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.Achim\Desktop\OUG perdele\"/>
    </mc:Choice>
  </mc:AlternateContent>
  <bookViews>
    <workbookView xWindow="0" yWindow="0" windowWidth="23040" windowHeight="8556"/>
  </bookViews>
  <sheets>
    <sheet name="Sheet1" sheetId="1" r:id="rId1"/>
  </sheets>
  <definedNames>
    <definedName name="_xlnm.Print_Titles" localSheetId="0">Sheet1!$3:$4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47" i="1" l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5" i="1"/>
  <c r="G1374" i="1"/>
  <c r="G1448" i="1" s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G1334" i="1"/>
  <c r="H1334" i="1" s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G1318" i="1"/>
  <c r="H1318" i="1" s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G1296" i="1"/>
  <c r="H1296" i="1" s="1"/>
  <c r="H1295" i="1"/>
  <c r="H1294" i="1"/>
  <c r="H1293" i="1"/>
  <c r="H1292" i="1"/>
  <c r="H1291" i="1"/>
  <c r="H1290" i="1"/>
  <c r="H1289" i="1"/>
  <c r="H1288" i="1"/>
  <c r="H1287" i="1"/>
  <c r="H1286" i="1"/>
  <c r="G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G1232" i="1"/>
  <c r="H1232" i="1" s="1"/>
  <c r="H1231" i="1"/>
  <c r="H1230" i="1"/>
  <c r="H1229" i="1"/>
  <c r="H1228" i="1"/>
  <c r="H1227" i="1"/>
  <c r="H1226" i="1"/>
  <c r="H1225" i="1"/>
  <c r="H1224" i="1"/>
  <c r="H1223" i="1"/>
  <c r="H1222" i="1"/>
  <c r="H1221" i="1"/>
  <c r="G1220" i="1"/>
  <c r="H1220" i="1" s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G1201" i="1"/>
  <c r="H1201" i="1" s="1"/>
  <c r="H1200" i="1"/>
  <c r="G1199" i="1"/>
  <c r="H1199" i="1" s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G1183" i="1"/>
  <c r="H1183" i="1" s="1"/>
  <c r="H1182" i="1"/>
  <c r="G1181" i="1"/>
  <c r="H1181" i="1" s="1"/>
  <c r="G1180" i="1"/>
  <c r="H1180" i="1" s="1"/>
  <c r="G1179" i="1"/>
  <c r="H1179" i="1" s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G1165" i="1"/>
  <c r="H1165" i="1" s="1"/>
  <c r="H1164" i="1"/>
  <c r="H1163" i="1"/>
  <c r="H1162" i="1"/>
  <c r="H1161" i="1"/>
  <c r="H1160" i="1"/>
  <c r="H1159" i="1"/>
  <c r="H1158" i="1"/>
  <c r="H1157" i="1"/>
  <c r="H1156" i="1"/>
  <c r="G1155" i="1"/>
  <c r="H1155" i="1" s="1"/>
  <c r="G1154" i="1"/>
  <c r="H1154" i="1" s="1"/>
  <c r="G1153" i="1"/>
  <c r="H1153" i="1" s="1"/>
  <c r="G1152" i="1"/>
  <c r="H1152" i="1" s="1"/>
  <c r="H1151" i="1"/>
  <c r="G1150" i="1"/>
  <c r="H1150" i="1" s="1"/>
  <c r="H1149" i="1"/>
  <c r="H1148" i="1"/>
  <c r="G1148" i="1"/>
  <c r="G1147" i="1"/>
  <c r="H1147" i="1" s="1"/>
  <c r="G1146" i="1"/>
  <c r="H1146" i="1" s="1"/>
  <c r="H1145" i="1"/>
  <c r="G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G1111" i="1"/>
  <c r="H1111" i="1" s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G1098" i="1"/>
  <c r="H1098" i="1" s="1"/>
  <c r="H1097" i="1"/>
  <c r="G1096" i="1"/>
  <c r="H1096" i="1" s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G1050" i="1"/>
  <c r="H1050" i="1" s="1"/>
  <c r="H1049" i="1"/>
  <c r="H1048" i="1"/>
  <c r="H1047" i="1"/>
  <c r="G1046" i="1"/>
  <c r="H1046" i="1" s="1"/>
  <c r="H1045" i="1"/>
  <c r="H1044" i="1"/>
  <c r="H1043" i="1"/>
  <c r="H1042" i="1"/>
  <c r="H1041" i="1"/>
  <c r="H1040" i="1"/>
  <c r="H1039" i="1"/>
  <c r="H1038" i="1"/>
  <c r="H1037" i="1"/>
  <c r="G1036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G1003" i="1"/>
  <c r="H1003" i="1" s="1"/>
  <c r="G1002" i="1"/>
  <c r="H1002" i="1" s="1"/>
  <c r="G1001" i="1"/>
  <c r="H1001" i="1" s="1"/>
  <c r="G1000" i="1"/>
  <c r="H1000" i="1" s="1"/>
  <c r="G999" i="1"/>
  <c r="H998" i="1"/>
  <c r="H997" i="1"/>
  <c r="H996" i="1"/>
  <c r="H995" i="1"/>
  <c r="H994" i="1"/>
  <c r="H993" i="1"/>
  <c r="H991" i="1"/>
  <c r="H990" i="1"/>
  <c r="H989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G928" i="1"/>
  <c r="G988" i="1" s="1"/>
  <c r="H988" i="1" s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G899" i="1"/>
  <c r="H899" i="1" s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6" i="1"/>
  <c r="H855" i="1"/>
  <c r="H854" i="1"/>
  <c r="H853" i="1"/>
  <c r="G852" i="1"/>
  <c r="H852" i="1" s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G837" i="1"/>
  <c r="G857" i="1" s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G811" i="1"/>
  <c r="H811" i="1" s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G774" i="1"/>
  <c r="H774" i="1" s="1"/>
  <c r="G773" i="1"/>
  <c r="H773" i="1" s="1"/>
  <c r="G772" i="1"/>
  <c r="H772" i="1" s="1"/>
  <c r="G770" i="1"/>
  <c r="H770" i="1" s="1"/>
  <c r="H771" i="1" s="1"/>
  <c r="G766" i="1"/>
  <c r="H766" i="1" s="1"/>
  <c r="G765" i="1"/>
  <c r="H765" i="1" s="1"/>
  <c r="G764" i="1"/>
  <c r="H764" i="1" s="1"/>
  <c r="G763" i="1"/>
  <c r="H763" i="1" s="1"/>
  <c r="G762" i="1"/>
  <c r="H761" i="1"/>
  <c r="G759" i="1"/>
  <c r="H759" i="1" s="1"/>
  <c r="G758" i="1"/>
  <c r="H758" i="1" s="1"/>
  <c r="G757" i="1"/>
  <c r="H757" i="1" s="1"/>
  <c r="G756" i="1"/>
  <c r="H756" i="1" s="1"/>
  <c r="H755" i="1"/>
  <c r="G755" i="1"/>
  <c r="G754" i="1"/>
  <c r="H754" i="1" s="1"/>
  <c r="H753" i="1"/>
  <c r="G753" i="1"/>
  <c r="G752" i="1"/>
  <c r="H752" i="1" s="1"/>
  <c r="G750" i="1"/>
  <c r="H750" i="1" s="1"/>
  <c r="H749" i="1"/>
  <c r="G749" i="1"/>
  <c r="G748" i="1"/>
  <c r="H748" i="1" s="1"/>
  <c r="G747" i="1"/>
  <c r="H747" i="1" s="1"/>
  <c r="G746" i="1"/>
  <c r="H746" i="1" s="1"/>
  <c r="H745" i="1"/>
  <c r="G744" i="1"/>
  <c r="H744" i="1" s="1"/>
  <c r="G743" i="1"/>
  <c r="H743" i="1" s="1"/>
  <c r="G742" i="1"/>
  <c r="H742" i="1" s="1"/>
  <c r="G741" i="1"/>
  <c r="H741" i="1" s="1"/>
  <c r="G740" i="1"/>
  <c r="H740" i="1" s="1"/>
  <c r="H739" i="1"/>
  <c r="H738" i="1"/>
  <c r="H737" i="1"/>
  <c r="H736" i="1"/>
  <c r="H735" i="1"/>
  <c r="H734" i="1"/>
  <c r="G733" i="1"/>
  <c r="H732" i="1"/>
  <c r="G731" i="1"/>
  <c r="H731" i="1" s="1"/>
  <c r="H730" i="1"/>
  <c r="H729" i="1"/>
  <c r="H728" i="1"/>
  <c r="H727" i="1"/>
  <c r="H726" i="1"/>
  <c r="H725" i="1"/>
  <c r="H724" i="1"/>
  <c r="H723" i="1"/>
  <c r="H722" i="1"/>
  <c r="H721" i="1"/>
  <c r="G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6" i="1"/>
  <c r="G685" i="1"/>
  <c r="H685" i="1" s="1"/>
  <c r="H684" i="1"/>
  <c r="H683" i="1"/>
  <c r="H682" i="1"/>
  <c r="G681" i="1"/>
  <c r="H681" i="1" s="1"/>
  <c r="G680" i="1"/>
  <c r="H680" i="1" s="1"/>
  <c r="H677" i="1"/>
  <c r="H676" i="1"/>
  <c r="H675" i="1"/>
  <c r="H674" i="1"/>
  <c r="H673" i="1"/>
  <c r="G672" i="1"/>
  <c r="H672" i="1" s="1"/>
  <c r="G671" i="1"/>
  <c r="H671" i="1" s="1"/>
  <c r="G670" i="1"/>
  <c r="H670" i="1" s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G627" i="1"/>
  <c r="H627" i="1" s="1"/>
  <c r="G626" i="1"/>
  <c r="H626" i="1" s="1"/>
  <c r="H625" i="1"/>
  <c r="H624" i="1"/>
  <c r="H623" i="1"/>
  <c r="H622" i="1"/>
  <c r="H621" i="1"/>
  <c r="G620" i="1"/>
  <c r="H619" i="1"/>
  <c r="H618" i="1"/>
  <c r="H617" i="1"/>
  <c r="H616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G589" i="1"/>
  <c r="H589" i="1" s="1"/>
  <c r="H588" i="1"/>
  <c r="H587" i="1"/>
  <c r="G586" i="1"/>
  <c r="H586" i="1" s="1"/>
  <c r="G585" i="1"/>
  <c r="H585" i="1" s="1"/>
  <c r="G584" i="1"/>
  <c r="H584" i="1" s="1"/>
  <c r="H583" i="1"/>
  <c r="H582" i="1"/>
  <c r="H581" i="1"/>
  <c r="H580" i="1"/>
  <c r="G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6" i="1"/>
  <c r="H545" i="1"/>
  <c r="H544" i="1"/>
  <c r="H543" i="1"/>
  <c r="H542" i="1"/>
  <c r="H541" i="1"/>
  <c r="H540" i="1"/>
  <c r="H539" i="1"/>
  <c r="G538" i="1"/>
  <c r="H538" i="1" s="1"/>
  <c r="G537" i="1"/>
  <c r="H537" i="1" s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G509" i="1"/>
  <c r="H509" i="1" s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G431" i="1"/>
  <c r="H431" i="1" s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G409" i="1"/>
  <c r="H409" i="1" s="1"/>
  <c r="H408" i="1"/>
  <c r="H407" i="1"/>
  <c r="H406" i="1"/>
  <c r="G405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G359" i="1"/>
  <c r="H359" i="1" s="1"/>
  <c r="H358" i="1"/>
  <c r="H357" i="1"/>
  <c r="H356" i="1"/>
  <c r="G355" i="1"/>
  <c r="H355" i="1" s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G328" i="1"/>
  <c r="H328" i="1" s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G306" i="1"/>
  <c r="H305" i="1"/>
  <c r="H304" i="1"/>
  <c r="G303" i="1"/>
  <c r="H303" i="1" s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G263" i="1"/>
  <c r="H263" i="1" s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G193" i="1"/>
  <c r="H193" i="1" s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0" i="1"/>
  <c r="H149" i="1"/>
  <c r="H148" i="1"/>
  <c r="H147" i="1"/>
  <c r="H146" i="1"/>
  <c r="G145" i="1"/>
  <c r="H145" i="1" s="1"/>
  <c r="H144" i="1"/>
  <c r="H143" i="1"/>
  <c r="H142" i="1"/>
  <c r="H141" i="1"/>
  <c r="G140" i="1"/>
  <c r="H140" i="1" s="1"/>
  <c r="H139" i="1"/>
  <c r="H138" i="1"/>
  <c r="H137" i="1"/>
  <c r="G136" i="1"/>
  <c r="H136" i="1" s="1"/>
  <c r="H135" i="1"/>
  <c r="H134" i="1"/>
  <c r="H133" i="1"/>
  <c r="H132" i="1"/>
  <c r="H131" i="1"/>
  <c r="H130" i="1"/>
  <c r="G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G110" i="1"/>
  <c r="H110" i="1" s="1"/>
  <c r="H109" i="1"/>
  <c r="H108" i="1"/>
  <c r="H107" i="1"/>
  <c r="H105" i="1"/>
  <c r="H104" i="1"/>
  <c r="H103" i="1"/>
  <c r="H102" i="1"/>
  <c r="H101" i="1"/>
  <c r="H100" i="1"/>
  <c r="H99" i="1"/>
  <c r="H98" i="1"/>
  <c r="H97" i="1"/>
  <c r="H96" i="1"/>
  <c r="G95" i="1"/>
  <c r="H95" i="1" s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5" i="1"/>
  <c r="H74" i="1"/>
  <c r="G73" i="1"/>
  <c r="H73" i="1" s="1"/>
  <c r="H72" i="1"/>
  <c r="G71" i="1"/>
  <c r="H71" i="1" s="1"/>
  <c r="H70" i="1"/>
  <c r="H69" i="1"/>
  <c r="G68" i="1"/>
  <c r="H68" i="1" s="1"/>
  <c r="H67" i="1"/>
  <c r="H66" i="1"/>
  <c r="H65" i="1"/>
  <c r="G64" i="1"/>
  <c r="H64" i="1" s="1"/>
  <c r="H63" i="1"/>
  <c r="H62" i="1"/>
  <c r="H61" i="1"/>
  <c r="H60" i="1"/>
  <c r="G59" i="1"/>
  <c r="H59" i="1" s="1"/>
  <c r="H58" i="1"/>
  <c r="H57" i="1"/>
  <c r="H56" i="1"/>
  <c r="H55" i="1"/>
  <c r="H54" i="1"/>
  <c r="H53" i="1"/>
  <c r="G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7" i="1"/>
  <c r="H7" i="1" s="1"/>
  <c r="G6" i="1"/>
  <c r="G771" i="1" l="1"/>
  <c r="H837" i="1"/>
  <c r="G76" i="1"/>
  <c r="H76" i="1" s="1"/>
  <c r="G119" i="1"/>
  <c r="H119" i="1" s="1"/>
  <c r="G474" i="1"/>
  <c r="G1166" i="1"/>
  <c r="G1073" i="1"/>
  <c r="H1073" i="1" s="1"/>
  <c r="G1035" i="1"/>
  <c r="H1035" i="1" s="1"/>
  <c r="G678" i="1"/>
  <c r="H678" i="1" s="1"/>
  <c r="G751" i="1"/>
  <c r="H751" i="1" s="1"/>
  <c r="G767" i="1"/>
  <c r="H767" i="1" s="1"/>
  <c r="H52" i="1"/>
  <c r="G403" i="1"/>
  <c r="H403" i="1" s="1"/>
  <c r="H405" i="1"/>
  <c r="G687" i="1"/>
  <c r="G768" i="1" s="1"/>
  <c r="H768" i="1" s="1"/>
  <c r="H1036" i="1"/>
  <c r="G1272" i="1"/>
  <c r="H1272" i="1" s="1"/>
  <c r="G35" i="1"/>
  <c r="H35" i="1" s="1"/>
  <c r="G151" i="1"/>
  <c r="H151" i="1" s="1"/>
  <c r="G775" i="1"/>
  <c r="G776" i="1" s="1"/>
  <c r="H6" i="1"/>
  <c r="H129" i="1"/>
  <c r="H620" i="1"/>
  <c r="H720" i="1"/>
  <c r="G760" i="1"/>
  <c r="H760" i="1" s="1"/>
  <c r="H474" i="1"/>
  <c r="H1166" i="1"/>
  <c r="H687" i="1"/>
  <c r="H547" i="1"/>
  <c r="H775" i="1"/>
  <c r="H776" i="1" s="1"/>
  <c r="H857" i="1"/>
  <c r="G106" i="1"/>
  <c r="H106" i="1" s="1"/>
  <c r="H306" i="1"/>
  <c r="H579" i="1"/>
  <c r="G615" i="1"/>
  <c r="H615" i="1" s="1"/>
  <c r="H762" i="1"/>
  <c r="H928" i="1"/>
  <c r="H999" i="1"/>
  <c r="H1144" i="1"/>
  <c r="G1198" i="1"/>
  <c r="H1198" i="1" s="1"/>
  <c r="H1374" i="1"/>
  <c r="H1448" i="1" s="1"/>
  <c r="G547" i="1"/>
  <c r="G548" i="1" s="1"/>
  <c r="H548" i="1" s="1"/>
  <c r="G1124" i="1"/>
  <c r="H1124" i="1" s="1"/>
  <c r="G1373" i="1"/>
  <c r="H1373" i="1" s="1"/>
  <c r="H733" i="1"/>
  <c r="G1449" i="1" l="1"/>
  <c r="H1449" i="1" s="1"/>
  <c r="G404" i="1"/>
  <c r="G1125" i="1"/>
  <c r="H1125" i="1" s="1"/>
  <c r="H404" i="1"/>
  <c r="G679" i="1"/>
  <c r="H679" i="1" s="1"/>
  <c r="H1450" i="1" l="1"/>
  <c r="G1450" i="1"/>
</calcChain>
</file>

<file path=xl/sharedStrings.xml><?xml version="1.0" encoding="utf-8"?>
<sst xmlns="http://schemas.openxmlformats.org/spreadsheetml/2006/main" count="3044" uniqueCount="1495">
  <si>
    <t>Nr.               crt.</t>
  </si>
  <si>
    <t>DRDP</t>
  </si>
  <si>
    <t>Județul</t>
  </si>
  <si>
    <t>DN</t>
  </si>
  <si>
    <t>Poz. km</t>
  </si>
  <si>
    <t>Partea drumului</t>
  </si>
  <si>
    <t>Lungimea</t>
  </si>
  <si>
    <t>Suprafața</t>
  </si>
  <si>
    <t>m</t>
  </si>
  <si>
    <t>mp</t>
  </si>
  <si>
    <t>BUCURESTI</t>
  </si>
  <si>
    <t>Ilfov</t>
  </si>
  <si>
    <t>18+500+19+466</t>
  </si>
  <si>
    <t>dreapta</t>
  </si>
  <si>
    <t>19+954-20+000</t>
  </si>
  <si>
    <t>24+960-25+270</t>
  </si>
  <si>
    <t>25+280-25+680</t>
  </si>
  <si>
    <t>26+335-26+433</t>
  </si>
  <si>
    <t>26+625-26+755</t>
  </si>
  <si>
    <t>37+040-39+000</t>
  </si>
  <si>
    <t>17+870-18+100</t>
  </si>
  <si>
    <t>stânga</t>
  </si>
  <si>
    <t>20+400-20+500</t>
  </si>
  <si>
    <t>20+700-20+900</t>
  </si>
  <si>
    <t>24+100-24+200</t>
  </si>
  <si>
    <t>14+000-18+000</t>
  </si>
  <si>
    <t>17+250-17+400</t>
  </si>
  <si>
    <t>CB</t>
  </si>
  <si>
    <t>39+000-39+700</t>
  </si>
  <si>
    <t>41+000-43+000</t>
  </si>
  <si>
    <t>46+500-48+000</t>
  </si>
  <si>
    <t>54+500-55+300</t>
  </si>
  <si>
    <t>A1</t>
  </si>
  <si>
    <t>14+720-15+060</t>
  </si>
  <si>
    <t>15+550-16+200</t>
  </si>
  <si>
    <t>16+510-17+460</t>
  </si>
  <si>
    <t>17+500-18+200</t>
  </si>
  <si>
    <t>18+600-18+790</t>
  </si>
  <si>
    <t>18+900-19+000</t>
  </si>
  <si>
    <t>A2</t>
  </si>
  <si>
    <t>12+000-13+800</t>
  </si>
  <si>
    <t>22+350-26+550</t>
  </si>
  <si>
    <t>A3</t>
  </si>
  <si>
    <t>17+000-24+000</t>
  </si>
  <si>
    <t>27+000-27+800</t>
  </si>
  <si>
    <t>31+500-35+200</t>
  </si>
  <si>
    <t>37+200-38+200</t>
  </si>
  <si>
    <t>TOTAL ILFOV</t>
  </si>
  <si>
    <t>Giurgiu</t>
  </si>
  <si>
    <t>24+000-28+000</t>
  </si>
  <si>
    <t>31+000-37+000</t>
  </si>
  <si>
    <t>40+000-41+000</t>
  </si>
  <si>
    <t>45+000-49+000</t>
  </si>
  <si>
    <t>51+000-53+000</t>
  </si>
  <si>
    <t>57+200-58+300</t>
  </si>
  <si>
    <t>59+800-61+000</t>
  </si>
  <si>
    <t>stanga</t>
  </si>
  <si>
    <t>42+200-42+700</t>
  </si>
  <si>
    <t>48+000-48+800</t>
  </si>
  <si>
    <t>23+350-24+792</t>
  </si>
  <si>
    <t>25+000-27+400</t>
  </si>
  <si>
    <t>28+490-28+690</t>
  </si>
  <si>
    <t>35+500-38+100</t>
  </si>
  <si>
    <t>38+500-41+000</t>
  </si>
  <si>
    <t>42+400-45+000</t>
  </si>
  <si>
    <t>49+700-50+100</t>
  </si>
  <si>
    <t>54+000-54+490</t>
  </si>
  <si>
    <t>5B</t>
  </si>
  <si>
    <t>3+600-5+100</t>
  </si>
  <si>
    <t>6+000-6+500</t>
  </si>
  <si>
    <t>10+900-12+350</t>
  </si>
  <si>
    <t>12+550-14+000</t>
  </si>
  <si>
    <t>14+200-14+600</t>
  </si>
  <si>
    <t>21+000-22+700</t>
  </si>
  <si>
    <t>24+450-25+000</t>
  </si>
  <si>
    <t>26+600-28+000</t>
  </si>
  <si>
    <t>29+200-29+800</t>
  </si>
  <si>
    <t>35+000-37+000</t>
  </si>
  <si>
    <t>18+800-19+200</t>
  </si>
  <si>
    <t>24+600-24+900</t>
  </si>
  <si>
    <t>32+350-33+950</t>
  </si>
  <si>
    <t>35+850-38+500</t>
  </si>
  <si>
    <t>0+300-1+300</t>
  </si>
  <si>
    <t>1+700-4+000</t>
  </si>
  <si>
    <t>11+700-12+050</t>
  </si>
  <si>
    <t>19+500-20+000</t>
  </si>
  <si>
    <t>27+500-28+000</t>
  </si>
  <si>
    <t>TOTAL GIURGIU</t>
  </si>
  <si>
    <t>Călărași</t>
  </si>
  <si>
    <t>25+270-26+450</t>
  </si>
  <si>
    <t>27+270-27+350</t>
  </si>
  <si>
    <t>28+500-28+750</t>
  </si>
  <si>
    <t>30+200-30+490</t>
  </si>
  <si>
    <t>30+510-30+650</t>
  </si>
  <si>
    <t>34+350-34+700</t>
  </si>
  <si>
    <t>36+100-37+190</t>
  </si>
  <si>
    <t>37+300-37+600</t>
  </si>
  <si>
    <t>41+050-41+300</t>
  </si>
  <si>
    <t>42+800-43+000</t>
  </si>
  <si>
    <t>44+200-45+000</t>
  </si>
  <si>
    <t>47+900-48+000</t>
  </si>
  <si>
    <t>49+070-49+180</t>
  </si>
  <si>
    <t>49+800-49+940</t>
  </si>
  <si>
    <t>49+960-50+000</t>
  </si>
  <si>
    <t>28+000-29+500</t>
  </si>
  <si>
    <t>30+900-33+100</t>
  </si>
  <si>
    <t>45+000-45+700</t>
  </si>
  <si>
    <t>46+000-48+000</t>
  </si>
  <si>
    <t>54+000-54+300</t>
  </si>
  <si>
    <t>56+900-57+850</t>
  </si>
  <si>
    <t>48+000-49+200</t>
  </si>
  <si>
    <t>8+100-13+500</t>
  </si>
  <si>
    <t>14+000-14+400</t>
  </si>
  <si>
    <t>15+000-15+500</t>
  </si>
  <si>
    <t>19+000-22+000</t>
  </si>
  <si>
    <t>44+000-46+000</t>
  </si>
  <si>
    <t>56+166-56+500</t>
  </si>
  <si>
    <t>59+000-60+000</t>
  </si>
  <si>
    <t>TOTAL CĂLĂRAȘI</t>
  </si>
  <si>
    <t>Ialomita</t>
  </si>
  <si>
    <t>1D</t>
  </si>
  <si>
    <t>27+000-31+280</t>
  </si>
  <si>
    <t>34+450-34+700</t>
  </si>
  <si>
    <t>32+600-32+900</t>
  </si>
  <si>
    <t>47+900-48+235</t>
  </si>
  <si>
    <t>52+100-52+300</t>
  </si>
  <si>
    <t>58+100-60+200</t>
  </si>
  <si>
    <t>60+330-61+330</t>
  </si>
  <si>
    <t>61+490-62+250</t>
  </si>
  <si>
    <t>62+280-63+500</t>
  </si>
  <si>
    <t>65+000-65+370</t>
  </si>
  <si>
    <t>65+430-65+730</t>
  </si>
  <si>
    <t>67+280-67+910</t>
  </si>
  <si>
    <t>TOTAL IALOMIȚA</t>
  </si>
  <si>
    <t>Dâmbovița</t>
  </si>
  <si>
    <t>47+000-48+000</t>
  </si>
  <si>
    <t>62+250-62+450</t>
  </si>
  <si>
    <t>39+000-39+800</t>
  </si>
  <si>
    <t>42+550-43+850</t>
  </si>
  <si>
    <t>44+000-47+600</t>
  </si>
  <si>
    <t>59+550-60+000</t>
  </si>
  <si>
    <t>60+500-62+200</t>
  </si>
  <si>
    <t>75+000-75+700</t>
  </si>
  <si>
    <t>9+200-10+000</t>
  </si>
  <si>
    <t>11+200-14+350</t>
  </si>
  <si>
    <t>15+500-15+900</t>
  </si>
  <si>
    <t>19+700-20+050</t>
  </si>
  <si>
    <t>20+700-21+200</t>
  </si>
  <si>
    <t>21+300-22+800</t>
  </si>
  <si>
    <t>22+900-23+100</t>
  </si>
  <si>
    <t>23+900-25+970</t>
  </si>
  <si>
    <t>27+100-32+270</t>
  </si>
  <si>
    <t>35+250-35+550</t>
  </si>
  <si>
    <t>36+450-38+970</t>
  </si>
  <si>
    <t>39+300-41+580</t>
  </si>
  <si>
    <t>50+000-51+000</t>
  </si>
  <si>
    <t>51+500-52+000</t>
  </si>
  <si>
    <t>52+050-53+700</t>
  </si>
  <si>
    <t>54+000-55+900</t>
  </si>
  <si>
    <t>56+550-56+800</t>
  </si>
  <si>
    <t>57+500-58+900</t>
  </si>
  <si>
    <t>61+850-61+900</t>
  </si>
  <si>
    <t>61+930-63+600</t>
  </si>
  <si>
    <t>67+500-68+600</t>
  </si>
  <si>
    <t>71+600-72+800</t>
  </si>
  <si>
    <t>77+500-79+200</t>
  </si>
  <si>
    <t>TOTAL DÂMBOVIȚA</t>
  </si>
  <si>
    <t>Argeș</t>
  </si>
  <si>
    <t>90+050-91+100</t>
  </si>
  <si>
    <t>94+800-95+200</t>
  </si>
  <si>
    <t>99+200-100+000</t>
  </si>
  <si>
    <t>100+000-103+000</t>
  </si>
  <si>
    <t>104+000-104+900</t>
  </si>
  <si>
    <t>112+200-112+600</t>
  </si>
  <si>
    <t>113+700-114+300</t>
  </si>
  <si>
    <t>114+100-115+000</t>
  </si>
  <si>
    <t>65A</t>
  </si>
  <si>
    <t>7+750-7+850</t>
  </si>
  <si>
    <t>27+700-27+900</t>
  </si>
  <si>
    <t>28+100-29+300</t>
  </si>
  <si>
    <t>34+500-34+900</t>
  </si>
  <si>
    <t>35+100-35+700</t>
  </si>
  <si>
    <t>41+600-42+100</t>
  </si>
  <si>
    <t>41+600-42+400</t>
  </si>
  <si>
    <t>42+200-42+400</t>
  </si>
  <si>
    <t>43+600-43+850</t>
  </si>
  <si>
    <t>44+500-44+800</t>
  </si>
  <si>
    <t>44+900-45+500</t>
  </si>
  <si>
    <t>48+200-48+700</t>
  </si>
  <si>
    <t>48+800-49+300</t>
  </si>
  <si>
    <t>48+900-49+250</t>
  </si>
  <si>
    <t>51+400-51+500</t>
  </si>
  <si>
    <t>73E</t>
  </si>
  <si>
    <t>0+000-1+000</t>
  </si>
  <si>
    <t>81+000-84+000</t>
  </si>
  <si>
    <t>86+000-88+400</t>
  </si>
  <si>
    <t>88+800-90+000</t>
  </si>
  <si>
    <t>90+700-90+820</t>
  </si>
  <si>
    <t>95+000-98+000</t>
  </si>
  <si>
    <t>99+000-102+000</t>
  </si>
  <si>
    <t>103+000-103+480</t>
  </si>
  <si>
    <t>103+750-105+000</t>
  </si>
  <si>
    <t>TOTAL  ARGEȘ</t>
  </si>
  <si>
    <t>Teleorman</t>
  </si>
  <si>
    <t>55+100-55+550</t>
  </si>
  <si>
    <t>98+800-102+000</t>
  </si>
  <si>
    <t>112+500-117+000</t>
  </si>
  <si>
    <t>128+400-132+435</t>
  </si>
  <si>
    <t>5C</t>
  </si>
  <si>
    <t>37+500-40+400</t>
  </si>
  <si>
    <t>6+000-6+540</t>
  </si>
  <si>
    <t>14+000-14+500</t>
  </si>
  <si>
    <t>14+000-14+265</t>
  </si>
  <si>
    <t>14+600-15+000</t>
  </si>
  <si>
    <t>18+035-23+450</t>
  </si>
  <si>
    <t>23+700-28+550</t>
  </si>
  <si>
    <t>28+800-32+800</t>
  </si>
  <si>
    <t>51A</t>
  </si>
  <si>
    <t>2+000-6+800</t>
  </si>
  <si>
    <t>15+000-19+700</t>
  </si>
  <si>
    <t>22+100-22+900</t>
  </si>
  <si>
    <t>27+900-29+000</t>
  </si>
  <si>
    <t>41+300-41+500</t>
  </si>
  <si>
    <t>7+100-7+300</t>
  </si>
  <si>
    <t>13+500-13+950</t>
  </si>
  <si>
    <t>17+200-18+500</t>
  </si>
  <si>
    <t>29+600-30+200</t>
  </si>
  <si>
    <t>36+400-36+650</t>
  </si>
  <si>
    <t>39+500-39+930</t>
  </si>
  <si>
    <t>39+750-39+900</t>
  </si>
  <si>
    <t>54+500-57+000</t>
  </si>
  <si>
    <t>64+200-65+800</t>
  </si>
  <si>
    <t>68+200-70+000</t>
  </si>
  <si>
    <t>58+000-62+700</t>
  </si>
  <si>
    <t>65+800-71+950</t>
  </si>
  <si>
    <t>65+800-74+200</t>
  </si>
  <si>
    <t>73+000-74+200</t>
  </si>
  <si>
    <t>77+000-78+200</t>
  </si>
  <si>
    <t>92+000-96+030</t>
  </si>
  <si>
    <t>96+200-101+000</t>
  </si>
  <si>
    <t>96+200-97+210</t>
  </si>
  <si>
    <t>97+328-101+000</t>
  </si>
  <si>
    <t>101+700-102+600</t>
  </si>
  <si>
    <t>101+700-110+000</t>
  </si>
  <si>
    <t>103+000-110+000</t>
  </si>
  <si>
    <t>110+300-112+000</t>
  </si>
  <si>
    <t>115+000-129+000</t>
  </si>
  <si>
    <t>115+000-122+100</t>
  </si>
  <si>
    <t>123+450-129+000</t>
  </si>
  <si>
    <t>65E</t>
  </si>
  <si>
    <t>0+000-7+700</t>
  </si>
  <si>
    <t>0+000-5+500</t>
  </si>
  <si>
    <t>11+500-13+200</t>
  </si>
  <si>
    <t>15+900-16+850</t>
  </si>
  <si>
    <t>18+950-19+750</t>
  </si>
  <si>
    <t>18+950-19+900</t>
  </si>
  <si>
    <t>32+000-32+200</t>
  </si>
  <si>
    <t>33+850-36+050</t>
  </si>
  <si>
    <t>34+000-36+000</t>
  </si>
  <si>
    <t>VO6F</t>
  </si>
  <si>
    <t>1+100-1+370</t>
  </si>
  <si>
    <t>1+450-2+400</t>
  </si>
  <si>
    <t>4+300-4+600</t>
  </si>
  <si>
    <t>5+800-6+200</t>
  </si>
  <si>
    <t>7+900-8+700</t>
  </si>
  <si>
    <t>11+140-11+400</t>
  </si>
  <si>
    <t>11+480-11+700</t>
  </si>
  <si>
    <t>6C</t>
  </si>
  <si>
    <t>4+950-5+150</t>
  </si>
  <si>
    <t>TOTAL TELEORMAN</t>
  </si>
  <si>
    <t>Prahova</t>
  </si>
  <si>
    <t>39+600-39+950</t>
  </si>
  <si>
    <t>39+970-40+120</t>
  </si>
  <si>
    <t>42+000-42+800</t>
  </si>
  <si>
    <t>57+350-59+800</t>
  </si>
  <si>
    <t>64+600-66+400</t>
  </si>
  <si>
    <t>66+700-67+400</t>
  </si>
  <si>
    <t>67+450-67+550</t>
  </si>
  <si>
    <t>67+750-69+900</t>
  </si>
  <si>
    <t>70+050-70+200</t>
  </si>
  <si>
    <t>70+700-72+550</t>
  </si>
  <si>
    <t>72+750-73+740</t>
  </si>
  <si>
    <t>73+760-74+892</t>
  </si>
  <si>
    <t>74+898-75+700</t>
  </si>
  <si>
    <t>75+706-76+380</t>
  </si>
  <si>
    <t>76+386-77+804</t>
  </si>
  <si>
    <t>77+822-79+000</t>
  </si>
  <si>
    <t>79+470-79+850</t>
  </si>
  <si>
    <t>80+050-81+010</t>
  </si>
  <si>
    <t>84+770-87+950</t>
  </si>
  <si>
    <t>1A</t>
  </si>
  <si>
    <t>50+000-52+000</t>
  </si>
  <si>
    <t>53+000-54+000</t>
  </si>
  <si>
    <t>76+400-79+000</t>
  </si>
  <si>
    <t>1B</t>
  </si>
  <si>
    <t>14+500 - 15+100</t>
  </si>
  <si>
    <t>31+600 - 32+100</t>
  </si>
  <si>
    <t>35+100-36+100</t>
  </si>
  <si>
    <t>39+150 - 39+570</t>
  </si>
  <si>
    <t>45+000 - 47+000</t>
  </si>
  <si>
    <t>1+800-17+900</t>
  </si>
  <si>
    <t>22+900-24+545</t>
  </si>
  <si>
    <t>38+200-39+000</t>
  </si>
  <si>
    <t>39+000-47+800</t>
  </si>
  <si>
    <t>49+000-49+500</t>
  </si>
  <si>
    <t>52+200-56+800</t>
  </si>
  <si>
    <t>59+500-60+300</t>
  </si>
  <si>
    <t>61+800-63+000</t>
  </si>
  <si>
    <t>63+600-66+400</t>
  </si>
  <si>
    <t>66+200-67+450</t>
  </si>
  <si>
    <t>68+850-69+950</t>
  </si>
  <si>
    <t>70+200-71+100</t>
  </si>
  <si>
    <t>TOTAL PRAHOVA</t>
  </si>
  <si>
    <t>Buzău</t>
  </si>
  <si>
    <t>62+400-63+400</t>
  </si>
  <si>
    <t>63+400-64+350</t>
  </si>
  <si>
    <t>64+550-66+230</t>
  </si>
  <si>
    <t>67+960-70+500</t>
  </si>
  <si>
    <t>71+100-71+800</t>
  </si>
  <si>
    <t>72+500-73+600</t>
  </si>
  <si>
    <t>77+200-77+508</t>
  </si>
  <si>
    <t>77+517-77+664</t>
  </si>
  <si>
    <t>77+670-78+000</t>
  </si>
  <si>
    <t>80+450-82+500</t>
  </si>
  <si>
    <t>83+000-83+500</t>
  </si>
  <si>
    <t>101+238-104+490</t>
  </si>
  <si>
    <t>104+540-105+000</t>
  </si>
  <si>
    <t>128+850-128+880</t>
  </si>
  <si>
    <t>128+902-129+530</t>
  </si>
  <si>
    <t>129+600-130+152</t>
  </si>
  <si>
    <t>130+158-130+795</t>
  </si>
  <si>
    <t>131+700-132+546</t>
  </si>
  <si>
    <t>132+552-132+600</t>
  </si>
  <si>
    <t>133+600-134+000</t>
  </si>
  <si>
    <t>135+200-136+188</t>
  </si>
  <si>
    <t>136+218-137+000</t>
  </si>
  <si>
    <t>137+200-137+396</t>
  </si>
  <si>
    <t>137+400-138+251</t>
  </si>
  <si>
    <t>138+269-140+000</t>
  </si>
  <si>
    <t>148+000-149+500</t>
  </si>
  <si>
    <t>151+000-152+000</t>
  </si>
  <si>
    <t>2B</t>
  </si>
  <si>
    <t>12+200-12+731</t>
  </si>
  <si>
    <t>12+737-13+270</t>
  </si>
  <si>
    <t>13+280-13+400</t>
  </si>
  <si>
    <t>16+600-16+900</t>
  </si>
  <si>
    <t>18+000-19+200</t>
  </si>
  <si>
    <t>20+600-20+900</t>
  </si>
  <si>
    <t>28+150-29+000</t>
  </si>
  <si>
    <t>29+030-30+000</t>
  </si>
  <si>
    <t>30+100-31+000</t>
  </si>
  <si>
    <t>31+010-32+150</t>
  </si>
  <si>
    <t>32+250-32+350</t>
  </si>
  <si>
    <t>2C</t>
  </si>
  <si>
    <t>0+550-0+650</t>
  </si>
  <si>
    <t>0+750-1+150</t>
  </si>
  <si>
    <t>6+500-6+600</t>
  </si>
  <si>
    <t>6+790-7+132</t>
  </si>
  <si>
    <t>8+600-8+700</t>
  </si>
  <si>
    <t>12+100-12+500</t>
  </si>
  <si>
    <t>13+950-14+100</t>
  </si>
  <si>
    <t>17+300-19+000</t>
  </si>
  <si>
    <t>20+028+23+500</t>
  </si>
  <si>
    <t>20+200-20+700</t>
  </si>
  <si>
    <t>28+500-29+800</t>
  </si>
  <si>
    <t>30+400-31+150</t>
  </si>
  <si>
    <t>32+900-34+300</t>
  </si>
  <si>
    <t>46+100-46+200</t>
  </si>
  <si>
    <t>47+000-47+800</t>
  </si>
  <si>
    <t>47+800-48+000</t>
  </si>
  <si>
    <t>2+800-3+100</t>
  </si>
  <si>
    <t>8+000-8+205</t>
  </si>
  <si>
    <t>8+211-9+253</t>
  </si>
  <si>
    <t>9+267-9+859</t>
  </si>
  <si>
    <t>9+865-10+477</t>
  </si>
  <si>
    <t>10+483-10+500</t>
  </si>
  <si>
    <t>10+900-11+800</t>
  </si>
  <si>
    <t>12+000-12+774</t>
  </si>
  <si>
    <t>12+780-13+764</t>
  </si>
  <si>
    <t>14+511-16+180</t>
  </si>
  <si>
    <t>19+740-20+900</t>
  </si>
  <si>
    <t>21+200-21+715</t>
  </si>
  <si>
    <t>21+721-22+000</t>
  </si>
  <si>
    <t>22+900-23+000</t>
  </si>
  <si>
    <t>23+000-23+164</t>
  </si>
  <si>
    <t>23+170-23+640</t>
  </si>
  <si>
    <t>23+646-24+860</t>
  </si>
  <si>
    <t>24+882-25+900</t>
  </si>
  <si>
    <t>25+906-27+000</t>
  </si>
  <si>
    <t>27+100-27+500</t>
  </si>
  <si>
    <t>TOTAL BUZĂU</t>
  </si>
  <si>
    <t>TOTAL DRDP  BUCUREȘTI</t>
  </si>
  <si>
    <t>CRAIOVA</t>
  </si>
  <si>
    <t>Olt</t>
  </si>
  <si>
    <t>138+700-177+800</t>
  </si>
  <si>
    <t>179+000-179+400</t>
  </si>
  <si>
    <t>2+700- 4+300</t>
  </si>
  <si>
    <t>5+700-6+500</t>
  </si>
  <si>
    <t>9+600-13+100</t>
  </si>
  <si>
    <t>10+000-13+100</t>
  </si>
  <si>
    <t>15+000-15+600</t>
  </si>
  <si>
    <t>17+000-17+400</t>
  </si>
  <si>
    <t>17+200-18+000</t>
  </si>
  <si>
    <t>19+600-20+100</t>
  </si>
  <si>
    <t>20+600-26+500</t>
  </si>
  <si>
    <t>20+600-21+300</t>
  </si>
  <si>
    <t>26+500-27+600</t>
  </si>
  <si>
    <t>30+600-31+000</t>
  </si>
  <si>
    <t>31+700-33+400</t>
  </si>
  <si>
    <t>31+000-33+400</t>
  </si>
  <si>
    <t>35+000-36+800</t>
  </si>
  <si>
    <t>36+000-36+800</t>
  </si>
  <si>
    <t>37+500-38+300</t>
  </si>
  <si>
    <t>39+000-46+000</t>
  </si>
  <si>
    <t>51+000-52+850</t>
  </si>
  <si>
    <t>53+050-53+500</t>
  </si>
  <si>
    <t>54A</t>
  </si>
  <si>
    <t>4+400-8+400</t>
  </si>
  <si>
    <t>2+300-2+400</t>
  </si>
  <si>
    <t>2+300-5+000</t>
  </si>
  <si>
    <t>4+300-5+000</t>
  </si>
  <si>
    <t>5+800-5+900</t>
  </si>
  <si>
    <t>9+800-11+300</t>
  </si>
  <si>
    <t>9+800-11+200</t>
  </si>
  <si>
    <t>14+200-15+700</t>
  </si>
  <si>
    <t>18+000-21+200</t>
  </si>
  <si>
    <t>17+800-19+300</t>
  </si>
  <si>
    <t>19+600- 21+300</t>
  </si>
  <si>
    <t>22+550-23+500</t>
  </si>
  <si>
    <t>24+500-26+600</t>
  </si>
  <si>
    <t>24+500- 26+600</t>
  </si>
  <si>
    <t>26+700-27+600</t>
  </si>
  <si>
    <t>34+500-35+000</t>
  </si>
  <si>
    <t>36+000-36+580</t>
  </si>
  <si>
    <t>37+300-38+400</t>
  </si>
  <si>
    <t>43+200-44+500</t>
  </si>
  <si>
    <t>44+800-45+800</t>
  </si>
  <si>
    <t>57+400-57+700</t>
  </si>
  <si>
    <t>58+500-58+700</t>
  </si>
  <si>
    <t xml:space="preserve">21+800-22+400 </t>
  </si>
  <si>
    <t>29+700-30+400</t>
  </si>
  <si>
    <t>37+300-41+800</t>
  </si>
  <si>
    <t>54+200-56+100</t>
  </si>
  <si>
    <t>58+200-58+300</t>
  </si>
  <si>
    <t>60+370-65+000</t>
  </si>
  <si>
    <t>65+000-65+500</t>
  </si>
  <si>
    <t>65+500-66+800</t>
  </si>
  <si>
    <t>67+000-67+400</t>
  </si>
  <si>
    <t>69+000-69+250</t>
  </si>
  <si>
    <t>69+500-69+800</t>
  </si>
  <si>
    <t>72+800-73+250</t>
  </si>
  <si>
    <t>74+100-75+200</t>
  </si>
  <si>
    <t>76+450-81+000</t>
  </si>
  <si>
    <t>82+900-84+300</t>
  </si>
  <si>
    <t>84+800-85+250</t>
  </si>
  <si>
    <t>87+800-88+400</t>
  </si>
  <si>
    <t>88+700-89+850</t>
  </si>
  <si>
    <t>VO6G</t>
  </si>
  <si>
    <t>7+000-8+500</t>
  </si>
  <si>
    <t>TOTAL OLT</t>
  </si>
  <si>
    <t>Mehedinți</t>
  </si>
  <si>
    <t>56A</t>
  </si>
  <si>
    <t>34+060-34+600</t>
  </si>
  <si>
    <t>36+730-39+360</t>
  </si>
  <si>
    <t>43+500-44+200</t>
  </si>
  <si>
    <t>45+475-45+945</t>
  </si>
  <si>
    <t>57+700-58+300</t>
  </si>
  <si>
    <t>19+200 - 19+500</t>
  </si>
  <si>
    <t>24+050-24+800</t>
  </si>
  <si>
    <t>28+850-29+950</t>
  </si>
  <si>
    <t>36+000-36+730</t>
  </si>
  <si>
    <t>40+700-43+500</t>
  </si>
  <si>
    <t>44+200-45+475</t>
  </si>
  <si>
    <t>57+300-57+700</t>
  </si>
  <si>
    <t>58+300 - 58+850</t>
  </si>
  <si>
    <t>56B</t>
  </si>
  <si>
    <t>9+300-9+700</t>
  </si>
  <si>
    <t>24+000-24+900</t>
  </si>
  <si>
    <t>11+500-12+800</t>
  </si>
  <si>
    <t>14+600-15+500</t>
  </si>
  <si>
    <t>16+800-17+000</t>
  </si>
  <si>
    <t>19+900-20+100</t>
  </si>
  <si>
    <t>22+000-23+600</t>
  </si>
  <si>
    <t>25+700-26+400</t>
  </si>
  <si>
    <t>28+300-30+700</t>
  </si>
  <si>
    <t>56C</t>
  </si>
  <si>
    <t>0+000-1+300</t>
  </si>
  <si>
    <t>0+400-0+900</t>
  </si>
  <si>
    <t>1+900-2+300</t>
  </si>
  <si>
    <t>5+600-6+000</t>
  </si>
  <si>
    <t>8+700-9+800</t>
  </si>
  <si>
    <t>10+500-11+200</t>
  </si>
  <si>
    <t>14+900-15+600</t>
  </si>
  <si>
    <t>26+300-29+400</t>
  </si>
  <si>
    <t>31+800-32+600</t>
  </si>
  <si>
    <t>46+700-47+000</t>
  </si>
  <si>
    <t>49+050-49+400</t>
  </si>
  <si>
    <t>TOTAL MEHEDINȚI</t>
  </si>
  <si>
    <t>Dolj</t>
  </si>
  <si>
    <t>27+200 - 27+400</t>
  </si>
  <si>
    <t>28+300-29+300</t>
  </si>
  <si>
    <t>34+300 - 34+500</t>
  </si>
  <si>
    <t>46+200-46+800</t>
  </si>
  <si>
    <t xml:space="preserve">48+300-49+000 </t>
  </si>
  <si>
    <t>49+700-50+200</t>
  </si>
  <si>
    <t>62+000 - 64+000</t>
  </si>
  <si>
    <t>55A</t>
  </si>
  <si>
    <t>6+630-8+000</t>
  </si>
  <si>
    <t>20+000-21+500</t>
  </si>
  <si>
    <t xml:space="preserve">27+800-29+600 </t>
  </si>
  <si>
    <t xml:space="preserve">42+800-43+200 </t>
  </si>
  <si>
    <t>44+700-48+900</t>
  </si>
  <si>
    <t>51+200-52+200</t>
  </si>
  <si>
    <t>58+500-60+300</t>
  </si>
  <si>
    <t>87+000-88+910</t>
  </si>
  <si>
    <t>90+000-91+640</t>
  </si>
  <si>
    <t>14+000-15+700</t>
  </si>
  <si>
    <t>15+700 - 15+800</t>
  </si>
  <si>
    <t>22+400-23+400</t>
  </si>
  <si>
    <t>26+400 - 29+000</t>
  </si>
  <si>
    <t>39+100-40+500</t>
  </si>
  <si>
    <t xml:space="preserve">44+050-48+000 </t>
  </si>
  <si>
    <t>48+600-48+900</t>
  </si>
  <si>
    <t>62+900-65+900</t>
  </si>
  <si>
    <t>66+000-69+000</t>
  </si>
  <si>
    <t xml:space="preserve">5+800-7+800 </t>
  </si>
  <si>
    <t>17+100-18+300</t>
  </si>
  <si>
    <t>65 C</t>
  </si>
  <si>
    <t>5+790-9+200</t>
  </si>
  <si>
    <t>15+200-18+300</t>
  </si>
  <si>
    <t>28+700-29+200</t>
  </si>
  <si>
    <t>190+850 - 193+100</t>
  </si>
  <si>
    <t>193+050 - 194+300</t>
  </si>
  <si>
    <t xml:space="preserve">199+500-200+100 </t>
  </si>
  <si>
    <t xml:space="preserve">215+300-215+900 </t>
  </si>
  <si>
    <t>6B</t>
  </si>
  <si>
    <t>4+100 - 4+600</t>
  </si>
  <si>
    <t>5+100 - 5+500</t>
  </si>
  <si>
    <t>65F VOS</t>
  </si>
  <si>
    <t>0+000-6+200</t>
  </si>
  <si>
    <t>TOTAL DOLJ</t>
  </si>
  <si>
    <t>TOTAL DRDP CRAIOVA</t>
  </si>
  <si>
    <t>TIMISOARA</t>
  </si>
  <si>
    <t>Arad</t>
  </si>
  <si>
    <t>26+000-28+200</t>
  </si>
  <si>
    <t>33+000-35+100</t>
  </si>
  <si>
    <t>36+000-37+200</t>
  </si>
  <si>
    <t>39+300-40+300</t>
  </si>
  <si>
    <t>41+200-41+800</t>
  </si>
  <si>
    <t>42+300-45+700</t>
  </si>
  <si>
    <t>523+200-523+600</t>
  </si>
  <si>
    <t>524+000-524+500</t>
  </si>
  <si>
    <t>578+300-578+500</t>
  </si>
  <si>
    <t>580+600-580+800</t>
  </si>
  <si>
    <t>581+400-581+700</t>
  </si>
  <si>
    <t>583+700-584+000</t>
  </si>
  <si>
    <t>32+000-32+800</t>
  </si>
  <si>
    <t>50+900-51+900</t>
  </si>
  <si>
    <t>79A</t>
  </si>
  <si>
    <t>119+000-119+950</t>
  </si>
  <si>
    <t>508+400-508+800</t>
  </si>
  <si>
    <t>514+000-515+000</t>
  </si>
  <si>
    <t>517+000-519+000</t>
  </si>
  <si>
    <t>523+000-524+000</t>
  </si>
  <si>
    <t>530+000-535+000</t>
  </si>
  <si>
    <t>TOTAL ARAD</t>
  </si>
  <si>
    <t>Caraș-Severin</t>
  </si>
  <si>
    <t>408+700 - 408+900</t>
  </si>
  <si>
    <t>413+100 - 413+400</t>
  </si>
  <si>
    <t>431+400 - 431+800</t>
  </si>
  <si>
    <t>436+000 - 436+700</t>
  </si>
  <si>
    <t>78+500 - 80+250</t>
  </si>
  <si>
    <t>98+200-98+600</t>
  </si>
  <si>
    <t>98+200 - 104+000</t>
  </si>
  <si>
    <t>107+000 - 108+400</t>
  </si>
  <si>
    <t>109+200 - 111+600</t>
  </si>
  <si>
    <t>132+500 132+800</t>
  </si>
  <si>
    <t>135+000 - 135+500</t>
  </si>
  <si>
    <t>142+500 - 143+000</t>
  </si>
  <si>
    <t>147+000 - 148+000</t>
  </si>
  <si>
    <t>57A</t>
  </si>
  <si>
    <t>16+000 - 18+000</t>
  </si>
  <si>
    <t>16+000 - 18+001</t>
  </si>
  <si>
    <t>57B</t>
  </si>
  <si>
    <t>22+900 - 23+500</t>
  </si>
  <si>
    <t>82+500 - 83+000</t>
  </si>
  <si>
    <t>93+900 - 94+400</t>
  </si>
  <si>
    <t>26+000 - 28+000</t>
  </si>
  <si>
    <t>31+000 -32+000</t>
  </si>
  <si>
    <t>52+800 - 53+100</t>
  </si>
  <si>
    <t>60+800 - 61+050</t>
  </si>
  <si>
    <t>58B</t>
  </si>
  <si>
    <t>34+000 - 36+000</t>
  </si>
  <si>
    <t>37+000 - 38+000</t>
  </si>
  <si>
    <t>39+000 - 39+500</t>
  </si>
  <si>
    <t>41+600 - 44+000</t>
  </si>
  <si>
    <t>4+200 - 5+300</t>
  </si>
  <si>
    <t>9+700 - 11+000</t>
  </si>
  <si>
    <t>TOTAL CARAȘ-SEVERIN</t>
  </si>
  <si>
    <t>Timiș</t>
  </si>
  <si>
    <t>516+000-517+000</t>
  </si>
  <si>
    <t>518+000-519+000</t>
  </si>
  <si>
    <t>520+000-523+000</t>
  </si>
  <si>
    <t>525+000-526+000</t>
  </si>
  <si>
    <t>530+000-531+400</t>
  </si>
  <si>
    <t>531+800-531+900</t>
  </si>
  <si>
    <t>538+200-538+400</t>
  </si>
  <si>
    <t>539+100-539+900</t>
  </si>
  <si>
    <t>540+600-540+900</t>
  </si>
  <si>
    <t>542+200-542+400</t>
  </si>
  <si>
    <t>571+500-572+850</t>
  </si>
  <si>
    <t>592+000-601+400</t>
  </si>
  <si>
    <t>604+200-607+000</t>
  </si>
  <si>
    <t>612+200-617+300</t>
  </si>
  <si>
    <t>632+800-635+200</t>
  </si>
  <si>
    <t>638+400-639+000</t>
  </si>
  <si>
    <t>185+100-186+000</t>
  </si>
  <si>
    <t>186+000-186+200</t>
  </si>
  <si>
    <t>186+200-187+700</t>
  </si>
  <si>
    <t>190+600-192+300</t>
  </si>
  <si>
    <t>194+250-199+700</t>
  </si>
  <si>
    <t>50+000-53+000</t>
  </si>
  <si>
    <t>61+000-66+000</t>
  </si>
  <si>
    <t>26+500-29+000</t>
  </si>
  <si>
    <t>33+000-34+000</t>
  </si>
  <si>
    <t>54+500-58+800</t>
  </si>
  <si>
    <t>60+900-63+400</t>
  </si>
  <si>
    <t>59A</t>
  </si>
  <si>
    <t>12+400-13+000</t>
  </si>
  <si>
    <t>20+000-22+000</t>
  </si>
  <si>
    <t>34+400-34+600</t>
  </si>
  <si>
    <t>38+900-39+100</t>
  </si>
  <si>
    <t>59B</t>
  </si>
  <si>
    <t>5+000-6+000</t>
  </si>
  <si>
    <t>9+500-10+000</t>
  </si>
  <si>
    <t>16+000-18+000</t>
  </si>
  <si>
    <t>18+200-19+000</t>
  </si>
  <si>
    <t>23+600-27+400</t>
  </si>
  <si>
    <t>29+400-37+300</t>
  </si>
  <si>
    <t>39+300-40+600</t>
  </si>
  <si>
    <t>52+600-53+400</t>
  </si>
  <si>
    <t>57+000-58+300</t>
  </si>
  <si>
    <t>61+500-62+000</t>
  </si>
  <si>
    <t>68+800-71+000</t>
  </si>
  <si>
    <t>72+000-73+000</t>
  </si>
  <si>
    <t>73+400-73+800</t>
  </si>
  <si>
    <t>59C</t>
  </si>
  <si>
    <t>3+000-6+000</t>
  </si>
  <si>
    <t>11+100-13+100</t>
  </si>
  <si>
    <t>15+800-20+000</t>
  </si>
  <si>
    <t>29+000-35+500</t>
  </si>
  <si>
    <t>38+000-39+000</t>
  </si>
  <si>
    <t>7+400-22+300</t>
  </si>
  <si>
    <t>7+400-22+900</t>
  </si>
  <si>
    <t>24+750-26+000</t>
  </si>
  <si>
    <t>24+860-26+000</t>
  </si>
  <si>
    <t>15+200-15+800</t>
  </si>
  <si>
    <t>35+600-36+000</t>
  </si>
  <si>
    <t>39+700-39+900</t>
  </si>
  <si>
    <t>41+800-42+900</t>
  </si>
  <si>
    <t>TOTAL TIMIȘ</t>
  </si>
  <si>
    <t>TOTAL DRDP TIMIȘOARA</t>
  </si>
  <si>
    <t>CLUJ</t>
  </si>
  <si>
    <t>Alba</t>
  </si>
  <si>
    <t>359+000-362+330</t>
  </si>
  <si>
    <t>371+000-372+357</t>
  </si>
  <si>
    <t>390+600- 391+300</t>
  </si>
  <si>
    <t>392+500- 394+000</t>
  </si>
  <si>
    <t>394+150- 394+500</t>
  </si>
  <si>
    <t>331+420-332+650</t>
  </si>
  <si>
    <t>333+400-333+550</t>
  </si>
  <si>
    <t>TOTAL ALBA</t>
  </si>
  <si>
    <t>Bihor</t>
  </si>
  <si>
    <t>612+100-612+600</t>
  </si>
  <si>
    <t>612+800-613+000</t>
  </si>
  <si>
    <t>615+500-616+000</t>
  </si>
  <si>
    <t>1H</t>
  </si>
  <si>
    <t>18+200-18+700</t>
  </si>
  <si>
    <t>19+950-20+300</t>
  </si>
  <si>
    <t>22+700-23+000</t>
  </si>
  <si>
    <t>23+200-23+400</t>
  </si>
  <si>
    <t>19+700-20+500</t>
  </si>
  <si>
    <t>25+200-26+000</t>
  </si>
  <si>
    <t>59+500-62+000</t>
  </si>
  <si>
    <t>19B</t>
  </si>
  <si>
    <t>2+150-2+550</t>
  </si>
  <si>
    <t>5+000-5+300</t>
  </si>
  <si>
    <t>7+000-8+400</t>
  </si>
  <si>
    <t>30+900-31+700</t>
  </si>
  <si>
    <t>19D</t>
  </si>
  <si>
    <t>4+950-5+300</t>
  </si>
  <si>
    <t>6+500-7+000</t>
  </si>
  <si>
    <t>9+200-9+400</t>
  </si>
  <si>
    <t>2+800-3+200</t>
  </si>
  <si>
    <t>19E</t>
  </si>
  <si>
    <t>2+500-4+000</t>
  </si>
  <si>
    <t>8+000-10+000</t>
  </si>
  <si>
    <t>16+500-18+000</t>
  </si>
  <si>
    <t>20+480-22+500</t>
  </si>
  <si>
    <t>23+800-25+600</t>
  </si>
  <si>
    <t>26+000-27+300</t>
  </si>
  <si>
    <t>30+000-30+900</t>
  </si>
  <si>
    <t>71+800-72+000</t>
  </si>
  <si>
    <t>82+650-82+950</t>
  </si>
  <si>
    <t>97+200-97+900</t>
  </si>
  <si>
    <t>105+400-105+600</t>
  </si>
  <si>
    <t>79B</t>
  </si>
  <si>
    <t>4+350-4+600</t>
  </si>
  <si>
    <t>9+400-9+600</t>
  </si>
  <si>
    <t>10+070-10+150</t>
  </si>
  <si>
    <t>TOTAL BIHOR</t>
  </si>
  <si>
    <t>Cluj</t>
  </si>
  <si>
    <t>439+400- 440+000</t>
  </si>
  <si>
    <t>453+500- 455+300</t>
  </si>
  <si>
    <t>509+000- 509+600</t>
  </si>
  <si>
    <t>510+200- 510+600</t>
  </si>
  <si>
    <t>510+800- 511+000</t>
  </si>
  <si>
    <t>1C</t>
  </si>
  <si>
    <t>23+200-24+700</t>
  </si>
  <si>
    <t>1R</t>
  </si>
  <si>
    <t>23+800-24+800</t>
  </si>
  <si>
    <t>26+800-27+000</t>
  </si>
  <si>
    <t>32+000-33+050</t>
  </si>
  <si>
    <t>*VOCE</t>
  </si>
  <si>
    <t>2+000-2+300</t>
  </si>
  <si>
    <t>TOTAL CLUJ</t>
  </si>
  <si>
    <t>Satu Mare</t>
  </si>
  <si>
    <t>181+500-182+000</t>
  </si>
  <si>
    <t>182+300-182+600</t>
  </si>
  <si>
    <t>184+000-185+000</t>
  </si>
  <si>
    <t>185+500-186+100</t>
  </si>
  <si>
    <t>198+500-198+800</t>
  </si>
  <si>
    <t>200+050-200+200</t>
  </si>
  <si>
    <t>1F</t>
  </si>
  <si>
    <t>150+550-150+750</t>
  </si>
  <si>
    <t>163+700-164+000</t>
  </si>
  <si>
    <t>164+000-164+800</t>
  </si>
  <si>
    <t>80+950-81+200</t>
  </si>
  <si>
    <t>81+350-81+500</t>
  </si>
  <si>
    <t>82+100-82+150</t>
  </si>
  <si>
    <t>82+170-82+270</t>
  </si>
  <si>
    <t>149+500-150+000</t>
  </si>
  <si>
    <t>19A</t>
  </si>
  <si>
    <t>21+200-21+900</t>
  </si>
  <si>
    <t>23+000-24+000</t>
  </si>
  <si>
    <t>VOC</t>
  </si>
  <si>
    <t>0+100-0+300</t>
  </si>
  <si>
    <t>0+800-1+050</t>
  </si>
  <si>
    <t>TOTAL SATU MARE</t>
  </si>
  <si>
    <t>Salaj</t>
  </si>
  <si>
    <t>31+300-31+700</t>
  </si>
  <si>
    <t>31+850-32+250</t>
  </si>
  <si>
    <t>32+100-32+200</t>
  </si>
  <si>
    <t>89+000-89+600</t>
  </si>
  <si>
    <t>114+100-114+600</t>
  </si>
  <si>
    <t>1G</t>
  </si>
  <si>
    <t>50+000-50+350</t>
  </si>
  <si>
    <t>42+900-43+300</t>
  </si>
  <si>
    <t>48+100-48+300</t>
  </si>
  <si>
    <t>TOTAL SALAJ</t>
  </si>
  <si>
    <t>Bistrița-Năsăud</t>
  </si>
  <si>
    <t>106+150- 106+700</t>
  </si>
  <si>
    <t>111+000 -112+000</t>
  </si>
  <si>
    <t>111+000-112+000</t>
  </si>
  <si>
    <t>113+000- 114+000</t>
  </si>
  <si>
    <t>114+250-114+800</t>
  </si>
  <si>
    <t>TOTAL BISTRIȚA-NĂSĂUD</t>
  </si>
  <si>
    <t>TOTAL DRDP CLUJ</t>
  </si>
  <si>
    <t>*VOCE=varianta de ocolire Cluj-est</t>
  </si>
  <si>
    <t>BRASOV</t>
  </si>
  <si>
    <t>Brasov</t>
  </si>
  <si>
    <t>223+100-223+400</t>
  </si>
  <si>
    <t>TOTAL BRASOV</t>
  </si>
  <si>
    <t>Sibiu</t>
  </si>
  <si>
    <t>A1 Sb</t>
  </si>
  <si>
    <t>272+000-280+000</t>
  </si>
  <si>
    <t>C1</t>
  </si>
  <si>
    <t>C2</t>
  </si>
  <si>
    <t>255+200-255+500</t>
  </si>
  <si>
    <t>TOTAL SIBIU</t>
  </si>
  <si>
    <t>TOTAL DRDP BRASOV</t>
  </si>
  <si>
    <t>IASI</t>
  </si>
  <si>
    <t>Bacău</t>
  </si>
  <si>
    <t>238+700-238+900</t>
  </si>
  <si>
    <t>239+000-239+150</t>
  </si>
  <si>
    <t>240+200-241+500</t>
  </si>
  <si>
    <t>246+200-246+600</t>
  </si>
  <si>
    <t>247+950-248+700</t>
  </si>
  <si>
    <t>263+700-264+700</t>
  </si>
  <si>
    <t>274+500-275+500</t>
  </si>
  <si>
    <t>298+100-298+380</t>
  </si>
  <si>
    <t>298+750-299+715</t>
  </si>
  <si>
    <t>302+000-303+000</t>
  </si>
  <si>
    <t>311+425-312+800</t>
  </si>
  <si>
    <t>2F</t>
  </si>
  <si>
    <t>5+600-5+800</t>
  </si>
  <si>
    <t>6+300-6+450</t>
  </si>
  <si>
    <t>15+812-16+300</t>
  </si>
  <si>
    <t>17+200-17+600</t>
  </si>
  <si>
    <t>17+900-18+200</t>
  </si>
  <si>
    <t>25+930-26+100</t>
  </si>
  <si>
    <t>2G</t>
  </si>
  <si>
    <t>20+650-21+000</t>
  </si>
  <si>
    <t>173+200-173+400</t>
  </si>
  <si>
    <t>11A</t>
  </si>
  <si>
    <t>18+000-20+547</t>
  </si>
  <si>
    <t>22+520-25+350</t>
  </si>
  <si>
    <t>31+400-32+300</t>
  </si>
  <si>
    <t>32+300-32+780</t>
  </si>
  <si>
    <t>32+820-32+520</t>
  </si>
  <si>
    <t>12A</t>
  </si>
  <si>
    <t>110+827-111+415</t>
  </si>
  <si>
    <t>2T</t>
  </si>
  <si>
    <t>0+000-1+500</t>
  </si>
  <si>
    <t>3+100-3+700</t>
  </si>
  <si>
    <t>5+300-6+100</t>
  </si>
  <si>
    <t>A7</t>
  </si>
  <si>
    <t>1+620-2+150</t>
  </si>
  <si>
    <t>17+100-18+000</t>
  </si>
  <si>
    <t>18+300-18+900</t>
  </si>
  <si>
    <t>19+720-20+280</t>
  </si>
  <si>
    <t>A7+2T</t>
  </si>
  <si>
    <t>3+040-3+160</t>
  </si>
  <si>
    <t>TOTAL BACĂU</t>
  </si>
  <si>
    <t>Vaslui</t>
  </si>
  <si>
    <t>46+500 -47+500</t>
  </si>
  <si>
    <t>48+800-49+000</t>
  </si>
  <si>
    <t>50+800-51+000</t>
  </si>
  <si>
    <t>52+000-53+800</t>
  </si>
  <si>
    <t>60+000-60+400</t>
  </si>
  <si>
    <t>76+000-77+000</t>
  </si>
  <si>
    <t>78+800-79+200</t>
  </si>
  <si>
    <t>85+200-86+000</t>
  </si>
  <si>
    <t>86+200-87+200</t>
  </si>
  <si>
    <t>88+300 -89+100</t>
  </si>
  <si>
    <t>90+000-90+600</t>
  </si>
  <si>
    <t>91+900 -92+800</t>
  </si>
  <si>
    <t>15D</t>
  </si>
  <si>
    <t>108+400-109+000</t>
  </si>
  <si>
    <t>109+500-110+100</t>
  </si>
  <si>
    <t>56+800 -57+200</t>
  </si>
  <si>
    <t>81+290-83+000</t>
  </si>
  <si>
    <t>85+150-86+200</t>
  </si>
  <si>
    <t>91+440-92+590</t>
  </si>
  <si>
    <t>94+000-94+895</t>
  </si>
  <si>
    <t>98+000-99+150</t>
  </si>
  <si>
    <t>139+200-139+400</t>
  </si>
  <si>
    <t>146+000-148+892</t>
  </si>
  <si>
    <t>150+350-151+000</t>
  </si>
  <si>
    <t>24A</t>
  </si>
  <si>
    <t>8+100-9+100</t>
  </si>
  <si>
    <t>22+000-23+500</t>
  </si>
  <si>
    <t>33+330-36+000</t>
  </si>
  <si>
    <t>42+000-43+000</t>
  </si>
  <si>
    <t>52+000-54+000</t>
  </si>
  <si>
    <t>63+000-64+000</t>
  </si>
  <si>
    <t>66+000-67+000</t>
  </si>
  <si>
    <t>74+000-75+000</t>
  </si>
  <si>
    <t>64+600 -64+900</t>
  </si>
  <si>
    <t>67+000 -67+300</t>
  </si>
  <si>
    <t>69+950 -70+500</t>
  </si>
  <si>
    <t>80+900 -81+400</t>
  </si>
  <si>
    <t>24B</t>
  </si>
  <si>
    <t>11+000-12+000</t>
  </si>
  <si>
    <t>14+000-15+500</t>
  </si>
  <si>
    <t>16+500-17+000</t>
  </si>
  <si>
    <t>19+000-20+500</t>
  </si>
  <si>
    <t>36+000-38+000</t>
  </si>
  <si>
    <t>38+600-41+000</t>
  </si>
  <si>
    <t>41+200-42+100</t>
  </si>
  <si>
    <t>43+000 -43+100</t>
  </si>
  <si>
    <t>44+500 -45+100</t>
  </si>
  <si>
    <t>81+210 -81+950</t>
  </si>
  <si>
    <t>TOTAL VASLUI</t>
  </si>
  <si>
    <t>Iaşi</t>
  </si>
  <si>
    <t>382+860-382+991</t>
  </si>
  <si>
    <t>383+022-383+200</t>
  </si>
  <si>
    <t>152+000-152+250</t>
  </si>
  <si>
    <t>157+900-158+700</t>
  </si>
  <si>
    <t>175+150-175+550</t>
  </si>
  <si>
    <t xml:space="preserve">209+900-211+200 </t>
  </si>
  <si>
    <t>211+600-212+500</t>
  </si>
  <si>
    <t>24C</t>
  </si>
  <si>
    <t>1+000+2+080</t>
  </si>
  <si>
    <t>2+130-3+350</t>
  </si>
  <si>
    <t>2+130-3+750</t>
  </si>
  <si>
    <t>24+400-25+550</t>
  </si>
  <si>
    <t xml:space="preserve">31+900-32+100 </t>
  </si>
  <si>
    <t>40+000-40+900</t>
  </si>
  <si>
    <t>42+300-43+900</t>
  </si>
  <si>
    <t>0+100-0+700</t>
  </si>
  <si>
    <t>7+900-8+900</t>
  </si>
  <si>
    <t>10+200-10+600</t>
  </si>
  <si>
    <t>11+300-12+100</t>
  </si>
  <si>
    <t>13+900-17+700</t>
  </si>
  <si>
    <t>20+600-22+100</t>
  </si>
  <si>
    <t>31+900-35+100</t>
  </si>
  <si>
    <t>41+200-43+080</t>
  </si>
  <si>
    <t>44+900-46+100</t>
  </si>
  <si>
    <t>103+600-103+700</t>
  </si>
  <si>
    <t>105+700-105+900</t>
  </si>
  <si>
    <t>108+400-110+000</t>
  </si>
  <si>
    <t xml:space="preserve">120+500-122+500 </t>
  </si>
  <si>
    <t>132+500-133+200</t>
  </si>
  <si>
    <t>133+200-133+500</t>
  </si>
  <si>
    <t>133+500-134+300</t>
  </si>
  <si>
    <t>134+300-136+000</t>
  </si>
  <si>
    <t>134+300-136+600</t>
  </si>
  <si>
    <t>140+500-141+200</t>
  </si>
  <si>
    <t>28A</t>
  </si>
  <si>
    <t>11+655-12+150</t>
  </si>
  <si>
    <t>15+980-17+000</t>
  </si>
  <si>
    <t>31+150-31+400</t>
  </si>
  <si>
    <t>TOTAL IASI</t>
  </si>
  <si>
    <t>Botosani</t>
  </si>
  <si>
    <t>53+350-54+400</t>
  </si>
  <si>
    <t>56+000-57+000</t>
  </si>
  <si>
    <t>59+700-60+700</t>
  </si>
  <si>
    <t>64+000-64+850</t>
  </si>
  <si>
    <t>79+250-81+100</t>
  </si>
  <si>
    <t>82+200-82+650</t>
  </si>
  <si>
    <t>83+000-84+900</t>
  </si>
  <si>
    <t>86+000-86+800</t>
  </si>
  <si>
    <t>88+500-89+100</t>
  </si>
  <si>
    <t>91+150-91+850</t>
  </si>
  <si>
    <t>92+750-93+800</t>
  </si>
  <si>
    <t>98+500-99+000</t>
  </si>
  <si>
    <t>100+500-101+000</t>
  </si>
  <si>
    <t>102+100-103+000</t>
  </si>
  <si>
    <t>103+760-105+100</t>
  </si>
  <si>
    <t>107+000-107+900</t>
  </si>
  <si>
    <t>109+000-110+410</t>
  </si>
  <si>
    <t>114+800-115+200</t>
  </si>
  <si>
    <t>119+000-120+000</t>
  </si>
  <si>
    <t>123+600-127+200</t>
  </si>
  <si>
    <t>123+600-128+000</t>
  </si>
  <si>
    <t>129+500-134+450</t>
  </si>
  <si>
    <t>138+200-139+800</t>
  </si>
  <si>
    <t>28B</t>
  </si>
  <si>
    <t>40+100-41+000</t>
  </si>
  <si>
    <t>59+900-62+300</t>
  </si>
  <si>
    <t>25+650-26+550</t>
  </si>
  <si>
    <t>29+700-30+370</t>
  </si>
  <si>
    <t>46+050-46+800</t>
  </si>
  <si>
    <t>47+750-48+200</t>
  </si>
  <si>
    <t>51+400-53+550</t>
  </si>
  <si>
    <t>54+500-57+400</t>
  </si>
  <si>
    <t>59+000-60+400</t>
  </si>
  <si>
    <t>60+400-62+000</t>
  </si>
  <si>
    <t>66+000-71+850</t>
  </si>
  <si>
    <t>72+050-74+050</t>
  </si>
  <si>
    <t>77+150-78+200</t>
  </si>
  <si>
    <t>78+500-82+300</t>
  </si>
  <si>
    <t>82+900-83+450</t>
  </si>
  <si>
    <t>85+550-87+300</t>
  </si>
  <si>
    <t>91+800-94+100</t>
  </si>
  <si>
    <t>29A</t>
  </si>
  <si>
    <t>42+400-43+400</t>
  </si>
  <si>
    <t>43+850-45+100</t>
  </si>
  <si>
    <t>45+200-45+850</t>
  </si>
  <si>
    <t>46+000-47+000</t>
  </si>
  <si>
    <t>49+000-50+500</t>
  </si>
  <si>
    <t>51+150-51+250</t>
  </si>
  <si>
    <t>53+410-53+900</t>
  </si>
  <si>
    <t>54+000-54+500</t>
  </si>
  <si>
    <t>54+800-55+200</t>
  </si>
  <si>
    <t>57+000-58+100</t>
  </si>
  <si>
    <t>60+000-60+800</t>
  </si>
  <si>
    <t>66+400-68+400</t>
  </si>
  <si>
    <t>69+320-70+700</t>
  </si>
  <si>
    <t>78+800-79+900</t>
  </si>
  <si>
    <t>80+030-82+100</t>
  </si>
  <si>
    <t>85+000-86+850</t>
  </si>
  <si>
    <t>88+100-88+250</t>
  </si>
  <si>
    <t>91+700-93+000</t>
  </si>
  <si>
    <t>29B</t>
  </si>
  <si>
    <t>17+100-17+300</t>
  </si>
  <si>
    <t>19+200-19+550</t>
  </si>
  <si>
    <t>20+100-20+500</t>
  </si>
  <si>
    <t>22+800-24+300</t>
  </si>
  <si>
    <t>26+700-27+040</t>
  </si>
  <si>
    <t>29C</t>
  </si>
  <si>
    <t>0+000-0+850</t>
  </si>
  <si>
    <t>3+500-5+300</t>
  </si>
  <si>
    <t>5+700-7+300</t>
  </si>
  <si>
    <t>42+500-43+500</t>
  </si>
  <si>
    <t>29D</t>
  </si>
  <si>
    <t>4+100-4+900</t>
  </si>
  <si>
    <t>12+200-14+000</t>
  </si>
  <si>
    <t>21+200-21+800</t>
  </si>
  <si>
    <t>24+000-25+600</t>
  </si>
  <si>
    <t>29+500-29+900</t>
  </si>
  <si>
    <t>34+600-35+000</t>
  </si>
  <si>
    <t>35+300-36+350</t>
  </si>
  <si>
    <t>39+700-40+000</t>
  </si>
  <si>
    <t>44+150-46+650</t>
  </si>
  <si>
    <t>44+150-46+950</t>
  </si>
  <si>
    <t>29E</t>
  </si>
  <si>
    <t>2+095-2+400</t>
  </si>
  <si>
    <t>TOTAL BOTOSANI</t>
  </si>
  <si>
    <t>Suceava</t>
  </si>
  <si>
    <t>396+185 -396+455</t>
  </si>
  <si>
    <t>403+600-403+750</t>
  </si>
  <si>
    <t>421+180 -424+257</t>
  </si>
  <si>
    <t>422+000 - 422+480</t>
  </si>
  <si>
    <t>423+250-423+890</t>
  </si>
  <si>
    <t>426+250-431+100</t>
  </si>
  <si>
    <t>426+860-429+500</t>
  </si>
  <si>
    <t>471+840-471+940</t>
  </si>
  <si>
    <t>472+100-472+550</t>
  </si>
  <si>
    <t>476+500-476+700</t>
  </si>
  <si>
    <t>2E</t>
  </si>
  <si>
    <t>1+400-2+200</t>
  </si>
  <si>
    <t>2+400-2+600</t>
  </si>
  <si>
    <t>4+000-8+850</t>
  </si>
  <si>
    <t>7+700-10+300</t>
  </si>
  <si>
    <t>28+850-30+150</t>
  </si>
  <si>
    <t>46+000 -47+000</t>
  </si>
  <si>
    <t>47+300 -47+700</t>
  </si>
  <si>
    <t>48+400 -48+700</t>
  </si>
  <si>
    <t>2H</t>
  </si>
  <si>
    <t>17+500-19+000</t>
  </si>
  <si>
    <t>28+700-29+000</t>
  </si>
  <si>
    <t>2K</t>
  </si>
  <si>
    <t>1+300-3+700</t>
  </si>
  <si>
    <t>15C</t>
  </si>
  <si>
    <t>58+328-59+000</t>
  </si>
  <si>
    <t>68+330-68+750</t>
  </si>
  <si>
    <t>243+100-243+300</t>
  </si>
  <si>
    <t>243+700-245+350</t>
  </si>
  <si>
    <t>245+600-249+950</t>
  </si>
  <si>
    <t>238+100 -238+600</t>
  </si>
  <si>
    <t>241+250 -241+550</t>
  </si>
  <si>
    <t>242+060 -242+200</t>
  </si>
  <si>
    <t>242+350 -242+420</t>
  </si>
  <si>
    <t>17A</t>
  </si>
  <si>
    <t>64+300-66+100</t>
  </si>
  <si>
    <t>66+200-68+200</t>
  </si>
  <si>
    <t>72+800-74+400</t>
  </si>
  <si>
    <t>79+200-82+500</t>
  </si>
  <si>
    <t>81+200-81+600</t>
  </si>
  <si>
    <t>81+900-82+400</t>
  </si>
  <si>
    <t>83+000-83+300</t>
  </si>
  <si>
    <t>12+700-13+552</t>
  </si>
  <si>
    <t>18+062-19+000</t>
  </si>
  <si>
    <t>19+600-20+313</t>
  </si>
  <si>
    <t>13+200-13+550</t>
  </si>
  <si>
    <t>15+100-15+800</t>
  </si>
  <si>
    <t>16+200-17+150</t>
  </si>
  <si>
    <t>TOTAL SUCEAVA</t>
  </si>
  <si>
    <t>Vrancea</t>
  </si>
  <si>
    <t>34+000-36+800</t>
  </si>
  <si>
    <t>52+500-53+200</t>
  </si>
  <si>
    <t>53+800-55+600</t>
  </si>
  <si>
    <t>58+400-58+500</t>
  </si>
  <si>
    <t>59+000 - 60+400</t>
  </si>
  <si>
    <t>62+000 - 63+200</t>
  </si>
  <si>
    <t>63+900 - 64+500</t>
  </si>
  <si>
    <t>156+000-157+000</t>
  </si>
  <si>
    <t>173+800-174+200</t>
  </si>
  <si>
    <t>174+850-175+700</t>
  </si>
  <si>
    <t>175+900-177+200</t>
  </si>
  <si>
    <t>194+500-194+600</t>
  </si>
  <si>
    <t>207+900-208+100</t>
  </si>
  <si>
    <t>209+500 -211+800</t>
  </si>
  <si>
    <t>221+700-224+200</t>
  </si>
  <si>
    <t>226+800-228+000</t>
  </si>
  <si>
    <t>2D</t>
  </si>
  <si>
    <t>5+200 - 10+300</t>
  </si>
  <si>
    <t>2L</t>
  </si>
  <si>
    <t>0+000-7+000</t>
  </si>
  <si>
    <t>2M</t>
  </si>
  <si>
    <t>0+000-3+000</t>
  </si>
  <si>
    <t>3+000 -3+650</t>
  </si>
  <si>
    <t>2N</t>
  </si>
  <si>
    <t>0+800 -8+000</t>
  </si>
  <si>
    <t>9+900 -12+500</t>
  </si>
  <si>
    <t>13+800 -15+200</t>
  </si>
  <si>
    <t>5+025-6+400</t>
  </si>
  <si>
    <t>9+600-11+000</t>
  </si>
  <si>
    <t>11+200-11+600</t>
  </si>
  <si>
    <t>12+000 - 15+600</t>
  </si>
  <si>
    <t>23+000-24+150</t>
  </si>
  <si>
    <t>23A</t>
  </si>
  <si>
    <t>1+500-2+500</t>
  </si>
  <si>
    <t>7+900-8+150</t>
  </si>
  <si>
    <t>11+000 -16+500</t>
  </si>
  <si>
    <t>22+000 -22+500</t>
  </si>
  <si>
    <t>23+500-24+500</t>
  </si>
  <si>
    <t>23B</t>
  </si>
  <si>
    <t>3+000 -15+700</t>
  </si>
  <si>
    <t>17+850 -19+000</t>
  </si>
  <si>
    <t>0+000 -1+150</t>
  </si>
  <si>
    <t>1+350 -4+000</t>
  </si>
  <si>
    <t>TOTAL VRANCEA</t>
  </si>
  <si>
    <t>Galaţi</t>
  </si>
  <si>
    <t>11+100-15+400</t>
  </si>
  <si>
    <t>16+370-16+800</t>
  </si>
  <si>
    <t>30+000-32+000</t>
  </si>
  <si>
    <t>40+000-43+900</t>
  </si>
  <si>
    <t>24D</t>
  </si>
  <si>
    <t>17+000-18+800</t>
  </si>
  <si>
    <t>38+350-38+770</t>
  </si>
  <si>
    <t>43+800-45+450</t>
  </si>
  <si>
    <t>45+700-51+250</t>
  </si>
  <si>
    <t>51+250-51+470</t>
  </si>
  <si>
    <t>51+500-58+150</t>
  </si>
  <si>
    <t>62+000-73+130</t>
  </si>
  <si>
    <t>73+900-81+330</t>
  </si>
  <si>
    <t>75+380-75+880</t>
  </si>
  <si>
    <t>34+650-35+000</t>
  </si>
  <si>
    <t>40+000-42+650</t>
  </si>
  <si>
    <t>44+340-44+950</t>
  </si>
  <si>
    <t>28+400-32+700</t>
  </si>
  <si>
    <t>32+450-32+700</t>
  </si>
  <si>
    <t>44+300-45+000</t>
  </si>
  <si>
    <t>54+850-55+150</t>
  </si>
  <si>
    <t>80+000-81+138</t>
  </si>
  <si>
    <t>V TEC</t>
  </si>
  <si>
    <t>0+000-0+300</t>
  </si>
  <si>
    <t>TOTAL GALATI</t>
  </si>
  <si>
    <t>Neamţ</t>
  </si>
  <si>
    <t>341+990-342+200</t>
  </si>
  <si>
    <t>343+900-344+500</t>
  </si>
  <si>
    <t>347+130-347+250</t>
  </si>
  <si>
    <t>347+300-348+000</t>
  </si>
  <si>
    <t>351+700-351+900</t>
  </si>
  <si>
    <t>15+280-15+730</t>
  </si>
  <si>
    <t>23+000-23+210</t>
  </si>
  <si>
    <t>25+775-25+875</t>
  </si>
  <si>
    <t>36+300-36+475</t>
  </si>
  <si>
    <t>50+390-51+150</t>
  </si>
  <si>
    <t>6+750-6+980</t>
  </si>
  <si>
    <t>7+210-7+430</t>
  </si>
  <si>
    <t>7+500-8+650</t>
  </si>
  <si>
    <t>10+800-11+030</t>
  </si>
  <si>
    <t>11+100-15+800</t>
  </si>
  <si>
    <t>16+300-17+100</t>
  </si>
  <si>
    <t>17+200-18+240</t>
  </si>
  <si>
    <t>20+000-20+200</t>
  </si>
  <si>
    <t>20+500-20+740</t>
  </si>
  <si>
    <t>21+570-21+895</t>
  </si>
  <si>
    <t>22+190-22+660</t>
  </si>
  <si>
    <t>23+500-23+650</t>
  </si>
  <si>
    <t>23+900-25+850</t>
  </si>
  <si>
    <t>26+900-28+320</t>
  </si>
  <si>
    <t>28+320-28+582</t>
  </si>
  <si>
    <t>28+900-29+126</t>
  </si>
  <si>
    <t>31+670-31+754</t>
  </si>
  <si>
    <t>TOTAL NEAMT</t>
  </si>
  <si>
    <t>TOTAL DRDP IASI</t>
  </si>
  <si>
    <t>CONSTANTA</t>
  </si>
  <si>
    <t>Tulcea</t>
  </si>
  <si>
    <t>102+000 - 103+000</t>
  </si>
  <si>
    <t>119+000 - 119+200</t>
  </si>
  <si>
    <t>119+210 - 120+250</t>
  </si>
  <si>
    <t>120+260 - 120+600</t>
  </si>
  <si>
    <t>142+000 - 143+000</t>
  </si>
  <si>
    <t>150+750 - 151+000</t>
  </si>
  <si>
    <t>151+400 - 151+600</t>
  </si>
  <si>
    <t>152+150 - 152+300</t>
  </si>
  <si>
    <t>156+500 - 157+320</t>
  </si>
  <si>
    <t>157+360 - 158+000</t>
  </si>
  <si>
    <t>183+835 - 186+700</t>
  </si>
  <si>
    <t>190+650 - 190+770</t>
  </si>
  <si>
    <t>198+600 - 198+940</t>
  </si>
  <si>
    <t>198+950 - 199+300</t>
  </si>
  <si>
    <t>208+000 - 209+300</t>
  </si>
  <si>
    <t>224+000 - 226+300</t>
  </si>
  <si>
    <t>230+500 - 231+000</t>
  </si>
  <si>
    <t xml:space="preserve"> 234+000 - 234+100</t>
  </si>
  <si>
    <t>234+300 - 235+950</t>
  </si>
  <si>
    <t>235+960 - 236+180</t>
  </si>
  <si>
    <t>236+290 - 236+500</t>
  </si>
  <si>
    <t>22A</t>
  </si>
  <si>
    <t>3+160 - 3+850</t>
  </si>
  <si>
    <t>4+000 - 11+700</t>
  </si>
  <si>
    <t>11+710 - 12+000</t>
  </si>
  <si>
    <t>13+380 - 18+080</t>
  </si>
  <si>
    <t>20+800 - 31+800</t>
  </si>
  <si>
    <t>40+330 - 42+500</t>
  </si>
  <si>
    <t>42+510 -  43+000</t>
  </si>
  <si>
    <t>45+800 - 50+250</t>
  </si>
  <si>
    <t>50+270 - 64+700</t>
  </si>
  <si>
    <t>22D</t>
  </si>
  <si>
    <t>2+500 - 2+550</t>
  </si>
  <si>
    <t>2+560 -  2+950</t>
  </si>
  <si>
    <t>2+960 - 3+350</t>
  </si>
  <si>
    <t>3+360 - 3+800</t>
  </si>
  <si>
    <t>3+810 - 4+200</t>
  </si>
  <si>
    <t xml:space="preserve"> 4+210 - 4+500</t>
  </si>
  <si>
    <t>22+400 -  22+520</t>
  </si>
  <si>
    <t>22+740 - 22+860</t>
  </si>
  <si>
    <t xml:space="preserve"> 33+800 - 33+900</t>
  </si>
  <si>
    <t>22F</t>
  </si>
  <si>
    <t>8+100 - 13+490</t>
  </si>
  <si>
    <t>TOTAL TULCEA</t>
  </si>
  <si>
    <t>2A</t>
  </si>
  <si>
    <t>16+720-16+962</t>
  </si>
  <si>
    <t>20+146-20+436</t>
  </si>
  <si>
    <t>22+800-23+119</t>
  </si>
  <si>
    <t>32+600-33+200</t>
  </si>
  <si>
    <t>47+300-47+520</t>
  </si>
  <si>
    <t>48+050-48+320</t>
  </si>
  <si>
    <t>50+020-50+200</t>
  </si>
  <si>
    <t>56+000-56+113</t>
  </si>
  <si>
    <t>56+600-56+870</t>
  </si>
  <si>
    <t>92+750-92+950</t>
  </si>
  <si>
    <t>100+600-100+650</t>
  </si>
  <si>
    <t>100+800-101+774</t>
  </si>
  <si>
    <t>49+800-52+300</t>
  </si>
  <si>
    <t>53+900-54+200</t>
  </si>
  <si>
    <t>56+900-57+030</t>
  </si>
  <si>
    <t>3A</t>
  </si>
  <si>
    <t>69+300-69+500</t>
  </si>
  <si>
    <t>3B</t>
  </si>
  <si>
    <t>60+050-60+920</t>
  </si>
  <si>
    <t>70+000 - 74+000</t>
  </si>
  <si>
    <t>75+800-75+950</t>
  </si>
  <si>
    <t>81+000 - 81+700</t>
  </si>
  <si>
    <t>84+000 - 84+750</t>
  </si>
  <si>
    <t>94+000 - 96+732</t>
  </si>
  <si>
    <t>21A</t>
  </si>
  <si>
    <t>4+420-5+000</t>
  </si>
  <si>
    <t>8+276-9+000</t>
  </si>
  <si>
    <t>14+600-15+042</t>
  </si>
  <si>
    <t>92+050-92+933</t>
  </si>
  <si>
    <t>93+350-93+700</t>
  </si>
  <si>
    <t>94+000-94+228</t>
  </si>
  <si>
    <t>134+086 - 139+320</t>
  </si>
  <si>
    <t>139+420 - 142+800</t>
  </si>
  <si>
    <t>146+500 - 157+400</t>
  </si>
  <si>
    <t>TOTAL IALOMITA</t>
  </si>
  <si>
    <t>Calarasi</t>
  </si>
  <si>
    <t>50+000-51+500</t>
  </si>
  <si>
    <t>51+560-52+000</t>
  </si>
  <si>
    <t>54+250-58+000</t>
  </si>
  <si>
    <t>58+030-58+330</t>
  </si>
  <si>
    <t>62+600-62+800</t>
  </si>
  <si>
    <t>64+000-64+400</t>
  </si>
  <si>
    <t>70+200-70+400</t>
  </si>
  <si>
    <t>70+600-70+850</t>
  </si>
  <si>
    <t>76+150-78+200</t>
  </si>
  <si>
    <t>79+935 - 80+241</t>
  </si>
  <si>
    <t>80+000-80+200</t>
  </si>
  <si>
    <t>80+800-81+700</t>
  </si>
  <si>
    <t>83+900-84+350</t>
  </si>
  <si>
    <t>84+900-85+300</t>
  </si>
  <si>
    <t>88+000-88+700</t>
  </si>
  <si>
    <t>99+600-99+800</t>
  </si>
  <si>
    <t>102+900 - 103+215</t>
  </si>
  <si>
    <t>103+400-104+000</t>
  </si>
  <si>
    <t>106+300-106+900</t>
  </si>
  <si>
    <t>108+000-108+150</t>
  </si>
  <si>
    <t>108+800-109+000</t>
  </si>
  <si>
    <t>1+500-2+666</t>
  </si>
  <si>
    <t>3+138-3+238</t>
  </si>
  <si>
    <t>3+900-4+200</t>
  </si>
  <si>
    <t>5+500-5+800</t>
  </si>
  <si>
    <t>6+100-6+300</t>
  </si>
  <si>
    <t>6+475-6+675</t>
  </si>
  <si>
    <t>10+400-10+600</t>
  </si>
  <si>
    <t>11+400-11+700</t>
  </si>
  <si>
    <t>11+768-12+068</t>
  </si>
  <si>
    <t>12+300-14+000</t>
  </si>
  <si>
    <t>19+700-22+000</t>
  </si>
  <si>
    <t>22+600-22+900</t>
  </si>
  <si>
    <t>23+000-24+200</t>
  </si>
  <si>
    <t>27+900-28+000</t>
  </si>
  <si>
    <t>28+000-28+400</t>
  </si>
  <si>
    <t>10+900-11+500</t>
  </si>
  <si>
    <t>18+350-18+463</t>
  </si>
  <si>
    <t>19+300-19+525</t>
  </si>
  <si>
    <t>21+500-21+600</t>
  </si>
  <si>
    <t>26+800-27+100</t>
  </si>
  <si>
    <t>36+810-36+896</t>
  </si>
  <si>
    <t>44+200-44+358</t>
  </si>
  <si>
    <t>102+800-103+200</t>
  </si>
  <si>
    <t>112+500-112+700</t>
  </si>
  <si>
    <t>114+100-114+200</t>
  </si>
  <si>
    <t>115+000-116+000</t>
  </si>
  <si>
    <t>117+000-118+000</t>
  </si>
  <si>
    <t>119+800-120+050</t>
  </si>
  <si>
    <t>65+500-70+750</t>
  </si>
  <si>
    <t>70+900-72+700</t>
  </si>
  <si>
    <t>72+750-73+280</t>
  </si>
  <si>
    <t>73+350-78+700</t>
  </si>
  <si>
    <t>78+800-85+600</t>
  </si>
  <si>
    <t>85+700-86+730</t>
  </si>
  <si>
    <t>86+830-87+960</t>
  </si>
  <si>
    <t>88+065-90+100</t>
  </si>
  <si>
    <t>90+200-91+220</t>
  </si>
  <si>
    <t>91+330-94+310</t>
  </si>
  <si>
    <t>94+410 - 101+200</t>
  </si>
  <si>
    <t>102+800-103+280</t>
  </si>
  <si>
    <t>103+380 - 105+100</t>
  </si>
  <si>
    <t>105+500 - 108+600</t>
  </si>
  <si>
    <t>108+700 - 111+530</t>
  </si>
  <si>
    <t>111+640 - 114+250</t>
  </si>
  <si>
    <t>114+350 - 115+970</t>
  </si>
  <si>
    <t>116+070-119+600</t>
  </si>
  <si>
    <t>119+700-122+270</t>
  </si>
  <si>
    <t>122+390-126+630</t>
  </si>
  <si>
    <t xml:space="preserve">126+730-128+290 </t>
  </si>
  <si>
    <t>128+390-131+700</t>
  </si>
  <si>
    <t>131+800-132+390</t>
  </si>
  <si>
    <t>132+490-134+086</t>
  </si>
  <si>
    <t>TOTAL CALARASI</t>
  </si>
  <si>
    <t>Constanta</t>
  </si>
  <si>
    <t>131+000-131+100</t>
  </si>
  <si>
    <t>134+100-134+300</t>
  </si>
  <si>
    <t>153+100-153+300</t>
  </si>
  <si>
    <t>168+000-168+048</t>
  </si>
  <si>
    <t>181+000-181+906</t>
  </si>
  <si>
    <t>188+500-189+096</t>
  </si>
  <si>
    <t>190+400-191+306</t>
  </si>
  <si>
    <t>191+500-192+008</t>
  </si>
  <si>
    <t>192+400-192+700</t>
  </si>
  <si>
    <t>194+600-194+684</t>
  </si>
  <si>
    <t>142+050-142+300</t>
  </si>
  <si>
    <t>147+000-147+300</t>
  </si>
  <si>
    <t>156+200-156+207</t>
  </si>
  <si>
    <t>161+207-161+600</t>
  </si>
  <si>
    <t>172+400-172+500</t>
  </si>
  <si>
    <t>173+100-173+128</t>
  </si>
  <si>
    <t>173+400-173+500</t>
  </si>
  <si>
    <t>190+000-192+000</t>
  </si>
  <si>
    <t>192+200-192+400</t>
  </si>
  <si>
    <t>194+200-194+300</t>
  </si>
  <si>
    <t>201+000-201+022</t>
  </si>
  <si>
    <t>201+200-201+600</t>
  </si>
  <si>
    <t>204+650-204+900</t>
  </si>
  <si>
    <t>207+200-207+400</t>
  </si>
  <si>
    <t>207+650-207+850</t>
  </si>
  <si>
    <t>208+600-208+800</t>
  </si>
  <si>
    <t>209+000-209+350</t>
  </si>
  <si>
    <t>209+800-209+950</t>
  </si>
  <si>
    <t>210+830-211+100</t>
  </si>
  <si>
    <t>211+350-211+600</t>
  </si>
  <si>
    <t>212+700-212+850</t>
  </si>
  <si>
    <t>213+900-214+050</t>
  </si>
  <si>
    <t>214+400-214+686</t>
  </si>
  <si>
    <t>216+450-216+700</t>
  </si>
  <si>
    <t>217+200-217+500</t>
  </si>
  <si>
    <t>222+900-223+050</t>
  </si>
  <si>
    <t>233+100-233+160</t>
  </si>
  <si>
    <t>235+500-235+557</t>
  </si>
  <si>
    <t>251+200-251+500</t>
  </si>
  <si>
    <t>253+100-254+000</t>
  </si>
  <si>
    <t>255+300-255+800</t>
  </si>
  <si>
    <t>239+100-240+700</t>
  </si>
  <si>
    <t>241+000-243+200</t>
  </si>
  <si>
    <t>244+600-244+700</t>
  </si>
  <si>
    <t>244+900-251+000</t>
  </si>
  <si>
    <t>255+600-256+599</t>
  </si>
  <si>
    <t>257+000-270+000</t>
  </si>
  <si>
    <t>261+000-261+600</t>
  </si>
  <si>
    <t>283+400-283+493</t>
  </si>
  <si>
    <t>65+000-68+600</t>
  </si>
  <si>
    <t>22C</t>
  </si>
  <si>
    <t>12+600-13+000</t>
  </si>
  <si>
    <t>19+400-19+600</t>
  </si>
  <si>
    <t>22+000-22+300</t>
  </si>
  <si>
    <t>23+600-23+677</t>
  </si>
  <si>
    <t>23+900-24+500</t>
  </si>
  <si>
    <t>27+300-27+900</t>
  </si>
  <si>
    <t>32+800-33+500</t>
  </si>
  <si>
    <t>34+000-34+500</t>
  </si>
  <si>
    <t>34+700-34+744</t>
  </si>
  <si>
    <t>31+560-31+580</t>
  </si>
  <si>
    <t>35+000-38+600</t>
  </si>
  <si>
    <t>44+380-44+580</t>
  </si>
  <si>
    <t>31+900-33+700</t>
  </si>
  <si>
    <t>39E</t>
  </si>
  <si>
    <t>1+500-2+499</t>
  </si>
  <si>
    <t>169+050-169+200</t>
  </si>
  <si>
    <t>169+900-170+000</t>
  </si>
  <si>
    <t>172+900-173+050</t>
  </si>
  <si>
    <t>177+600-177+700</t>
  </si>
  <si>
    <t>178+600-178+800</t>
  </si>
  <si>
    <t>182+183-182+823</t>
  </si>
  <si>
    <t>183+183-183+983</t>
  </si>
  <si>
    <t>184+503-185+723</t>
  </si>
  <si>
    <t>185+936-186+403</t>
  </si>
  <si>
    <t>186+663-187+583</t>
  </si>
  <si>
    <t>188+123-189+443</t>
  </si>
  <si>
    <t>191+583-192+123</t>
  </si>
  <si>
    <t>192+483-194+163</t>
  </si>
  <si>
    <t>194+843-195+363</t>
  </si>
  <si>
    <t>196+103-196+863</t>
  </si>
  <si>
    <t>197+183-197+363</t>
  </si>
  <si>
    <t>199+403-199+903</t>
  </si>
  <si>
    <t>200+403-202+083</t>
  </si>
  <si>
    <t>202+403-203+863</t>
  </si>
  <si>
    <t>204+163-204+423</t>
  </si>
  <si>
    <t>205+323-206+023</t>
  </si>
  <si>
    <t>206+683-207+003</t>
  </si>
  <si>
    <t>207+463-207+983</t>
  </si>
  <si>
    <t>208+443-209+183</t>
  </si>
  <si>
    <t>209+743-210+223</t>
  </si>
  <si>
    <t>210+923-211+923</t>
  </si>
  <si>
    <t>A2-A4</t>
  </si>
  <si>
    <t>0+700-1+200</t>
  </si>
  <si>
    <t>C 1</t>
  </si>
  <si>
    <t>A4</t>
  </si>
  <si>
    <t>0+300-2+400</t>
  </si>
  <si>
    <t>2+500-3+800</t>
  </si>
  <si>
    <t>4+200-5+300</t>
  </si>
  <si>
    <t>6+100-11+000</t>
  </si>
  <si>
    <t>12+700-13+000</t>
  </si>
  <si>
    <t>13+400-16+600</t>
  </si>
  <si>
    <t>16+800-19+000</t>
  </si>
  <si>
    <t>20+200-21+000</t>
  </si>
  <si>
    <t>TOTAL CONSTANTA</t>
  </si>
  <si>
    <t>Braila</t>
  </si>
  <si>
    <t>38+565-40+200</t>
  </si>
  <si>
    <t xml:space="preserve">stanga </t>
  </si>
  <si>
    <t>50+230 - 50+788</t>
  </si>
  <si>
    <t xml:space="preserve">52+300 - 52+345 </t>
  </si>
  <si>
    <t xml:space="preserve"> </t>
  </si>
  <si>
    <t>52+490 - 52+600</t>
  </si>
  <si>
    <t xml:space="preserve">54+210 - 54+720 </t>
  </si>
  <si>
    <t>55+400 - 55+480</t>
  </si>
  <si>
    <t xml:space="preserve">68+880 - 69+050 </t>
  </si>
  <si>
    <t>76+110 - 76+753</t>
  </si>
  <si>
    <t>88+000 - 88+400</t>
  </si>
  <si>
    <t>106+740 - 106+970</t>
  </si>
  <si>
    <t>106+995 - 107+520</t>
  </si>
  <si>
    <t>14+680 - 14+730</t>
  </si>
  <si>
    <t>18+200  18+296</t>
  </si>
  <si>
    <t>22+754 - 24+700</t>
  </si>
  <si>
    <t xml:space="preserve">24+730 - 25+355 </t>
  </si>
  <si>
    <t xml:space="preserve">25+365 - 26+600 </t>
  </si>
  <si>
    <t>26+800 - 26+852</t>
  </si>
  <si>
    <t xml:space="preserve">28+000 - 28+134 </t>
  </si>
  <si>
    <t xml:space="preserve">28+150 - 29+245 </t>
  </si>
  <si>
    <t xml:space="preserve">29+260 - 30+230 </t>
  </si>
  <si>
    <t xml:space="preserve">30+000 - 30+230 </t>
  </si>
  <si>
    <t>37+000 - 37+187</t>
  </si>
  <si>
    <t xml:space="preserve">37+257 - 39+140 </t>
  </si>
  <si>
    <t>39+154 - 39+880</t>
  </si>
  <si>
    <t xml:space="preserve">39+925 - 40+565 </t>
  </si>
  <si>
    <t xml:space="preserve">40+654 - 41+500 </t>
  </si>
  <si>
    <t>46+870 - 47+000</t>
  </si>
  <si>
    <t xml:space="preserve">55+800 - 56+628 </t>
  </si>
  <si>
    <t xml:space="preserve">57+545 - 58+000 </t>
  </si>
  <si>
    <t>64+000 - 64+176</t>
  </si>
  <si>
    <t>31+250 - 31+452</t>
  </si>
  <si>
    <t>40+610 - 42+000</t>
  </si>
  <si>
    <t xml:space="preserve">42+100 - 42+900 </t>
  </si>
  <si>
    <t>43+800 - 44+100</t>
  </si>
  <si>
    <t>45+800 - 47+900</t>
  </si>
  <si>
    <t>47+900 - 49+000</t>
  </si>
  <si>
    <t xml:space="preserve">53+750 - 54+450 </t>
  </si>
  <si>
    <t>54+460 - 56+100</t>
  </si>
  <si>
    <t xml:space="preserve">56+120 - 56+700 </t>
  </si>
  <si>
    <t xml:space="preserve">56+710 - 57+250 </t>
  </si>
  <si>
    <t>57+260 - 57+750</t>
  </si>
  <si>
    <t>57+760 - 58+600</t>
  </si>
  <si>
    <t>59+476 - 59+589</t>
  </si>
  <si>
    <t>60+600 - 60+712</t>
  </si>
  <si>
    <t>60+814 - 61+284</t>
  </si>
  <si>
    <t>62+700 - 62+813</t>
  </si>
  <si>
    <t xml:space="preserve">65+150 - 65+800 </t>
  </si>
  <si>
    <t>66+410 - 67+000</t>
  </si>
  <si>
    <t xml:space="preserve">72+060 - 73+250 </t>
  </si>
  <si>
    <t xml:space="preserve">73+270 - 73+950 </t>
  </si>
  <si>
    <t>43+115 - 43+249</t>
  </si>
  <si>
    <t>43+760 - 44+100</t>
  </si>
  <si>
    <t>45+240 - 45+404</t>
  </si>
  <si>
    <t>52+650 - 53+200</t>
  </si>
  <si>
    <t>53+298 - 54+116</t>
  </si>
  <si>
    <t>61+395 - 61+530</t>
  </si>
  <si>
    <t xml:space="preserve">69+000 - 69+675 </t>
  </si>
  <si>
    <t xml:space="preserve">69+903 - 70+900 </t>
  </si>
  <si>
    <t xml:space="preserve">70+910 - 71+286 </t>
  </si>
  <si>
    <t xml:space="preserve">71+308 - 71+452 </t>
  </si>
  <si>
    <t xml:space="preserve">71+516 - 71+900 </t>
  </si>
  <si>
    <t>73+369 - 73+459</t>
  </si>
  <si>
    <t>74+000 - 74+300</t>
  </si>
  <si>
    <t xml:space="preserve">75+610 - 76+032 </t>
  </si>
  <si>
    <t xml:space="preserve">76+047 - 76+422 </t>
  </si>
  <si>
    <t xml:space="preserve">76+445 - 77+690 </t>
  </si>
  <si>
    <t xml:space="preserve">77+707 - 77+950 </t>
  </si>
  <si>
    <t xml:space="preserve">77+970 - 78+124 </t>
  </si>
  <si>
    <t xml:space="preserve">78+158 - 79+403 </t>
  </si>
  <si>
    <t xml:space="preserve">80+024 - 80+658 </t>
  </si>
  <si>
    <t xml:space="preserve">81+207 - 81+637 </t>
  </si>
  <si>
    <t xml:space="preserve">81+815 - 82+396 </t>
  </si>
  <si>
    <t xml:space="preserve">82+550 - 82+880 </t>
  </si>
  <si>
    <t>83+073 - 83+100</t>
  </si>
  <si>
    <t>TOTAL BRAILA</t>
  </si>
  <si>
    <t>TOTAL DRDP CONSTANTA</t>
  </si>
  <si>
    <t>TOTAL CNAIR</t>
  </si>
  <si>
    <t>ANEXĂ: Programul național de realizare a perdelelor forestiere pentru protecţia autostrăzilor şi drumurilor naţionale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</si>
</sst>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FF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3" fontId="7" fillId="2" borderId="16" xfId="0" applyNumberFormat="1" applyFont="1" applyFill="1" applyBorder="1" applyAlignment="1">
      <alignment horizontal="center" vertical="top" wrapText="1"/>
    </xf>
    <xf numFmtId="3" fontId="7" fillId="2" borderId="17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horizontal="center" vertical="top" wrapText="1"/>
    </xf>
    <xf numFmtId="3" fontId="7" fillId="2" borderId="22" xfId="0" applyNumberFormat="1" applyFont="1" applyFill="1" applyBorder="1" applyAlignment="1">
      <alignment horizontal="center" vertical="top" wrapText="1"/>
    </xf>
    <xf numFmtId="3" fontId="7" fillId="2" borderId="23" xfId="0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3" fontId="7" fillId="2" borderId="26" xfId="0" applyNumberFormat="1" applyFont="1" applyFill="1" applyBorder="1" applyAlignment="1">
      <alignment horizontal="center" vertical="top" wrapText="1"/>
    </xf>
    <xf numFmtId="3" fontId="7" fillId="2" borderId="27" xfId="0" applyNumberFormat="1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wrapText="1"/>
    </xf>
    <xf numFmtId="0" fontId="7" fillId="2" borderId="29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top" wrapText="1"/>
    </xf>
    <xf numFmtId="3" fontId="7" fillId="2" borderId="30" xfId="0" applyNumberFormat="1" applyFont="1" applyFill="1" applyBorder="1" applyAlignment="1">
      <alignment horizontal="center" vertical="top" wrapText="1"/>
    </xf>
    <xf numFmtId="3" fontId="7" fillId="2" borderId="31" xfId="0" applyNumberFormat="1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top" wrapText="1"/>
    </xf>
    <xf numFmtId="0" fontId="7" fillId="2" borderId="40" xfId="0" applyFont="1" applyFill="1" applyBorder="1" applyAlignment="1">
      <alignment horizontal="center" vertical="top" wrapText="1"/>
    </xf>
    <xf numFmtId="3" fontId="7" fillId="2" borderId="40" xfId="0" applyNumberFormat="1" applyFont="1" applyFill="1" applyBorder="1" applyAlignment="1">
      <alignment horizontal="center" vertical="top" wrapText="1"/>
    </xf>
    <xf numFmtId="3" fontId="7" fillId="2" borderId="33" xfId="0" applyNumberFormat="1" applyFont="1" applyFill="1" applyBorder="1" applyAlignment="1">
      <alignment horizontal="center" vertical="top" wrapText="1"/>
    </xf>
    <xf numFmtId="0" fontId="9" fillId="0" borderId="28" xfId="0" applyFont="1" applyBorder="1" applyAlignment="1">
      <alignment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41" xfId="0" applyFont="1" applyFill="1" applyBorder="1" applyAlignment="1">
      <alignment horizontal="center" vertical="top" wrapText="1"/>
    </xf>
    <xf numFmtId="3" fontId="7" fillId="2" borderId="41" xfId="0" applyNumberFormat="1" applyFont="1" applyFill="1" applyBorder="1" applyAlignment="1">
      <alignment horizontal="center" vertical="top" wrapText="1"/>
    </xf>
    <xf numFmtId="3" fontId="7" fillId="2" borderId="20" xfId="0" applyNumberFormat="1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9" fillId="0" borderId="38" xfId="0" applyFont="1" applyBorder="1" applyAlignment="1">
      <alignment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top" wrapText="1"/>
    </xf>
    <xf numFmtId="3" fontId="7" fillId="2" borderId="14" xfId="0" applyNumberFormat="1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top" wrapText="1"/>
    </xf>
    <xf numFmtId="0" fontId="7" fillId="2" borderId="47" xfId="0" applyFont="1" applyFill="1" applyBorder="1" applyAlignment="1">
      <alignment horizontal="center" vertical="top" wrapText="1"/>
    </xf>
    <xf numFmtId="3" fontId="7" fillId="2" borderId="48" xfId="0" applyNumberFormat="1" applyFont="1" applyFill="1" applyBorder="1" applyAlignment="1">
      <alignment horizontal="center" vertical="top" wrapText="1"/>
    </xf>
    <xf numFmtId="3" fontId="7" fillId="2" borderId="13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top" wrapText="1"/>
    </xf>
    <xf numFmtId="0" fontId="7" fillId="2" borderId="53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center" vertical="top" wrapText="1"/>
    </xf>
    <xf numFmtId="3" fontId="5" fillId="0" borderId="56" xfId="0" applyNumberFormat="1" applyFont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top" wrapText="1"/>
    </xf>
    <xf numFmtId="3" fontId="7" fillId="2" borderId="58" xfId="0" applyNumberFormat="1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59" xfId="0" applyFont="1" applyFill="1" applyBorder="1" applyAlignment="1">
      <alignment horizontal="center" vertical="top" wrapText="1"/>
    </xf>
    <xf numFmtId="0" fontId="7" fillId="2" borderId="60" xfId="0" applyFont="1" applyFill="1" applyBorder="1" applyAlignment="1">
      <alignment horizontal="center" vertical="top" wrapText="1"/>
    </xf>
    <xf numFmtId="3" fontId="7" fillId="2" borderId="60" xfId="0" applyNumberFormat="1" applyFont="1" applyFill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horizontal="center" vertical="top" wrapText="1"/>
    </xf>
    <xf numFmtId="3" fontId="7" fillId="2" borderId="16" xfId="1" applyNumberFormat="1" applyFont="1" applyFill="1" applyBorder="1" applyAlignment="1">
      <alignment horizontal="center" vertical="top" wrapText="1"/>
    </xf>
    <xf numFmtId="3" fontId="7" fillId="2" borderId="17" xfId="1" applyNumberFormat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0" fontId="7" fillId="2" borderId="22" xfId="1" applyFont="1" applyFill="1" applyBorder="1" applyAlignment="1">
      <alignment horizontal="center" vertical="top" wrapText="1"/>
    </xf>
    <xf numFmtId="3" fontId="7" fillId="2" borderId="22" xfId="1" applyNumberFormat="1" applyFont="1" applyFill="1" applyBorder="1" applyAlignment="1">
      <alignment horizontal="center" vertical="top" wrapText="1"/>
    </xf>
    <xf numFmtId="3" fontId="7" fillId="2" borderId="23" xfId="1" applyNumberFormat="1" applyFont="1" applyFill="1" applyBorder="1" applyAlignment="1">
      <alignment horizontal="center" vertical="top" wrapText="1"/>
    </xf>
    <xf numFmtId="0" fontId="7" fillId="2" borderId="25" xfId="1" applyFont="1" applyFill="1" applyBorder="1" applyAlignment="1">
      <alignment horizontal="center" vertical="top" wrapText="1"/>
    </xf>
    <xf numFmtId="0" fontId="7" fillId="2" borderId="26" xfId="1" applyFont="1" applyFill="1" applyBorder="1" applyAlignment="1">
      <alignment horizontal="center" vertical="top" wrapText="1"/>
    </xf>
    <xf numFmtId="3" fontId="7" fillId="2" borderId="26" xfId="1" applyNumberFormat="1" applyFont="1" applyFill="1" applyBorder="1" applyAlignment="1">
      <alignment horizontal="center" vertical="top" wrapText="1"/>
    </xf>
    <xf numFmtId="3" fontId="7" fillId="2" borderId="27" xfId="1" applyNumberFormat="1" applyFont="1" applyFill="1" applyBorder="1" applyAlignment="1">
      <alignment horizontal="center" vertical="top" wrapText="1"/>
    </xf>
    <xf numFmtId="0" fontId="7" fillId="2" borderId="39" xfId="1" applyFont="1" applyFill="1" applyBorder="1" applyAlignment="1">
      <alignment horizontal="center" vertical="top" wrapText="1"/>
    </xf>
    <xf numFmtId="0" fontId="7" fillId="2" borderId="40" xfId="1" applyFont="1" applyFill="1" applyBorder="1" applyAlignment="1">
      <alignment horizontal="center" vertical="top" wrapText="1"/>
    </xf>
    <xf numFmtId="3" fontId="7" fillId="2" borderId="40" xfId="1" applyNumberFormat="1" applyFont="1" applyFill="1" applyBorder="1" applyAlignment="1">
      <alignment horizontal="center" vertical="top" wrapText="1"/>
    </xf>
    <xf numFmtId="3" fontId="7" fillId="2" borderId="58" xfId="1" applyNumberFormat="1" applyFont="1" applyFill="1" applyBorder="1" applyAlignment="1">
      <alignment horizontal="center" vertical="top" wrapText="1"/>
    </xf>
    <xf numFmtId="3" fontId="5" fillId="0" borderId="57" xfId="0" applyNumberFormat="1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top" wrapText="1"/>
    </xf>
    <xf numFmtId="3" fontId="7" fillId="2" borderId="62" xfId="0" applyNumberFormat="1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center" vertical="top" wrapText="1"/>
    </xf>
    <xf numFmtId="3" fontId="11" fillId="0" borderId="28" xfId="0" applyNumberFormat="1" applyFont="1" applyBorder="1" applyAlignment="1">
      <alignment horizontal="center" vertical="center" wrapText="1"/>
    </xf>
    <xf numFmtId="0" fontId="12" fillId="0" borderId="0" xfId="0" applyFont="1" applyBorder="1"/>
    <xf numFmtId="3" fontId="2" fillId="0" borderId="0" xfId="0" applyNumberFormat="1" applyFont="1" applyBorder="1"/>
    <xf numFmtId="3" fontId="0" fillId="0" borderId="0" xfId="0" applyNumberFormat="1"/>
    <xf numFmtId="0" fontId="4" fillId="0" borderId="6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top" wrapText="1"/>
    </xf>
    <xf numFmtId="3" fontId="8" fillId="0" borderId="26" xfId="0" applyNumberFormat="1" applyFont="1" applyBorder="1" applyAlignment="1">
      <alignment horizontal="center" vertical="top" wrapText="1"/>
    </xf>
    <xf numFmtId="3" fontId="8" fillId="0" borderId="27" xfId="0" applyNumberFormat="1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2" fontId="8" fillId="0" borderId="41" xfId="0" applyNumberFormat="1" applyFont="1" applyBorder="1" applyAlignment="1">
      <alignment horizontal="center" vertical="top" wrapText="1"/>
    </xf>
    <xf numFmtId="2" fontId="8" fillId="0" borderId="62" xfId="0" applyNumberFormat="1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23" xfId="0" applyNumberFormat="1" applyFont="1" applyBorder="1" applyAlignment="1">
      <alignment horizontal="center" vertical="top" wrapText="1"/>
    </xf>
    <xf numFmtId="0" fontId="8" fillId="3" borderId="21" xfId="0" applyFont="1" applyFill="1" applyBorder="1" applyAlignment="1">
      <alignment horizontal="center" vertical="top" wrapText="1"/>
    </xf>
    <xf numFmtId="2" fontId="8" fillId="3" borderId="22" xfId="0" applyNumberFormat="1" applyFont="1" applyFill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2" fontId="8" fillId="0" borderId="40" xfId="0" applyNumberFormat="1" applyFont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top" wrapText="1"/>
    </xf>
    <xf numFmtId="3" fontId="8" fillId="0" borderId="56" xfId="0" applyNumberFormat="1" applyFont="1" applyBorder="1" applyAlignment="1">
      <alignment horizontal="center" vertical="top" wrapText="1"/>
    </xf>
    <xf numFmtId="3" fontId="8" fillId="0" borderId="36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2" fontId="8" fillId="3" borderId="26" xfId="0" applyNumberFormat="1" applyFont="1" applyFill="1" applyBorder="1" applyAlignment="1">
      <alignment horizontal="center" vertical="top" wrapText="1"/>
    </xf>
    <xf numFmtId="2" fontId="8" fillId="0" borderId="27" xfId="0" applyNumberFormat="1" applyFont="1" applyBorder="1" applyAlignment="1">
      <alignment horizontal="center" vertical="top" wrapText="1"/>
    </xf>
    <xf numFmtId="0" fontId="4" fillId="0" borderId="6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top" wrapText="1"/>
    </xf>
    <xf numFmtId="0" fontId="8" fillId="0" borderId="67" xfId="0" applyFont="1" applyBorder="1" applyAlignment="1">
      <alignment horizontal="center" vertical="top" wrapText="1"/>
    </xf>
    <xf numFmtId="3" fontId="8" fillId="0" borderId="30" xfId="0" applyNumberFormat="1" applyFont="1" applyBorder="1" applyAlignment="1">
      <alignment horizontal="center" vertical="top" wrapText="1"/>
    </xf>
    <xf numFmtId="3" fontId="8" fillId="0" borderId="31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3" fontId="8" fillId="3" borderId="16" xfId="0" applyNumberFormat="1" applyFont="1" applyFill="1" applyBorder="1" applyAlignment="1">
      <alignment horizontal="center" vertical="top" wrapText="1"/>
    </xf>
    <xf numFmtId="2" fontId="8" fillId="3" borderId="17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Border="1" applyAlignment="1">
      <alignment horizontal="center" vertical="top" wrapText="1"/>
    </xf>
    <xf numFmtId="2" fontId="8" fillId="3" borderId="23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2" fontId="8" fillId="3" borderId="27" xfId="0" applyNumberFormat="1" applyFont="1" applyFill="1" applyBorder="1" applyAlignment="1">
      <alignment horizontal="center" vertical="top" wrapText="1"/>
    </xf>
    <xf numFmtId="3" fontId="14" fillId="0" borderId="19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top" wrapText="1"/>
    </xf>
    <xf numFmtId="2" fontId="8" fillId="3" borderId="62" xfId="0" applyNumberFormat="1" applyFont="1" applyFill="1" applyBorder="1" applyAlignment="1">
      <alignment horizontal="center" vertical="top" wrapText="1"/>
    </xf>
    <xf numFmtId="2" fontId="8" fillId="3" borderId="58" xfId="0" applyNumberFormat="1" applyFont="1" applyFill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 wrapText="1"/>
    </xf>
    <xf numFmtId="0" fontId="7" fillId="2" borderId="69" xfId="0" applyFont="1" applyFill="1" applyBorder="1" applyAlignment="1">
      <alignment horizontal="center" vertical="top" wrapText="1"/>
    </xf>
    <xf numFmtId="3" fontId="8" fillId="0" borderId="69" xfId="0" applyNumberFormat="1" applyFont="1" applyBorder="1" applyAlignment="1">
      <alignment horizontal="center" vertical="top" wrapText="1"/>
    </xf>
    <xf numFmtId="3" fontId="8" fillId="3" borderId="70" xfId="0" applyNumberFormat="1" applyFont="1" applyFill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3" fontId="8" fillId="3" borderId="31" xfId="0" applyNumberFormat="1" applyFont="1" applyFill="1" applyBorder="1" applyAlignment="1">
      <alignment horizontal="center" vertical="top" wrapText="1"/>
    </xf>
    <xf numFmtId="0" fontId="8" fillId="0" borderId="51" xfId="0" applyFont="1" applyBorder="1" applyAlignment="1">
      <alignment horizontal="center" vertical="top" wrapText="1"/>
    </xf>
    <xf numFmtId="0" fontId="8" fillId="0" borderId="71" xfId="0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8" fillId="0" borderId="72" xfId="0" applyFont="1" applyBorder="1" applyAlignment="1">
      <alignment horizontal="center" vertical="top" wrapText="1"/>
    </xf>
    <xf numFmtId="3" fontId="8" fillId="0" borderId="73" xfId="0" applyNumberFormat="1" applyFont="1" applyBorder="1" applyAlignment="1">
      <alignment horizontal="center" vertical="top" wrapText="1"/>
    </xf>
    <xf numFmtId="3" fontId="8" fillId="3" borderId="74" xfId="0" applyNumberFormat="1" applyFont="1" applyFill="1" applyBorder="1" applyAlignment="1">
      <alignment horizontal="center" vertical="top" wrapText="1"/>
    </xf>
    <xf numFmtId="3" fontId="14" fillId="0" borderId="44" xfId="0" applyNumberFormat="1" applyFont="1" applyBorder="1" applyAlignment="1">
      <alignment horizontal="center" vertical="center" wrapText="1"/>
    </xf>
    <xf numFmtId="3" fontId="14" fillId="0" borderId="45" xfId="0" applyNumberFormat="1" applyFont="1" applyBorder="1" applyAlignment="1">
      <alignment horizontal="center" vertical="center" wrapText="1"/>
    </xf>
    <xf numFmtId="3" fontId="15" fillId="0" borderId="75" xfId="0" applyNumberFormat="1" applyFont="1" applyBorder="1" applyAlignment="1">
      <alignment horizontal="center" vertical="center" wrapText="1"/>
    </xf>
    <xf numFmtId="3" fontId="15" fillId="0" borderId="5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76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3" fontId="10" fillId="0" borderId="2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3" fontId="10" fillId="0" borderId="4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3" fontId="10" fillId="0" borderId="40" xfId="0" applyNumberFormat="1" applyFont="1" applyBorder="1" applyAlignment="1">
      <alignment horizontal="center" vertical="center"/>
    </xf>
    <xf numFmtId="3" fontId="10" fillId="0" borderId="70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10" fillId="0" borderId="58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" fontId="10" fillId="0" borderId="62" xfId="0" applyNumberFormat="1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14" fillId="0" borderId="28" xfId="0" applyFont="1" applyBorder="1" applyAlignment="1">
      <alignment vertical="center" wrapText="1"/>
    </xf>
    <xf numFmtId="3" fontId="14" fillId="0" borderId="56" xfId="0" applyNumberFormat="1" applyFont="1" applyBorder="1" applyAlignment="1">
      <alignment horizontal="center" vertical="center" wrapText="1"/>
    </xf>
    <xf numFmtId="3" fontId="14" fillId="0" borderId="57" xfId="0" applyNumberFormat="1" applyFont="1" applyBorder="1" applyAlignment="1">
      <alignment horizontal="center" vertical="center" wrapText="1"/>
    </xf>
    <xf numFmtId="3" fontId="15" fillId="0" borderId="56" xfId="0" applyNumberFormat="1" applyFont="1" applyBorder="1" applyAlignment="1">
      <alignment horizontal="center" vertical="center" wrapText="1"/>
    </xf>
    <xf numFmtId="0" fontId="8" fillId="4" borderId="51" xfId="1" applyFont="1" applyFill="1" applyBorder="1" applyAlignment="1">
      <alignment horizontal="center" vertical="center" wrapText="1"/>
    </xf>
    <xf numFmtId="3" fontId="8" fillId="4" borderId="16" xfId="1" applyNumberFormat="1" applyFont="1" applyFill="1" applyBorder="1" applyAlignment="1">
      <alignment horizontal="center" vertical="center" wrapText="1"/>
    </xf>
    <xf numFmtId="3" fontId="8" fillId="4" borderId="76" xfId="1" applyNumberFormat="1" applyFont="1" applyFill="1" applyBorder="1" applyAlignment="1">
      <alignment horizontal="center" vertical="center" wrapText="1"/>
    </xf>
    <xf numFmtId="0" fontId="8" fillId="4" borderId="53" xfId="1" applyFont="1" applyFill="1" applyBorder="1" applyAlignment="1">
      <alignment horizontal="center" vertical="center" wrapText="1"/>
    </xf>
    <xf numFmtId="3" fontId="8" fillId="4" borderId="22" xfId="1" applyNumberFormat="1" applyFont="1" applyFill="1" applyBorder="1" applyAlignment="1">
      <alignment horizontal="center" vertical="center" wrapText="1"/>
    </xf>
    <xf numFmtId="3" fontId="8" fillId="4" borderId="23" xfId="1" applyNumberFormat="1" applyFont="1" applyFill="1" applyBorder="1" applyAlignment="1">
      <alignment horizontal="center" vertical="center" wrapText="1"/>
    </xf>
    <xf numFmtId="0" fontId="8" fillId="4" borderId="55" xfId="1" applyFont="1" applyFill="1" applyBorder="1" applyAlignment="1">
      <alignment horizontal="center" vertical="center" wrapText="1"/>
    </xf>
    <xf numFmtId="3" fontId="8" fillId="4" borderId="26" xfId="1" applyNumberFormat="1" applyFont="1" applyFill="1" applyBorder="1" applyAlignment="1">
      <alignment horizontal="center" vertical="center" wrapText="1"/>
    </xf>
    <xf numFmtId="3" fontId="8" fillId="4" borderId="27" xfId="1" applyNumberFormat="1" applyFont="1" applyFill="1" applyBorder="1" applyAlignment="1">
      <alignment horizontal="center" vertical="center" wrapText="1"/>
    </xf>
    <xf numFmtId="0" fontId="8" fillId="4" borderId="77" xfId="1" applyFont="1" applyFill="1" applyBorder="1" applyAlignment="1">
      <alignment horizontal="center" vertical="center" wrapText="1"/>
    </xf>
    <xf numFmtId="3" fontId="8" fillId="4" borderId="41" xfId="1" applyNumberFormat="1" applyFont="1" applyFill="1" applyBorder="1" applyAlignment="1">
      <alignment horizontal="center" vertical="center" wrapText="1"/>
    </xf>
    <xf numFmtId="3" fontId="8" fillId="4" borderId="62" xfId="1" applyNumberFormat="1" applyFont="1" applyFill="1" applyBorder="1" applyAlignment="1">
      <alignment horizontal="center" vertical="center" wrapText="1"/>
    </xf>
    <xf numFmtId="3" fontId="8" fillId="4" borderId="74" xfId="1" applyNumberFormat="1" applyFont="1" applyFill="1" applyBorder="1" applyAlignment="1">
      <alignment horizontal="center" vertical="center" wrapText="1"/>
    </xf>
    <xf numFmtId="3" fontId="14" fillId="0" borderId="49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 wrapText="1"/>
    </xf>
    <xf numFmtId="0" fontId="8" fillId="4" borderId="16" xfId="1" applyFont="1" applyFill="1" applyBorder="1" applyAlignment="1">
      <alignment horizontal="center" vertical="center" wrapText="1"/>
    </xf>
    <xf numFmtId="0" fontId="8" fillId="4" borderId="22" xfId="1" applyFont="1" applyFill="1" applyBorder="1" applyAlignment="1">
      <alignment horizontal="center" vertical="center" wrapText="1"/>
    </xf>
    <xf numFmtId="0" fontId="8" fillId="4" borderId="40" xfId="1" applyFont="1" applyFill="1" applyBorder="1" applyAlignment="1">
      <alignment horizontal="center" vertical="center" wrapText="1"/>
    </xf>
    <xf numFmtId="3" fontId="8" fillId="4" borderId="40" xfId="1" applyNumberFormat="1" applyFont="1" applyFill="1" applyBorder="1" applyAlignment="1">
      <alignment horizontal="center" vertical="center" wrapText="1"/>
    </xf>
    <xf numFmtId="3" fontId="8" fillId="4" borderId="58" xfId="1" applyNumberFormat="1" applyFont="1" applyFill="1" applyBorder="1" applyAlignment="1">
      <alignment horizontal="center" vertical="center" wrapText="1"/>
    </xf>
    <xf numFmtId="0" fontId="8" fillId="4" borderId="30" xfId="1" applyFont="1" applyFill="1" applyBorder="1" applyAlignment="1">
      <alignment horizontal="center" vertical="center" wrapText="1"/>
    </xf>
    <xf numFmtId="3" fontId="8" fillId="4" borderId="30" xfId="1" applyNumberFormat="1" applyFont="1" applyFill="1" applyBorder="1" applyAlignment="1">
      <alignment horizontal="center" vertical="center" wrapText="1"/>
    </xf>
    <xf numFmtId="3" fontId="8" fillId="4" borderId="31" xfId="1" applyNumberFormat="1" applyFont="1" applyFill="1" applyBorder="1" applyAlignment="1">
      <alignment horizontal="center" vertical="center" wrapText="1"/>
    </xf>
    <xf numFmtId="3" fontId="8" fillId="4" borderId="17" xfId="1" applyNumberFormat="1" applyFont="1" applyFill="1" applyBorder="1" applyAlignment="1">
      <alignment horizontal="center" vertical="center" wrapText="1"/>
    </xf>
    <xf numFmtId="0" fontId="8" fillId="4" borderId="26" xfId="1" applyFont="1" applyFill="1" applyBorder="1" applyAlignment="1">
      <alignment horizontal="center" vertical="center" wrapText="1"/>
    </xf>
    <xf numFmtId="0" fontId="8" fillId="4" borderId="69" xfId="1" applyFont="1" applyFill="1" applyBorder="1" applyAlignment="1">
      <alignment horizontal="center" vertical="center" wrapText="1"/>
    </xf>
    <xf numFmtId="3" fontId="8" fillId="4" borderId="69" xfId="1" applyNumberFormat="1" applyFont="1" applyFill="1" applyBorder="1" applyAlignment="1">
      <alignment horizontal="center" vertical="center" wrapText="1"/>
    </xf>
    <xf numFmtId="3" fontId="8" fillId="4" borderId="70" xfId="1" applyNumberFormat="1" applyFont="1" applyFill="1" applyBorder="1" applyAlignment="1">
      <alignment horizontal="center" vertical="center" wrapText="1"/>
    </xf>
    <xf numFmtId="0" fontId="8" fillId="4" borderId="41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8" fillId="4" borderId="25" xfId="1" applyFont="1" applyFill="1" applyBorder="1" applyAlignment="1">
      <alignment horizontal="center" vertical="center" wrapText="1"/>
    </xf>
    <xf numFmtId="3" fontId="14" fillId="4" borderId="28" xfId="1" applyNumberFormat="1" applyFont="1" applyFill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6" fillId="4" borderId="28" xfId="1" applyFont="1" applyFill="1" applyBorder="1" applyAlignment="1">
      <alignment horizontal="center" vertical="center" wrapText="1"/>
    </xf>
    <xf numFmtId="0" fontId="8" fillId="0" borderId="29" xfId="1" applyFont="1" applyBorder="1" applyAlignment="1">
      <alignment horizontal="center" vertical="center"/>
    </xf>
    <xf numFmtId="0" fontId="8" fillId="0" borderId="61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3" fontId="14" fillId="4" borderId="19" xfId="1" applyNumberFormat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38" xfId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14" fillId="0" borderId="36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3" fontId="18" fillId="4" borderId="17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 wrapText="1"/>
    </xf>
    <xf numFmtId="3" fontId="18" fillId="4" borderId="23" xfId="0" applyNumberFormat="1" applyFont="1" applyFill="1" applyBorder="1" applyAlignment="1">
      <alignment horizontal="center" vertical="center" wrapText="1"/>
    </xf>
    <xf numFmtId="3" fontId="17" fillId="4" borderId="22" xfId="0" applyNumberFormat="1" applyFont="1" applyFill="1" applyBorder="1" applyAlignment="1">
      <alignment horizontal="center" vertical="center" wrapText="1"/>
    </xf>
    <xf numFmtId="3" fontId="17" fillId="4" borderId="23" xfId="0" applyNumberFormat="1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3" fontId="17" fillId="4" borderId="26" xfId="0" applyNumberFormat="1" applyFont="1" applyFill="1" applyBorder="1" applyAlignment="1">
      <alignment horizontal="center" vertical="center" wrapText="1"/>
    </xf>
    <xf numFmtId="3" fontId="18" fillId="4" borderId="27" xfId="0" applyNumberFormat="1" applyFont="1" applyFill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3" fontId="17" fillId="4" borderId="16" xfId="0" applyNumberFormat="1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82" xfId="0" applyFont="1" applyFill="1" applyBorder="1" applyAlignment="1">
      <alignment horizontal="center" vertical="center" wrapText="1"/>
    </xf>
    <xf numFmtId="3" fontId="17" fillId="4" borderId="69" xfId="0" applyNumberFormat="1" applyFont="1" applyFill="1" applyBorder="1" applyAlignment="1">
      <alignment horizontal="center" vertical="center" wrapText="1"/>
    </xf>
    <xf numFmtId="3" fontId="18" fillId="4" borderId="70" xfId="0" applyNumberFormat="1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3" fontId="17" fillId="4" borderId="30" xfId="0" applyNumberFormat="1" applyFont="1" applyFill="1" applyBorder="1" applyAlignment="1">
      <alignment horizontal="center" vertical="center" wrapText="1"/>
    </xf>
    <xf numFmtId="3" fontId="18" fillId="4" borderId="3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 wrapText="1"/>
    </xf>
    <xf numFmtId="3" fontId="17" fillId="4" borderId="17" xfId="0" applyNumberFormat="1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5" xfId="0" applyFont="1" applyFill="1" applyBorder="1" applyAlignment="1">
      <alignment horizontal="center" vertical="center" wrapText="1"/>
    </xf>
    <xf numFmtId="3" fontId="17" fillId="4" borderId="27" xfId="0" applyNumberFormat="1" applyFont="1" applyFill="1" applyBorder="1" applyAlignment="1">
      <alignment horizontal="center" vertical="center" wrapText="1"/>
    </xf>
    <xf numFmtId="0" fontId="17" fillId="4" borderId="68" xfId="0" applyFont="1" applyFill="1" applyBorder="1" applyAlignment="1">
      <alignment horizontal="center" vertical="center" wrapText="1"/>
    </xf>
    <xf numFmtId="3" fontId="17" fillId="4" borderId="7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7" fillId="4" borderId="16" xfId="0" applyNumberFormat="1" applyFont="1" applyFill="1" applyBorder="1" applyAlignment="1">
      <alignment horizontal="center" vertical="center" wrapText="1"/>
    </xf>
    <xf numFmtId="3" fontId="7" fillId="4" borderId="17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center" vertical="center" wrapText="1"/>
    </xf>
    <xf numFmtId="3" fontId="7" fillId="4" borderId="23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center" vertical="center" wrapText="1"/>
    </xf>
    <xf numFmtId="3" fontId="7" fillId="4" borderId="62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3" fontId="7" fillId="4" borderId="40" xfId="0" applyNumberFormat="1" applyFont="1" applyFill="1" applyBorder="1" applyAlignment="1">
      <alignment horizontal="center" vertical="center" wrapText="1"/>
    </xf>
    <xf numFmtId="3" fontId="7" fillId="4" borderId="58" xfId="0" applyNumberFormat="1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3" fontId="7" fillId="4" borderId="30" xfId="0" applyNumberFormat="1" applyFont="1" applyFill="1" applyBorder="1" applyAlignment="1">
      <alignment horizontal="center" vertical="center" wrapText="1"/>
    </xf>
    <xf numFmtId="3" fontId="7" fillId="4" borderId="31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4" borderId="61" xfId="0" applyFont="1" applyFill="1" applyBorder="1" applyAlignment="1">
      <alignment horizontal="center" vertical="center" wrapText="1"/>
    </xf>
    <xf numFmtId="3" fontId="17" fillId="4" borderId="41" xfId="0" applyNumberFormat="1" applyFont="1" applyFill="1" applyBorder="1" applyAlignment="1">
      <alignment horizontal="center" vertical="center" wrapText="1"/>
    </xf>
    <xf numFmtId="3" fontId="17" fillId="4" borderId="62" xfId="0" applyNumberFormat="1" applyFont="1" applyFill="1" applyBorder="1" applyAlignment="1">
      <alignment horizontal="center" vertical="center" wrapText="1"/>
    </xf>
    <xf numFmtId="0" fontId="17" fillId="4" borderId="72" xfId="0" applyFont="1" applyFill="1" applyBorder="1" applyAlignment="1">
      <alignment horizontal="center" vertical="center" wrapText="1"/>
    </xf>
    <xf numFmtId="3" fontId="17" fillId="4" borderId="73" xfId="0" applyNumberFormat="1" applyFont="1" applyFill="1" applyBorder="1" applyAlignment="1">
      <alignment horizontal="center" vertical="center" wrapText="1"/>
    </xf>
    <xf numFmtId="3" fontId="17" fillId="4" borderId="74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14" fillId="4" borderId="28" xfId="0" applyNumberFormat="1" applyFont="1" applyFill="1" applyBorder="1" applyAlignment="1">
      <alignment horizontal="center" vertical="center" wrapText="1"/>
    </xf>
    <xf numFmtId="0" fontId="17" fillId="2" borderId="83" xfId="0" applyFont="1" applyFill="1" applyBorder="1" applyAlignment="1">
      <alignment horizontal="center" vertical="center" wrapText="1"/>
    </xf>
    <xf numFmtId="3" fontId="17" fillId="4" borderId="60" xfId="0" applyNumberFormat="1" applyFont="1" applyFill="1" applyBorder="1" applyAlignment="1">
      <alignment horizontal="center" vertical="center" wrapText="1"/>
    </xf>
    <xf numFmtId="3" fontId="18" fillId="4" borderId="76" xfId="0" applyNumberFormat="1" applyFont="1" applyFill="1" applyBorder="1" applyAlignment="1">
      <alignment horizontal="center" vertical="center" wrapText="1"/>
    </xf>
    <xf numFmtId="0" fontId="17" fillId="2" borderId="53" xfId="0" applyFont="1" applyFill="1" applyBorder="1" applyAlignment="1">
      <alignment horizontal="center" vertical="center" wrapText="1"/>
    </xf>
    <xf numFmtId="0" fontId="17" fillId="2" borderId="55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7" fillId="2" borderId="84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top" wrapText="1"/>
    </xf>
    <xf numFmtId="3" fontId="18" fillId="4" borderId="74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3" fontId="14" fillId="4" borderId="24" xfId="0" applyNumberFormat="1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3" fontId="18" fillId="4" borderId="22" xfId="0" applyNumberFormat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3" fontId="18" fillId="4" borderId="22" xfId="1" applyNumberFormat="1" applyFont="1" applyFill="1" applyBorder="1" applyAlignment="1">
      <alignment horizontal="center" vertical="center" wrapText="1"/>
    </xf>
    <xf numFmtId="3" fontId="18" fillId="4" borderId="23" xfId="1" applyNumberFormat="1" applyFont="1" applyFill="1" applyBorder="1" applyAlignment="1">
      <alignment horizontal="center" vertical="center" wrapText="1"/>
    </xf>
    <xf numFmtId="3" fontId="18" fillId="4" borderId="62" xfId="0" applyNumberFormat="1" applyFont="1" applyFill="1" applyBorder="1" applyAlignment="1">
      <alignment horizontal="center" vertical="center" wrapText="1"/>
    </xf>
    <xf numFmtId="0" fontId="17" fillId="4" borderId="39" xfId="0" applyFont="1" applyFill="1" applyBorder="1" applyAlignment="1">
      <alignment horizontal="center" vertical="center" wrapText="1"/>
    </xf>
    <xf numFmtId="3" fontId="17" fillId="4" borderId="40" xfId="0" applyNumberFormat="1" applyFont="1" applyFill="1" applyBorder="1" applyAlignment="1">
      <alignment horizontal="center" vertical="center" wrapText="1"/>
    </xf>
    <xf numFmtId="3" fontId="18" fillId="4" borderId="58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3" fontId="17" fillId="4" borderId="58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3" fontId="8" fillId="0" borderId="2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3" fontId="8" fillId="0" borderId="40" xfId="0" applyNumberFormat="1" applyFont="1" applyFill="1" applyBorder="1" applyAlignment="1">
      <alignment horizontal="center" vertical="center"/>
    </xf>
    <xf numFmtId="3" fontId="8" fillId="0" borderId="58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0" fillId="0" borderId="5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3" fontId="8" fillId="0" borderId="41" xfId="0" applyNumberFormat="1" applyFont="1" applyBorder="1" applyAlignment="1">
      <alignment horizontal="center"/>
    </xf>
    <xf numFmtId="3" fontId="8" fillId="0" borderId="26" xfId="0" applyNumberFormat="1" applyFont="1" applyBorder="1" applyAlignment="1">
      <alignment horizontal="center"/>
    </xf>
    <xf numFmtId="3" fontId="8" fillId="0" borderId="74" xfId="0" applyNumberFormat="1" applyFont="1" applyBorder="1" applyAlignment="1">
      <alignment horizontal="center" vertical="center"/>
    </xf>
    <xf numFmtId="3" fontId="8" fillId="0" borderId="16" xfId="0" quotePrefix="1" applyNumberFormat="1" applyFont="1" applyBorder="1" applyAlignment="1">
      <alignment horizontal="center"/>
    </xf>
    <xf numFmtId="3" fontId="8" fillId="0" borderId="22" xfId="0" quotePrefix="1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6" xfId="0" applyFont="1" applyBorder="1"/>
    <xf numFmtId="0" fontId="8" fillId="0" borderId="53" xfId="0" applyFont="1" applyBorder="1" applyAlignment="1">
      <alignment horizontal="center"/>
    </xf>
    <xf numFmtId="0" fontId="8" fillId="0" borderId="41" xfId="0" applyFont="1" applyBorder="1"/>
    <xf numFmtId="0" fontId="8" fillId="0" borderId="22" xfId="0" applyFont="1" applyBorder="1"/>
    <xf numFmtId="0" fontId="8" fillId="0" borderId="55" xfId="0" applyFont="1" applyBorder="1" applyAlignment="1">
      <alignment horizontal="center"/>
    </xf>
    <xf numFmtId="0" fontId="8" fillId="0" borderId="26" xfId="0" applyFont="1" applyBorder="1"/>
    <xf numFmtId="3" fontId="8" fillId="0" borderId="16" xfId="0" applyNumberFormat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>
      <alignment horizontal="center"/>
    </xf>
    <xf numFmtId="3" fontId="8" fillId="0" borderId="17" xfId="1" applyNumberFormat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3" fontId="8" fillId="0" borderId="22" xfId="1" applyNumberFormat="1" applyFont="1" applyBorder="1" applyAlignment="1">
      <alignment horizontal="center"/>
    </xf>
    <xf numFmtId="3" fontId="8" fillId="0" borderId="23" xfId="1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3" fontId="8" fillId="0" borderId="26" xfId="1" applyNumberFormat="1" applyFont="1" applyBorder="1" applyAlignment="1">
      <alignment horizontal="center"/>
    </xf>
    <xf numFmtId="3" fontId="8" fillId="0" borderId="27" xfId="1" applyNumberFormat="1" applyFont="1" applyBorder="1" applyAlignment="1">
      <alignment horizontal="center"/>
    </xf>
    <xf numFmtId="3" fontId="14" fillId="0" borderId="28" xfId="0" applyNumberFormat="1" applyFont="1" applyBorder="1" applyAlignment="1">
      <alignment horizontal="center"/>
    </xf>
    <xf numFmtId="3" fontId="14" fillId="0" borderId="28" xfId="0" quotePrefix="1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3" fontId="8" fillId="0" borderId="62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74" xfId="0" applyNumberFormat="1" applyFont="1" applyFill="1" applyBorder="1" applyAlignment="1">
      <alignment horizontal="center"/>
    </xf>
    <xf numFmtId="0" fontId="8" fillId="0" borderId="77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3" fontId="8" fillId="0" borderId="41" xfId="0" applyNumberFormat="1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3" fontId="8" fillId="0" borderId="69" xfId="0" applyNumberFormat="1" applyFont="1" applyFill="1" applyBorder="1" applyAlignment="1">
      <alignment horizontal="center"/>
    </xf>
    <xf numFmtId="3" fontId="8" fillId="0" borderId="70" xfId="0" applyNumberFormat="1" applyFont="1" applyFill="1" applyBorder="1" applyAlignment="1">
      <alignment horizontal="center"/>
    </xf>
    <xf numFmtId="3" fontId="8" fillId="0" borderId="76" xfId="0" applyNumberFormat="1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20" fillId="0" borderId="13" xfId="0" applyFont="1" applyBorder="1" applyAlignment="1">
      <alignment vertical="center" wrapText="1"/>
    </xf>
    <xf numFmtId="3" fontId="14" fillId="0" borderId="59" xfId="0" applyNumberFormat="1" applyFont="1" applyBorder="1" applyAlignment="1">
      <alignment horizontal="center"/>
    </xf>
    <xf numFmtId="3" fontId="14" fillId="0" borderId="76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3" fontId="8" fillId="0" borderId="23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7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8" fillId="0" borderId="58" xfId="0" applyNumberFormat="1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3" fontId="8" fillId="0" borderId="60" xfId="0" applyNumberFormat="1" applyFont="1" applyBorder="1" applyAlignment="1">
      <alignment horizontal="center" vertical="center" wrapText="1"/>
    </xf>
    <xf numFmtId="3" fontId="8" fillId="0" borderId="76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7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3" fontId="8" fillId="0" borderId="41" xfId="1" applyNumberFormat="1" applyFont="1" applyBorder="1" applyAlignment="1">
      <alignment horizontal="center"/>
    </xf>
    <xf numFmtId="3" fontId="8" fillId="0" borderId="62" xfId="1" applyNumberFormat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3" xfId="1" applyFont="1" applyFill="1" applyBorder="1" applyAlignment="1">
      <alignment horizontal="center"/>
    </xf>
    <xf numFmtId="3" fontId="8" fillId="0" borderId="22" xfId="1" applyNumberFormat="1" applyFont="1" applyFill="1" applyBorder="1" applyAlignment="1">
      <alignment horizontal="center"/>
    </xf>
    <xf numFmtId="0" fontId="8" fillId="0" borderId="55" xfId="1" applyFont="1" applyFill="1" applyBorder="1" applyAlignment="1">
      <alignment horizontal="center"/>
    </xf>
    <xf numFmtId="3" fontId="8" fillId="0" borderId="26" xfId="1" applyNumberFormat="1" applyFont="1" applyFill="1" applyBorder="1" applyAlignment="1">
      <alignment horizontal="center"/>
    </xf>
    <xf numFmtId="0" fontId="8" fillId="0" borderId="67" xfId="1" applyFont="1" applyFill="1" applyBorder="1" applyAlignment="1">
      <alignment horizontal="center"/>
    </xf>
    <xf numFmtId="0" fontId="8" fillId="0" borderId="30" xfId="1" applyFont="1" applyBorder="1" applyAlignment="1">
      <alignment horizontal="center"/>
    </xf>
    <xf numFmtId="3" fontId="8" fillId="0" borderId="30" xfId="1" applyNumberFormat="1" applyFont="1" applyFill="1" applyBorder="1" applyAlignment="1">
      <alignment horizontal="center"/>
    </xf>
    <xf numFmtId="3" fontId="8" fillId="0" borderId="31" xfId="1" applyNumberFormat="1" applyFont="1" applyBorder="1" applyAlignment="1">
      <alignment horizontal="center"/>
    </xf>
    <xf numFmtId="0" fontId="8" fillId="0" borderId="51" xfId="1" applyFont="1" applyFill="1" applyBorder="1" applyAlignment="1">
      <alignment horizontal="center"/>
    </xf>
    <xf numFmtId="3" fontId="8" fillId="0" borderId="16" xfId="1" applyNumberFormat="1" applyFont="1" applyFill="1" applyBorder="1" applyAlignment="1">
      <alignment horizontal="center"/>
    </xf>
    <xf numFmtId="0" fontId="14" fillId="0" borderId="28" xfId="1" applyFont="1" applyBorder="1" applyAlignment="1">
      <alignment vertical="center"/>
    </xf>
    <xf numFmtId="3" fontId="14" fillId="0" borderId="28" xfId="1" applyNumberFormat="1" applyFont="1" applyBorder="1" applyAlignment="1">
      <alignment horizontal="center"/>
    </xf>
    <xf numFmtId="0" fontId="16" fillId="0" borderId="37" xfId="1" applyFont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8" fillId="0" borderId="21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8" fillId="2" borderId="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8" fillId="0" borderId="41" xfId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6" fillId="0" borderId="12" xfId="1" applyFont="1" applyBorder="1" applyAlignment="1">
      <alignment horizontal="center" vertical="center"/>
    </xf>
    <xf numFmtId="0" fontId="8" fillId="0" borderId="72" xfId="1" applyFont="1" applyFill="1" applyBorder="1" applyAlignment="1">
      <alignment horizontal="center" vertical="center"/>
    </xf>
    <xf numFmtId="0" fontId="8" fillId="0" borderId="73" xfId="1" applyFont="1" applyFill="1" applyBorder="1" applyAlignment="1">
      <alignment horizontal="center" vertical="center"/>
    </xf>
    <xf numFmtId="3" fontId="10" fillId="0" borderId="73" xfId="0" applyNumberFormat="1" applyFont="1" applyFill="1" applyBorder="1" applyAlignment="1">
      <alignment horizontal="center" vertical="center"/>
    </xf>
    <xf numFmtId="3" fontId="10" fillId="0" borderId="74" xfId="0" applyNumberFormat="1" applyFont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16" fillId="0" borderId="32" xfId="1" applyFont="1" applyBorder="1" applyAlignment="1">
      <alignment horizontal="center" vertical="center"/>
    </xf>
    <xf numFmtId="3" fontId="0" fillId="0" borderId="0" xfId="0" applyNumberFormat="1" applyBorder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textRotation="90" wrapTex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3" fontId="8" fillId="0" borderId="0" xfId="1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3" fontId="14" fillId="0" borderId="0" xfId="1" applyNumberFormat="1" applyFont="1" applyBorder="1" applyAlignment="1">
      <alignment horizontal="center"/>
    </xf>
    <xf numFmtId="0" fontId="14" fillId="0" borderId="24" xfId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36" xfId="0" applyFont="1" applyFill="1" applyBorder="1" applyAlignment="1">
      <alignment vertical="center" wrapText="1"/>
    </xf>
    <xf numFmtId="0" fontId="12" fillId="0" borderId="0" xfId="0" applyFont="1"/>
    <xf numFmtId="0" fontId="14" fillId="0" borderId="13" xfId="0" applyFont="1" applyBorder="1" applyAlignment="1">
      <alignment horizontal="center" vertical="center" textRotation="90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4" fillId="0" borderId="13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34" xfId="1" applyFont="1" applyBorder="1" applyAlignment="1">
      <alignment horizontal="left" vertical="center"/>
    </xf>
    <xf numFmtId="0" fontId="14" fillId="0" borderId="35" xfId="1" applyFont="1" applyBorder="1" applyAlignment="1">
      <alignment horizontal="left" vertical="center"/>
    </xf>
    <xf numFmtId="0" fontId="14" fillId="0" borderId="36" xfId="1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4" fillId="0" borderId="54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left" vertical="center" wrapText="1"/>
    </xf>
    <xf numFmtId="0" fontId="6" fillId="4" borderId="35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left" vertical="center" wrapText="1"/>
    </xf>
    <xf numFmtId="0" fontId="6" fillId="2" borderId="4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4"/>
  <sheetViews>
    <sheetView tabSelected="1" zoomScaleNormal="100" zoomScaleSheetLayoutView="100" workbookViewId="0">
      <selection activeCell="J11" sqref="J11"/>
    </sheetView>
  </sheetViews>
  <sheetFormatPr defaultRowHeight="14.4" x14ac:dyDescent="0.3"/>
  <cols>
    <col min="1" max="1" width="6.6640625" customWidth="1"/>
    <col min="2" max="2" width="10.33203125" customWidth="1"/>
    <col min="3" max="3" width="16.88671875" customWidth="1"/>
    <col min="4" max="4" width="15.6640625" customWidth="1"/>
    <col min="5" max="5" width="25.6640625" customWidth="1"/>
    <col min="6" max="6" width="13.6640625" customWidth="1"/>
    <col min="7" max="7" width="15.88671875" customWidth="1"/>
    <col min="8" max="8" width="17" customWidth="1"/>
    <col min="10" max="10" width="12.5546875" customWidth="1"/>
    <col min="11" max="11" width="20" customWidth="1"/>
    <col min="12" max="12" width="4" customWidth="1"/>
    <col min="14" max="14" width="21.33203125" customWidth="1"/>
  </cols>
  <sheetData>
    <row r="1" spans="1:12" ht="18" x14ac:dyDescent="0.35">
      <c r="A1" s="608" t="s">
        <v>1494</v>
      </c>
    </row>
    <row r="2" spans="1:12" ht="15" thickBot="1" x14ac:dyDescent="0.35"/>
    <row r="3" spans="1:12" ht="24.75" customHeight="1" thickBot="1" x14ac:dyDescent="0.35">
      <c r="A3" s="762" t="s">
        <v>0</v>
      </c>
      <c r="B3" s="764" t="s">
        <v>1</v>
      </c>
      <c r="C3" s="764" t="s">
        <v>2</v>
      </c>
      <c r="D3" s="764" t="s">
        <v>3</v>
      </c>
      <c r="E3" s="764" t="s">
        <v>4</v>
      </c>
      <c r="F3" s="764" t="s">
        <v>5</v>
      </c>
      <c r="G3" s="1" t="s">
        <v>6</v>
      </c>
      <c r="H3" s="2" t="s">
        <v>7</v>
      </c>
      <c r="I3" s="3"/>
      <c r="J3" s="3"/>
      <c r="K3" s="3"/>
      <c r="L3" s="3"/>
    </row>
    <row r="4" spans="1:12" ht="21.75" customHeight="1" thickBot="1" x14ac:dyDescent="0.35">
      <c r="A4" s="763"/>
      <c r="B4" s="765"/>
      <c r="C4" s="765"/>
      <c r="D4" s="765"/>
      <c r="E4" s="765"/>
      <c r="F4" s="765"/>
      <c r="G4" s="4" t="s">
        <v>8</v>
      </c>
      <c r="H4" s="5" t="s">
        <v>9</v>
      </c>
      <c r="I4" s="3"/>
      <c r="J4" s="3"/>
      <c r="K4" s="3"/>
      <c r="L4" s="3"/>
    </row>
    <row r="5" spans="1:12" ht="15" thickBot="1" x14ac:dyDescent="0.35">
      <c r="A5" s="6">
        <v>0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8">
        <v>7</v>
      </c>
      <c r="I5" s="3"/>
      <c r="J5" s="3"/>
      <c r="K5" s="3"/>
      <c r="L5" s="3"/>
    </row>
    <row r="6" spans="1:12" ht="16.5" customHeight="1" x14ac:dyDescent="0.3">
      <c r="A6" s="9">
        <v>1</v>
      </c>
      <c r="B6" s="615" t="s">
        <v>10</v>
      </c>
      <c r="C6" s="766" t="s">
        <v>11</v>
      </c>
      <c r="D6" s="612">
        <v>1</v>
      </c>
      <c r="E6" s="10" t="s">
        <v>12</v>
      </c>
      <c r="F6" s="11" t="s">
        <v>13</v>
      </c>
      <c r="G6" s="12">
        <f>19466-18500</f>
        <v>966</v>
      </c>
      <c r="H6" s="13">
        <f>G6*30</f>
        <v>28980</v>
      </c>
      <c r="I6" s="3"/>
      <c r="J6" s="3"/>
      <c r="K6" s="3"/>
      <c r="L6" s="3"/>
    </row>
    <row r="7" spans="1:12" ht="15.6" x14ac:dyDescent="0.3">
      <c r="A7" s="14">
        <v>2</v>
      </c>
      <c r="B7" s="616"/>
      <c r="C7" s="636"/>
      <c r="D7" s="613"/>
      <c r="E7" s="15" t="s">
        <v>14</v>
      </c>
      <c r="F7" s="16" t="s">
        <v>13</v>
      </c>
      <c r="G7" s="17">
        <f>20000-19954</f>
        <v>46</v>
      </c>
      <c r="H7" s="18">
        <f>G7*30</f>
        <v>1380</v>
      </c>
      <c r="I7" s="3"/>
      <c r="J7" s="3"/>
      <c r="K7" s="3"/>
      <c r="L7" s="3"/>
    </row>
    <row r="8" spans="1:12" ht="15.6" x14ac:dyDescent="0.3">
      <c r="A8" s="14">
        <v>3</v>
      </c>
      <c r="B8" s="616"/>
      <c r="C8" s="636"/>
      <c r="D8" s="613"/>
      <c r="E8" s="15" t="s">
        <v>15</v>
      </c>
      <c r="F8" s="16" t="s">
        <v>13</v>
      </c>
      <c r="G8" s="17">
        <v>310</v>
      </c>
      <c r="H8" s="18">
        <f>G8*30</f>
        <v>9300</v>
      </c>
      <c r="I8" s="3"/>
      <c r="J8" s="3"/>
      <c r="K8" s="3"/>
      <c r="L8" s="3"/>
    </row>
    <row r="9" spans="1:12" ht="15.6" x14ac:dyDescent="0.3">
      <c r="A9" s="14">
        <v>4</v>
      </c>
      <c r="B9" s="616"/>
      <c r="C9" s="636"/>
      <c r="D9" s="613"/>
      <c r="E9" s="15" t="s">
        <v>16</v>
      </c>
      <c r="F9" s="16" t="s">
        <v>13</v>
      </c>
      <c r="G9" s="17">
        <v>400</v>
      </c>
      <c r="H9" s="18">
        <f>G9*30</f>
        <v>12000</v>
      </c>
      <c r="I9" s="3"/>
      <c r="J9" s="3"/>
      <c r="K9" s="3"/>
      <c r="L9" s="3"/>
    </row>
    <row r="10" spans="1:12" ht="15.6" x14ac:dyDescent="0.3">
      <c r="A10" s="14">
        <v>5</v>
      </c>
      <c r="B10" s="616"/>
      <c r="C10" s="636"/>
      <c r="D10" s="613"/>
      <c r="E10" s="15" t="s">
        <v>17</v>
      </c>
      <c r="F10" s="16" t="s">
        <v>13</v>
      </c>
      <c r="G10" s="17">
        <v>98</v>
      </c>
      <c r="H10" s="18">
        <f>G10*30</f>
        <v>2940</v>
      </c>
      <c r="I10" s="3"/>
      <c r="J10" s="3"/>
      <c r="K10" s="3"/>
      <c r="L10" s="3"/>
    </row>
    <row r="11" spans="1:12" ht="15.6" x14ac:dyDescent="0.3">
      <c r="A11" s="14">
        <v>6</v>
      </c>
      <c r="B11" s="616"/>
      <c r="C11" s="636"/>
      <c r="D11" s="613"/>
      <c r="E11" s="15" t="s">
        <v>18</v>
      </c>
      <c r="F11" s="16" t="s">
        <v>13</v>
      </c>
      <c r="G11" s="17">
        <v>130</v>
      </c>
      <c r="H11" s="18">
        <f t="shared" ref="H11:H18" si="0">G11*30</f>
        <v>3900</v>
      </c>
      <c r="I11" s="3"/>
      <c r="J11" s="3"/>
      <c r="K11" s="3"/>
      <c r="L11" s="3"/>
    </row>
    <row r="12" spans="1:12" ht="16.2" thickBot="1" x14ac:dyDescent="0.35">
      <c r="A12" s="14">
        <v>7</v>
      </c>
      <c r="B12" s="616"/>
      <c r="C12" s="636"/>
      <c r="D12" s="614"/>
      <c r="E12" s="19" t="s">
        <v>19</v>
      </c>
      <c r="F12" s="20" t="s">
        <v>13</v>
      </c>
      <c r="G12" s="21">
        <v>1960</v>
      </c>
      <c r="H12" s="22">
        <f t="shared" si="0"/>
        <v>58800</v>
      </c>
      <c r="I12" s="3"/>
      <c r="J12" s="3"/>
      <c r="K12" s="3"/>
      <c r="L12" s="3"/>
    </row>
    <row r="13" spans="1:12" ht="15.6" x14ac:dyDescent="0.3">
      <c r="A13" s="14">
        <v>8</v>
      </c>
      <c r="B13" s="616"/>
      <c r="C13" s="636"/>
      <c r="D13" s="612">
        <v>2</v>
      </c>
      <c r="E13" s="10" t="s">
        <v>20</v>
      </c>
      <c r="F13" s="11" t="s">
        <v>21</v>
      </c>
      <c r="G13" s="12">
        <v>230</v>
      </c>
      <c r="H13" s="13">
        <f t="shared" si="0"/>
        <v>6900</v>
      </c>
      <c r="I13" s="3"/>
      <c r="J13" s="3"/>
      <c r="K13" s="3"/>
      <c r="L13" s="3"/>
    </row>
    <row r="14" spans="1:12" ht="15.6" x14ac:dyDescent="0.3">
      <c r="A14" s="14">
        <v>9</v>
      </c>
      <c r="B14" s="616"/>
      <c r="C14" s="636"/>
      <c r="D14" s="613"/>
      <c r="E14" s="15" t="s">
        <v>22</v>
      </c>
      <c r="F14" s="16" t="s">
        <v>21</v>
      </c>
      <c r="G14" s="17">
        <v>100</v>
      </c>
      <c r="H14" s="18">
        <f t="shared" si="0"/>
        <v>3000</v>
      </c>
      <c r="I14" s="3"/>
      <c r="J14" s="3"/>
      <c r="K14" s="3"/>
      <c r="L14" s="3"/>
    </row>
    <row r="15" spans="1:12" ht="16.2" thickBot="1" x14ac:dyDescent="0.35">
      <c r="A15" s="14">
        <v>10</v>
      </c>
      <c r="B15" s="616"/>
      <c r="C15" s="636"/>
      <c r="D15" s="614"/>
      <c r="E15" s="19" t="s">
        <v>23</v>
      </c>
      <c r="F15" s="20" t="s">
        <v>21</v>
      </c>
      <c r="G15" s="21">
        <v>200</v>
      </c>
      <c r="H15" s="22">
        <f t="shared" si="0"/>
        <v>6000</v>
      </c>
      <c r="I15" s="3"/>
      <c r="J15" s="3"/>
      <c r="K15" s="3"/>
      <c r="L15" s="3"/>
    </row>
    <row r="16" spans="1:12" ht="16.2" thickBot="1" x14ac:dyDescent="0.35">
      <c r="A16" s="14">
        <v>11</v>
      </c>
      <c r="B16" s="616"/>
      <c r="C16" s="636"/>
      <c r="D16" s="23">
        <v>3</v>
      </c>
      <c r="E16" s="24" t="s">
        <v>24</v>
      </c>
      <c r="F16" s="25" t="s">
        <v>21</v>
      </c>
      <c r="G16" s="26">
        <v>100</v>
      </c>
      <c r="H16" s="27">
        <f t="shared" si="0"/>
        <v>3000</v>
      </c>
      <c r="I16" s="3"/>
      <c r="J16" s="3"/>
      <c r="K16" s="3"/>
      <c r="L16" s="3"/>
    </row>
    <row r="17" spans="1:12" ht="16.2" thickBot="1" x14ac:dyDescent="0.35">
      <c r="A17" s="14">
        <v>12</v>
      </c>
      <c r="B17" s="616"/>
      <c r="C17" s="636"/>
      <c r="D17" s="23">
        <v>4</v>
      </c>
      <c r="E17" s="24" t="s">
        <v>25</v>
      </c>
      <c r="F17" s="25" t="s">
        <v>21</v>
      </c>
      <c r="G17" s="26">
        <v>4000</v>
      </c>
      <c r="H17" s="27">
        <f t="shared" si="0"/>
        <v>120000</v>
      </c>
      <c r="I17" s="3"/>
      <c r="J17" s="3"/>
      <c r="K17" s="3"/>
      <c r="L17" s="3"/>
    </row>
    <row r="18" spans="1:12" ht="16.2" thickBot="1" x14ac:dyDescent="0.35">
      <c r="A18" s="14">
        <v>14</v>
      </c>
      <c r="B18" s="616"/>
      <c r="C18" s="636"/>
      <c r="D18" s="598">
        <v>7</v>
      </c>
      <c r="E18" s="19" t="s">
        <v>26</v>
      </c>
      <c r="F18" s="20" t="s">
        <v>13</v>
      </c>
      <c r="G18" s="21">
        <v>150</v>
      </c>
      <c r="H18" s="22">
        <f t="shared" si="0"/>
        <v>4500</v>
      </c>
      <c r="I18" s="3"/>
      <c r="J18" s="3"/>
      <c r="K18" s="3"/>
      <c r="L18" s="3"/>
    </row>
    <row r="19" spans="1:12" ht="15.6" x14ac:dyDescent="0.3">
      <c r="A19" s="14">
        <v>15</v>
      </c>
      <c r="B19" s="616"/>
      <c r="C19" s="636"/>
      <c r="D19" s="612" t="s">
        <v>27</v>
      </c>
      <c r="E19" s="28" t="s">
        <v>28</v>
      </c>
      <c r="F19" s="11" t="s">
        <v>13</v>
      </c>
      <c r="G19" s="12">
        <v>700</v>
      </c>
      <c r="H19" s="13">
        <f>G19*30</f>
        <v>21000</v>
      </c>
      <c r="I19" s="3"/>
      <c r="J19" s="3"/>
      <c r="K19" s="3"/>
      <c r="L19" s="3"/>
    </row>
    <row r="20" spans="1:12" ht="15.6" x14ac:dyDescent="0.3">
      <c r="A20" s="14">
        <v>16</v>
      </c>
      <c r="B20" s="616"/>
      <c r="C20" s="636"/>
      <c r="D20" s="613"/>
      <c r="E20" s="29" t="s">
        <v>29</v>
      </c>
      <c r="F20" s="16" t="s">
        <v>13</v>
      </c>
      <c r="G20" s="17">
        <v>2000</v>
      </c>
      <c r="H20" s="18">
        <f>G20*30</f>
        <v>60000</v>
      </c>
      <c r="I20" s="3"/>
      <c r="J20" s="3"/>
      <c r="K20" s="3"/>
      <c r="L20" s="3"/>
    </row>
    <row r="21" spans="1:12" ht="15.6" x14ac:dyDescent="0.3">
      <c r="A21" s="14">
        <v>17</v>
      </c>
      <c r="B21" s="616"/>
      <c r="C21" s="636"/>
      <c r="D21" s="613"/>
      <c r="E21" s="29" t="s">
        <v>30</v>
      </c>
      <c r="F21" s="16" t="s">
        <v>13</v>
      </c>
      <c r="G21" s="17">
        <v>1500</v>
      </c>
      <c r="H21" s="18">
        <f>G21*30</f>
        <v>45000</v>
      </c>
      <c r="I21" s="3"/>
      <c r="J21" s="3"/>
      <c r="K21" s="3"/>
      <c r="L21" s="3"/>
    </row>
    <row r="22" spans="1:12" ht="16.2" thickBot="1" x14ac:dyDescent="0.35">
      <c r="A22" s="14">
        <v>18</v>
      </c>
      <c r="B22" s="616"/>
      <c r="C22" s="636"/>
      <c r="D22" s="614"/>
      <c r="E22" s="30" t="s">
        <v>31</v>
      </c>
      <c r="F22" s="20" t="s">
        <v>13</v>
      </c>
      <c r="G22" s="21">
        <v>800</v>
      </c>
      <c r="H22" s="22">
        <f>G22*30</f>
        <v>24000</v>
      </c>
      <c r="I22" s="3"/>
      <c r="J22" s="3"/>
      <c r="K22" s="3"/>
      <c r="L22" s="3"/>
    </row>
    <row r="23" spans="1:12" ht="15.6" x14ac:dyDescent="0.3">
      <c r="A23" s="14">
        <v>19</v>
      </c>
      <c r="B23" s="616"/>
      <c r="C23" s="636"/>
      <c r="D23" s="612" t="s">
        <v>32</v>
      </c>
      <c r="E23" s="10" t="s">
        <v>33</v>
      </c>
      <c r="F23" s="11" t="s">
        <v>13</v>
      </c>
      <c r="G23" s="12">
        <v>340</v>
      </c>
      <c r="H23" s="13">
        <f t="shared" ref="H23:H34" si="1">G23*30</f>
        <v>10200</v>
      </c>
      <c r="I23" s="3"/>
      <c r="J23" s="3"/>
      <c r="K23" s="3"/>
      <c r="L23" s="3"/>
    </row>
    <row r="24" spans="1:12" ht="15.6" x14ac:dyDescent="0.3">
      <c r="A24" s="14">
        <v>20</v>
      </c>
      <c r="B24" s="616"/>
      <c r="C24" s="636"/>
      <c r="D24" s="613"/>
      <c r="E24" s="15" t="s">
        <v>34</v>
      </c>
      <c r="F24" s="16" t="s">
        <v>13</v>
      </c>
      <c r="G24" s="17">
        <v>650</v>
      </c>
      <c r="H24" s="18">
        <f t="shared" si="1"/>
        <v>19500</v>
      </c>
      <c r="I24" s="3"/>
      <c r="J24" s="3"/>
      <c r="K24" s="3"/>
      <c r="L24" s="3"/>
    </row>
    <row r="25" spans="1:12" ht="15.6" x14ac:dyDescent="0.3">
      <c r="A25" s="14">
        <v>21</v>
      </c>
      <c r="B25" s="616"/>
      <c r="C25" s="636"/>
      <c r="D25" s="613"/>
      <c r="E25" s="15" t="s">
        <v>35</v>
      </c>
      <c r="F25" s="16" t="s">
        <v>13</v>
      </c>
      <c r="G25" s="17">
        <v>950</v>
      </c>
      <c r="H25" s="18">
        <f t="shared" si="1"/>
        <v>28500</v>
      </c>
      <c r="I25" s="3"/>
      <c r="J25" s="3"/>
      <c r="K25" s="3"/>
      <c r="L25" s="3"/>
    </row>
    <row r="26" spans="1:12" ht="15.6" x14ac:dyDescent="0.3">
      <c r="A26" s="14">
        <v>22</v>
      </c>
      <c r="B26" s="616"/>
      <c r="C26" s="636"/>
      <c r="D26" s="613"/>
      <c r="E26" s="15" t="s">
        <v>36</v>
      </c>
      <c r="F26" s="16" t="s">
        <v>13</v>
      </c>
      <c r="G26" s="17">
        <v>700</v>
      </c>
      <c r="H26" s="18">
        <f t="shared" si="1"/>
        <v>21000</v>
      </c>
      <c r="I26" s="3"/>
      <c r="J26" s="3"/>
      <c r="K26" s="3"/>
      <c r="L26" s="3"/>
    </row>
    <row r="27" spans="1:12" ht="15.6" x14ac:dyDescent="0.3">
      <c r="A27" s="14">
        <v>23</v>
      </c>
      <c r="B27" s="616"/>
      <c r="C27" s="636"/>
      <c r="D27" s="613"/>
      <c r="E27" s="15" t="s">
        <v>37</v>
      </c>
      <c r="F27" s="16" t="s">
        <v>13</v>
      </c>
      <c r="G27" s="17">
        <v>190</v>
      </c>
      <c r="H27" s="18">
        <f t="shared" si="1"/>
        <v>5700</v>
      </c>
      <c r="I27" s="3"/>
      <c r="J27" s="3"/>
      <c r="K27" s="3"/>
      <c r="L27" s="3"/>
    </row>
    <row r="28" spans="1:12" ht="16.2" thickBot="1" x14ac:dyDescent="0.35">
      <c r="A28" s="14">
        <v>24</v>
      </c>
      <c r="B28" s="616"/>
      <c r="C28" s="636"/>
      <c r="D28" s="614"/>
      <c r="E28" s="19" t="s">
        <v>38</v>
      </c>
      <c r="F28" s="20" t="s">
        <v>13</v>
      </c>
      <c r="G28" s="21">
        <v>100</v>
      </c>
      <c r="H28" s="22">
        <f t="shared" si="1"/>
        <v>3000</v>
      </c>
      <c r="I28" s="3"/>
      <c r="J28" s="3"/>
      <c r="K28" s="3"/>
      <c r="L28" s="3"/>
    </row>
    <row r="29" spans="1:12" ht="15.6" x14ac:dyDescent="0.3">
      <c r="A29" s="14">
        <v>25</v>
      </c>
      <c r="B29" s="616"/>
      <c r="C29" s="636"/>
      <c r="D29" s="612" t="s">
        <v>39</v>
      </c>
      <c r="E29" s="10" t="s">
        <v>40</v>
      </c>
      <c r="F29" s="11" t="s">
        <v>21</v>
      </c>
      <c r="G29" s="12">
        <v>1800</v>
      </c>
      <c r="H29" s="13">
        <f t="shared" si="1"/>
        <v>54000</v>
      </c>
      <c r="I29" s="3"/>
      <c r="J29" s="3"/>
      <c r="K29" s="3"/>
      <c r="L29" s="3"/>
    </row>
    <row r="30" spans="1:12" ht="16.2" thickBot="1" x14ac:dyDescent="0.35">
      <c r="A30" s="14">
        <v>26</v>
      </c>
      <c r="B30" s="616"/>
      <c r="C30" s="636"/>
      <c r="D30" s="614"/>
      <c r="E30" s="19" t="s">
        <v>41</v>
      </c>
      <c r="F30" s="20" t="s">
        <v>21</v>
      </c>
      <c r="G30" s="21">
        <v>4200</v>
      </c>
      <c r="H30" s="22">
        <f t="shared" si="1"/>
        <v>126000</v>
      </c>
      <c r="I30" s="3"/>
      <c r="J30" s="3"/>
      <c r="K30" s="3"/>
      <c r="L30" s="3"/>
    </row>
    <row r="31" spans="1:12" ht="15.6" x14ac:dyDescent="0.3">
      <c r="A31" s="14">
        <v>27</v>
      </c>
      <c r="B31" s="616"/>
      <c r="C31" s="636"/>
      <c r="D31" s="612" t="s">
        <v>42</v>
      </c>
      <c r="E31" s="10" t="s">
        <v>43</v>
      </c>
      <c r="F31" s="11" t="s">
        <v>13</v>
      </c>
      <c r="G31" s="12">
        <v>7000</v>
      </c>
      <c r="H31" s="13">
        <f t="shared" si="1"/>
        <v>210000</v>
      </c>
      <c r="I31" s="3"/>
      <c r="J31" s="3"/>
      <c r="K31" s="3"/>
      <c r="L31" s="3"/>
    </row>
    <row r="32" spans="1:12" ht="15.6" x14ac:dyDescent="0.3">
      <c r="A32" s="14">
        <v>28</v>
      </c>
      <c r="B32" s="616"/>
      <c r="C32" s="636"/>
      <c r="D32" s="613"/>
      <c r="E32" s="15" t="s">
        <v>44</v>
      </c>
      <c r="F32" s="16" t="s">
        <v>13</v>
      </c>
      <c r="G32" s="17">
        <v>800</v>
      </c>
      <c r="H32" s="18">
        <f t="shared" si="1"/>
        <v>24000</v>
      </c>
      <c r="I32" s="3"/>
      <c r="J32" s="3"/>
      <c r="K32" s="3"/>
      <c r="L32" s="3"/>
    </row>
    <row r="33" spans="1:12" ht="15.6" x14ac:dyDescent="0.3">
      <c r="A33" s="14">
        <v>29</v>
      </c>
      <c r="B33" s="616"/>
      <c r="C33" s="636"/>
      <c r="D33" s="613"/>
      <c r="E33" s="15" t="s">
        <v>45</v>
      </c>
      <c r="F33" s="16" t="s">
        <v>13</v>
      </c>
      <c r="G33" s="17">
        <v>3700</v>
      </c>
      <c r="H33" s="18">
        <f t="shared" si="1"/>
        <v>111000</v>
      </c>
      <c r="I33" s="3"/>
      <c r="J33" s="3"/>
      <c r="K33" s="3"/>
      <c r="L33" s="3"/>
    </row>
    <row r="34" spans="1:12" ht="16.2" thickBot="1" x14ac:dyDescent="0.35">
      <c r="A34" s="31">
        <v>30</v>
      </c>
      <c r="B34" s="616"/>
      <c r="C34" s="767"/>
      <c r="D34" s="614"/>
      <c r="E34" s="19" t="s">
        <v>46</v>
      </c>
      <c r="F34" s="20" t="s">
        <v>13</v>
      </c>
      <c r="G34" s="21">
        <v>1000</v>
      </c>
      <c r="H34" s="22">
        <f t="shared" si="1"/>
        <v>30000</v>
      </c>
      <c r="I34" s="3"/>
      <c r="J34" s="3"/>
      <c r="K34" s="3"/>
      <c r="L34" s="3"/>
    </row>
    <row r="35" spans="1:12" ht="17.25" customHeight="1" thickBot="1" x14ac:dyDescent="0.35">
      <c r="A35" s="32"/>
      <c r="B35" s="616"/>
      <c r="C35" s="637" t="s">
        <v>47</v>
      </c>
      <c r="D35" s="638"/>
      <c r="E35" s="638"/>
      <c r="F35" s="639"/>
      <c r="G35" s="33">
        <f>SUM(G6:G34)</f>
        <v>35120</v>
      </c>
      <c r="H35" s="34">
        <f>G35*30</f>
        <v>1053600</v>
      </c>
      <c r="I35" s="3"/>
      <c r="J35" s="3"/>
      <c r="K35" s="3"/>
      <c r="L35" s="3"/>
    </row>
    <row r="36" spans="1:12" ht="16.5" customHeight="1" x14ac:dyDescent="0.3">
      <c r="A36" s="35">
        <v>31</v>
      </c>
      <c r="B36" s="616"/>
      <c r="C36" s="627" t="s">
        <v>48</v>
      </c>
      <c r="D36" s="612">
        <v>41</v>
      </c>
      <c r="E36" s="10" t="s">
        <v>49</v>
      </c>
      <c r="F36" s="11" t="s">
        <v>13</v>
      </c>
      <c r="G36" s="12">
        <v>4000</v>
      </c>
      <c r="H36" s="13">
        <f>G36*30</f>
        <v>120000</v>
      </c>
      <c r="I36" s="3"/>
      <c r="J36" s="3"/>
      <c r="K36" s="3"/>
      <c r="L36" s="3"/>
    </row>
    <row r="37" spans="1:12" ht="15.6" x14ac:dyDescent="0.3">
      <c r="A37" s="14">
        <v>32</v>
      </c>
      <c r="B37" s="616"/>
      <c r="C37" s="628"/>
      <c r="D37" s="613"/>
      <c r="E37" s="15" t="s">
        <v>50</v>
      </c>
      <c r="F37" s="16" t="s">
        <v>13</v>
      </c>
      <c r="G37" s="17">
        <v>6000</v>
      </c>
      <c r="H37" s="18">
        <f t="shared" ref="H37:H75" si="2">G37*30</f>
        <v>180000</v>
      </c>
      <c r="I37" s="3"/>
      <c r="J37" s="3"/>
      <c r="K37" s="3"/>
      <c r="L37" s="3"/>
    </row>
    <row r="38" spans="1:12" ht="15.6" x14ac:dyDescent="0.3">
      <c r="A38" s="14">
        <v>33</v>
      </c>
      <c r="B38" s="616"/>
      <c r="C38" s="628"/>
      <c r="D38" s="613"/>
      <c r="E38" s="15" t="s">
        <v>51</v>
      </c>
      <c r="F38" s="16" t="s">
        <v>13</v>
      </c>
      <c r="G38" s="17">
        <v>1000</v>
      </c>
      <c r="H38" s="18">
        <f t="shared" si="2"/>
        <v>30000</v>
      </c>
      <c r="I38" s="3"/>
      <c r="J38" s="3"/>
      <c r="K38" s="3"/>
      <c r="L38" s="3"/>
    </row>
    <row r="39" spans="1:12" ht="15.6" x14ac:dyDescent="0.3">
      <c r="A39" s="14">
        <v>34</v>
      </c>
      <c r="B39" s="616"/>
      <c r="C39" s="628"/>
      <c r="D39" s="613"/>
      <c r="E39" s="15" t="s">
        <v>52</v>
      </c>
      <c r="F39" s="16" t="s">
        <v>13</v>
      </c>
      <c r="G39" s="17">
        <v>4000</v>
      </c>
      <c r="H39" s="18">
        <f t="shared" si="2"/>
        <v>120000</v>
      </c>
      <c r="I39" s="3"/>
      <c r="J39" s="3"/>
      <c r="K39" s="3"/>
      <c r="L39" s="3"/>
    </row>
    <row r="40" spans="1:12" ht="15.6" x14ac:dyDescent="0.3">
      <c r="A40" s="14">
        <v>35</v>
      </c>
      <c r="B40" s="616"/>
      <c r="C40" s="628"/>
      <c r="D40" s="613"/>
      <c r="E40" s="15" t="s">
        <v>53</v>
      </c>
      <c r="F40" s="16" t="s">
        <v>13</v>
      </c>
      <c r="G40" s="17">
        <v>2000</v>
      </c>
      <c r="H40" s="18">
        <f t="shared" si="2"/>
        <v>60000</v>
      </c>
      <c r="I40" s="3"/>
      <c r="J40" s="3"/>
      <c r="K40" s="3"/>
      <c r="L40" s="3"/>
    </row>
    <row r="41" spans="1:12" ht="15.6" x14ac:dyDescent="0.3">
      <c r="A41" s="14">
        <v>36</v>
      </c>
      <c r="B41" s="616"/>
      <c r="C41" s="628"/>
      <c r="D41" s="613"/>
      <c r="E41" s="15" t="s">
        <v>54</v>
      </c>
      <c r="F41" s="16" t="s">
        <v>13</v>
      </c>
      <c r="G41" s="17">
        <v>1100</v>
      </c>
      <c r="H41" s="18">
        <f t="shared" si="2"/>
        <v>33000</v>
      </c>
      <c r="I41" s="3"/>
      <c r="J41" s="3"/>
      <c r="K41" s="3"/>
      <c r="L41" s="3"/>
    </row>
    <row r="42" spans="1:12" ht="16.2" thickBot="1" x14ac:dyDescent="0.35">
      <c r="A42" s="14">
        <v>37</v>
      </c>
      <c r="B42" s="616"/>
      <c r="C42" s="628"/>
      <c r="D42" s="614"/>
      <c r="E42" s="19" t="s">
        <v>55</v>
      </c>
      <c r="F42" s="20" t="s">
        <v>56</v>
      </c>
      <c r="G42" s="21">
        <v>1200</v>
      </c>
      <c r="H42" s="22">
        <f t="shared" si="2"/>
        <v>36000</v>
      </c>
      <c r="I42" s="3"/>
      <c r="J42" s="3"/>
      <c r="K42" s="3"/>
      <c r="L42" s="3"/>
    </row>
    <row r="43" spans="1:12" ht="15.6" x14ac:dyDescent="0.3">
      <c r="A43" s="14">
        <v>38</v>
      </c>
      <c r="B43" s="616"/>
      <c r="C43" s="628"/>
      <c r="D43" s="612" t="s">
        <v>32</v>
      </c>
      <c r="E43" s="15" t="s">
        <v>43</v>
      </c>
      <c r="F43" s="16" t="s">
        <v>13</v>
      </c>
      <c r="G43" s="17">
        <v>7000</v>
      </c>
      <c r="H43" s="18">
        <f t="shared" si="2"/>
        <v>210000</v>
      </c>
      <c r="I43" s="3"/>
      <c r="J43" s="3"/>
      <c r="K43" s="3"/>
      <c r="L43" s="3"/>
    </row>
    <row r="44" spans="1:12" ht="15.6" x14ac:dyDescent="0.3">
      <c r="A44" s="14">
        <v>39</v>
      </c>
      <c r="B44" s="616"/>
      <c r="C44" s="628"/>
      <c r="D44" s="613"/>
      <c r="E44" s="15" t="s">
        <v>44</v>
      </c>
      <c r="F44" s="16" t="s">
        <v>13</v>
      </c>
      <c r="G44" s="17">
        <v>800</v>
      </c>
      <c r="H44" s="18">
        <f t="shared" si="2"/>
        <v>24000</v>
      </c>
      <c r="I44" s="3"/>
      <c r="J44" s="3"/>
      <c r="K44" s="3"/>
      <c r="L44" s="3"/>
    </row>
    <row r="45" spans="1:12" ht="15.6" x14ac:dyDescent="0.3">
      <c r="A45" s="14">
        <v>40</v>
      </c>
      <c r="B45" s="616"/>
      <c r="C45" s="628"/>
      <c r="D45" s="613"/>
      <c r="E45" s="15" t="s">
        <v>45</v>
      </c>
      <c r="F45" s="16" t="s">
        <v>13</v>
      </c>
      <c r="G45" s="17">
        <v>3700</v>
      </c>
      <c r="H45" s="18">
        <f t="shared" si="2"/>
        <v>111000</v>
      </c>
      <c r="I45" s="3"/>
      <c r="J45" s="3"/>
      <c r="K45" s="3"/>
      <c r="L45" s="3"/>
    </row>
    <row r="46" spans="1:12" ht="16.2" thickBot="1" x14ac:dyDescent="0.35">
      <c r="A46" s="14">
        <v>41</v>
      </c>
      <c r="B46" s="616"/>
      <c r="C46" s="628"/>
      <c r="D46" s="613"/>
      <c r="E46" s="19" t="s">
        <v>46</v>
      </c>
      <c r="F46" s="20" t="s">
        <v>13</v>
      </c>
      <c r="G46" s="21">
        <v>1000</v>
      </c>
      <c r="H46" s="22">
        <f t="shared" si="2"/>
        <v>30000</v>
      </c>
      <c r="I46" s="3"/>
      <c r="J46" s="3"/>
      <c r="K46" s="3"/>
      <c r="L46" s="3"/>
    </row>
    <row r="47" spans="1:12" ht="15.6" x14ac:dyDescent="0.3">
      <c r="A47" s="14">
        <v>42</v>
      </c>
      <c r="B47" s="616"/>
      <c r="C47" s="628"/>
      <c r="D47" s="613"/>
      <c r="E47" s="10" t="s">
        <v>57</v>
      </c>
      <c r="F47" s="11" t="s">
        <v>13</v>
      </c>
      <c r="G47" s="12">
        <v>500</v>
      </c>
      <c r="H47" s="13">
        <f t="shared" si="2"/>
        <v>15000</v>
      </c>
      <c r="I47" s="3"/>
      <c r="J47" s="3"/>
      <c r="K47" s="3"/>
      <c r="L47" s="3"/>
    </row>
    <row r="48" spans="1:12" ht="16.2" thickBot="1" x14ac:dyDescent="0.35">
      <c r="A48" s="14">
        <v>43</v>
      </c>
      <c r="B48" s="616"/>
      <c r="C48" s="628"/>
      <c r="D48" s="614"/>
      <c r="E48" s="15" t="s">
        <v>58</v>
      </c>
      <c r="F48" s="16" t="s">
        <v>13</v>
      </c>
      <c r="G48" s="17">
        <v>800</v>
      </c>
      <c r="H48" s="18">
        <f t="shared" si="2"/>
        <v>24000</v>
      </c>
      <c r="I48" s="3"/>
      <c r="J48" s="3"/>
      <c r="K48" s="3"/>
      <c r="L48" s="3"/>
    </row>
    <row r="49" spans="1:12" ht="15.6" x14ac:dyDescent="0.3">
      <c r="A49" s="14">
        <v>44</v>
      </c>
      <c r="B49" s="616"/>
      <c r="C49" s="628"/>
      <c r="D49" s="612">
        <v>5</v>
      </c>
      <c r="E49" s="10" t="s">
        <v>59</v>
      </c>
      <c r="F49" s="11" t="s">
        <v>21</v>
      </c>
      <c r="G49" s="12">
        <v>1442</v>
      </c>
      <c r="H49" s="13">
        <f t="shared" si="2"/>
        <v>43260</v>
      </c>
      <c r="I49" s="3"/>
      <c r="J49" s="3"/>
      <c r="K49" s="3"/>
      <c r="L49" s="3"/>
    </row>
    <row r="50" spans="1:12" ht="15.6" x14ac:dyDescent="0.3">
      <c r="A50" s="14">
        <v>45</v>
      </c>
      <c r="B50" s="616"/>
      <c r="C50" s="628"/>
      <c r="D50" s="613"/>
      <c r="E50" s="15" t="s">
        <v>60</v>
      </c>
      <c r="F50" s="16" t="s">
        <v>21</v>
      </c>
      <c r="G50" s="17">
        <v>2400</v>
      </c>
      <c r="H50" s="18">
        <f t="shared" si="2"/>
        <v>72000</v>
      </c>
      <c r="I50" s="3"/>
      <c r="J50" s="3"/>
      <c r="K50" s="3"/>
      <c r="L50" s="3"/>
    </row>
    <row r="51" spans="1:12" ht="15.6" x14ac:dyDescent="0.3">
      <c r="A51" s="14">
        <v>46</v>
      </c>
      <c r="B51" s="616"/>
      <c r="C51" s="628"/>
      <c r="D51" s="613"/>
      <c r="E51" s="15" t="s">
        <v>61</v>
      </c>
      <c r="F51" s="16" t="s">
        <v>21</v>
      </c>
      <c r="G51" s="17">
        <v>200</v>
      </c>
      <c r="H51" s="18">
        <f t="shared" si="2"/>
        <v>6000</v>
      </c>
      <c r="I51" s="3"/>
      <c r="J51" s="3"/>
      <c r="K51" s="3"/>
      <c r="L51" s="3"/>
    </row>
    <row r="52" spans="1:12" ht="15.6" x14ac:dyDescent="0.3">
      <c r="A52" s="14">
        <v>47</v>
      </c>
      <c r="B52" s="616"/>
      <c r="C52" s="628"/>
      <c r="D52" s="613"/>
      <c r="E52" s="15" t="s">
        <v>62</v>
      </c>
      <c r="F52" s="16" t="s">
        <v>21</v>
      </c>
      <c r="G52" s="17">
        <f>38100-35500</f>
        <v>2600</v>
      </c>
      <c r="H52" s="18">
        <f t="shared" si="2"/>
        <v>78000</v>
      </c>
      <c r="I52" s="3"/>
      <c r="J52" s="3"/>
      <c r="K52" s="3"/>
      <c r="L52" s="3"/>
    </row>
    <row r="53" spans="1:12" ht="15.6" x14ac:dyDescent="0.3">
      <c r="A53" s="14">
        <v>48</v>
      </c>
      <c r="B53" s="616"/>
      <c r="C53" s="628"/>
      <c r="D53" s="613"/>
      <c r="E53" s="15" t="s">
        <v>63</v>
      </c>
      <c r="F53" s="16" t="s">
        <v>56</v>
      </c>
      <c r="G53" s="17">
        <v>2500</v>
      </c>
      <c r="H53" s="18">
        <f t="shared" si="2"/>
        <v>75000</v>
      </c>
      <c r="I53" s="3"/>
      <c r="J53" s="3"/>
      <c r="K53" s="3"/>
      <c r="L53" s="3"/>
    </row>
    <row r="54" spans="1:12" ht="15.6" x14ac:dyDescent="0.3">
      <c r="A54" s="14">
        <v>49</v>
      </c>
      <c r="B54" s="616"/>
      <c r="C54" s="628"/>
      <c r="D54" s="613"/>
      <c r="E54" s="15" t="s">
        <v>64</v>
      </c>
      <c r="F54" s="16" t="s">
        <v>56</v>
      </c>
      <c r="G54" s="17">
        <v>2600</v>
      </c>
      <c r="H54" s="18">
        <f t="shared" si="2"/>
        <v>78000</v>
      </c>
      <c r="I54" s="3"/>
      <c r="J54" s="3"/>
      <c r="K54" s="3"/>
      <c r="L54" s="3"/>
    </row>
    <row r="55" spans="1:12" ht="15.6" x14ac:dyDescent="0.3">
      <c r="A55" s="14">
        <v>50</v>
      </c>
      <c r="B55" s="616"/>
      <c r="C55" s="628"/>
      <c r="D55" s="613"/>
      <c r="E55" s="15" t="s">
        <v>65</v>
      </c>
      <c r="F55" s="16" t="s">
        <v>56</v>
      </c>
      <c r="G55" s="17">
        <v>400</v>
      </c>
      <c r="H55" s="18">
        <f t="shared" si="2"/>
        <v>12000</v>
      </c>
      <c r="I55" s="3"/>
      <c r="J55" s="3"/>
      <c r="K55" s="3"/>
      <c r="L55" s="3"/>
    </row>
    <row r="56" spans="1:12" ht="16.2" thickBot="1" x14ac:dyDescent="0.35">
      <c r="A56" s="14">
        <v>51</v>
      </c>
      <c r="B56" s="616"/>
      <c r="C56" s="628"/>
      <c r="D56" s="614"/>
      <c r="E56" s="19" t="s">
        <v>66</v>
      </c>
      <c r="F56" s="20" t="s">
        <v>56</v>
      </c>
      <c r="G56" s="21">
        <v>490</v>
      </c>
      <c r="H56" s="22">
        <f t="shared" si="2"/>
        <v>14700</v>
      </c>
      <c r="I56" s="3"/>
      <c r="J56" s="3"/>
      <c r="K56" s="3"/>
      <c r="L56" s="3"/>
    </row>
    <row r="57" spans="1:12" ht="15.6" x14ac:dyDescent="0.3">
      <c r="A57" s="14">
        <v>52</v>
      </c>
      <c r="B57" s="616"/>
      <c r="C57" s="628"/>
      <c r="D57" s="612" t="s">
        <v>67</v>
      </c>
      <c r="E57" s="10" t="s">
        <v>68</v>
      </c>
      <c r="F57" s="11" t="s">
        <v>13</v>
      </c>
      <c r="G57" s="12">
        <v>1500</v>
      </c>
      <c r="H57" s="13">
        <f t="shared" si="2"/>
        <v>45000</v>
      </c>
      <c r="I57" s="3"/>
      <c r="J57" s="3"/>
      <c r="K57" s="3"/>
      <c r="L57" s="3"/>
    </row>
    <row r="58" spans="1:12" ht="15.6" x14ac:dyDescent="0.3">
      <c r="A58" s="14">
        <v>53</v>
      </c>
      <c r="B58" s="616"/>
      <c r="C58" s="628"/>
      <c r="D58" s="613"/>
      <c r="E58" s="15" t="s">
        <v>69</v>
      </c>
      <c r="F58" s="16" t="s">
        <v>13</v>
      </c>
      <c r="G58" s="17">
        <v>500</v>
      </c>
      <c r="H58" s="18">
        <f t="shared" si="2"/>
        <v>15000</v>
      </c>
      <c r="I58" s="3"/>
      <c r="J58" s="3"/>
      <c r="K58" s="3"/>
      <c r="L58" s="3"/>
    </row>
    <row r="59" spans="1:12" ht="15.6" x14ac:dyDescent="0.3">
      <c r="A59" s="14">
        <v>54</v>
      </c>
      <c r="B59" s="616"/>
      <c r="C59" s="628"/>
      <c r="D59" s="613"/>
      <c r="E59" s="15" t="s">
        <v>70</v>
      </c>
      <c r="F59" s="16" t="s">
        <v>13</v>
      </c>
      <c r="G59" s="17">
        <f>12350-10900</f>
        <v>1450</v>
      </c>
      <c r="H59" s="18">
        <f t="shared" si="2"/>
        <v>43500</v>
      </c>
      <c r="I59" s="3"/>
      <c r="J59" s="3"/>
      <c r="K59" s="3"/>
      <c r="L59" s="3"/>
    </row>
    <row r="60" spans="1:12" ht="15.6" x14ac:dyDescent="0.3">
      <c r="A60" s="14">
        <v>55</v>
      </c>
      <c r="B60" s="616"/>
      <c r="C60" s="628"/>
      <c r="D60" s="613"/>
      <c r="E60" s="15" t="s">
        <v>71</v>
      </c>
      <c r="F60" s="16" t="s">
        <v>13</v>
      </c>
      <c r="G60" s="17">
        <v>1450</v>
      </c>
      <c r="H60" s="18">
        <f t="shared" si="2"/>
        <v>43500</v>
      </c>
      <c r="I60" s="3"/>
      <c r="J60" s="3"/>
      <c r="K60" s="3"/>
      <c r="L60" s="3"/>
    </row>
    <row r="61" spans="1:12" ht="15.6" x14ac:dyDescent="0.3">
      <c r="A61" s="14">
        <v>56</v>
      </c>
      <c r="B61" s="616"/>
      <c r="C61" s="628"/>
      <c r="D61" s="613"/>
      <c r="E61" s="15" t="s">
        <v>72</v>
      </c>
      <c r="F61" s="16" t="s">
        <v>13</v>
      </c>
      <c r="G61" s="17">
        <v>450</v>
      </c>
      <c r="H61" s="18">
        <f t="shared" si="2"/>
        <v>13500</v>
      </c>
      <c r="I61" s="3"/>
      <c r="J61" s="3"/>
      <c r="K61" s="3"/>
      <c r="L61" s="3"/>
    </row>
    <row r="62" spans="1:12" ht="15.6" x14ac:dyDescent="0.3">
      <c r="A62" s="14">
        <v>57</v>
      </c>
      <c r="B62" s="616"/>
      <c r="C62" s="628"/>
      <c r="D62" s="613"/>
      <c r="E62" s="15" t="s">
        <v>73</v>
      </c>
      <c r="F62" s="16" t="s">
        <v>13</v>
      </c>
      <c r="G62" s="17">
        <v>1700</v>
      </c>
      <c r="H62" s="18">
        <f t="shared" si="2"/>
        <v>51000</v>
      </c>
      <c r="I62" s="3"/>
      <c r="J62" s="3"/>
      <c r="K62" s="3"/>
      <c r="L62" s="3"/>
    </row>
    <row r="63" spans="1:12" ht="15.6" x14ac:dyDescent="0.3">
      <c r="A63" s="14">
        <v>58</v>
      </c>
      <c r="B63" s="616"/>
      <c r="C63" s="628"/>
      <c r="D63" s="613"/>
      <c r="E63" s="15" t="s">
        <v>74</v>
      </c>
      <c r="F63" s="16" t="s">
        <v>13</v>
      </c>
      <c r="G63" s="17">
        <v>550</v>
      </c>
      <c r="H63" s="18">
        <f t="shared" si="2"/>
        <v>16500</v>
      </c>
      <c r="I63" s="3"/>
      <c r="J63" s="3"/>
      <c r="K63" s="3"/>
      <c r="L63" s="3"/>
    </row>
    <row r="64" spans="1:12" ht="15.6" x14ac:dyDescent="0.3">
      <c r="A64" s="14">
        <v>59</v>
      </c>
      <c r="B64" s="616"/>
      <c r="C64" s="628"/>
      <c r="D64" s="613"/>
      <c r="E64" s="15" t="s">
        <v>75</v>
      </c>
      <c r="F64" s="16" t="s">
        <v>13</v>
      </c>
      <c r="G64" s="17">
        <f>28000-26600</f>
        <v>1400</v>
      </c>
      <c r="H64" s="18">
        <f t="shared" si="2"/>
        <v>42000</v>
      </c>
      <c r="I64" s="3"/>
      <c r="J64" s="3"/>
      <c r="K64" s="3"/>
      <c r="L64" s="3"/>
    </row>
    <row r="65" spans="1:12" ht="15.6" x14ac:dyDescent="0.3">
      <c r="A65" s="14">
        <v>60</v>
      </c>
      <c r="B65" s="616"/>
      <c r="C65" s="628"/>
      <c r="D65" s="613"/>
      <c r="E65" s="15" t="s">
        <v>76</v>
      </c>
      <c r="F65" s="16" t="s">
        <v>13</v>
      </c>
      <c r="G65" s="17">
        <v>600</v>
      </c>
      <c r="H65" s="18">
        <f t="shared" si="2"/>
        <v>18000</v>
      </c>
      <c r="I65" s="3"/>
      <c r="J65" s="3"/>
      <c r="K65" s="3"/>
      <c r="L65" s="3"/>
    </row>
    <row r="66" spans="1:12" ht="16.2" thickBot="1" x14ac:dyDescent="0.35">
      <c r="A66" s="36">
        <v>61</v>
      </c>
      <c r="B66" s="617"/>
      <c r="C66" s="629"/>
      <c r="D66" s="614"/>
      <c r="E66" s="19" t="s">
        <v>77</v>
      </c>
      <c r="F66" s="20" t="s">
        <v>13</v>
      </c>
      <c r="G66" s="21">
        <v>2000</v>
      </c>
      <c r="H66" s="22">
        <f t="shared" si="2"/>
        <v>60000</v>
      </c>
      <c r="I66" s="3"/>
      <c r="J66" s="3"/>
      <c r="K66" s="3"/>
      <c r="L66" s="3"/>
    </row>
    <row r="67" spans="1:12" ht="15.75" customHeight="1" x14ac:dyDescent="0.3">
      <c r="A67" s="9">
        <v>62</v>
      </c>
      <c r="B67" s="615" t="s">
        <v>10</v>
      </c>
      <c r="C67" s="627" t="s">
        <v>48</v>
      </c>
      <c r="D67" s="612">
        <v>6</v>
      </c>
      <c r="E67" s="10" t="s">
        <v>78</v>
      </c>
      <c r="F67" s="11" t="s">
        <v>13</v>
      </c>
      <c r="G67" s="12">
        <v>400</v>
      </c>
      <c r="H67" s="13">
        <f t="shared" si="2"/>
        <v>12000</v>
      </c>
      <c r="I67" s="3"/>
      <c r="J67" s="3"/>
      <c r="K67" s="3"/>
      <c r="L67" s="3"/>
    </row>
    <row r="68" spans="1:12" ht="15.6" x14ac:dyDescent="0.3">
      <c r="A68" s="14">
        <v>63</v>
      </c>
      <c r="B68" s="616"/>
      <c r="C68" s="628"/>
      <c r="D68" s="613"/>
      <c r="E68" s="15" t="s">
        <v>79</v>
      </c>
      <c r="F68" s="16" t="s">
        <v>13</v>
      </c>
      <c r="G68" s="17">
        <f>24900-24600</f>
        <v>300</v>
      </c>
      <c r="H68" s="18">
        <f t="shared" si="2"/>
        <v>9000</v>
      </c>
      <c r="I68" s="3"/>
      <c r="J68" s="3"/>
      <c r="K68" s="3"/>
      <c r="L68" s="3"/>
    </row>
    <row r="69" spans="1:12" ht="15.6" x14ac:dyDescent="0.3">
      <c r="A69" s="14">
        <v>64</v>
      </c>
      <c r="B69" s="616"/>
      <c r="C69" s="628"/>
      <c r="D69" s="613"/>
      <c r="E69" s="15" t="s">
        <v>80</v>
      </c>
      <c r="F69" s="16" t="s">
        <v>13</v>
      </c>
      <c r="G69" s="17">
        <v>1600</v>
      </c>
      <c r="H69" s="18">
        <f t="shared" si="2"/>
        <v>48000</v>
      </c>
      <c r="I69" s="3"/>
      <c r="J69" s="3"/>
      <c r="K69" s="3"/>
      <c r="L69" s="3"/>
    </row>
    <row r="70" spans="1:12" ht="16.2" thickBot="1" x14ac:dyDescent="0.35">
      <c r="A70" s="14">
        <v>65</v>
      </c>
      <c r="B70" s="616"/>
      <c r="C70" s="628"/>
      <c r="D70" s="614"/>
      <c r="E70" s="19" t="s">
        <v>81</v>
      </c>
      <c r="F70" s="20" t="s">
        <v>13</v>
      </c>
      <c r="G70" s="21">
        <v>2650</v>
      </c>
      <c r="H70" s="22">
        <f t="shared" si="2"/>
        <v>79500</v>
      </c>
      <c r="I70" s="3"/>
      <c r="J70" s="3"/>
      <c r="K70" s="3"/>
      <c r="L70" s="3"/>
    </row>
    <row r="71" spans="1:12" ht="15.6" x14ac:dyDescent="0.3">
      <c r="A71" s="14">
        <v>66</v>
      </c>
      <c r="B71" s="616"/>
      <c r="C71" s="628"/>
      <c r="D71" s="612">
        <v>61</v>
      </c>
      <c r="E71" s="10" t="s">
        <v>82</v>
      </c>
      <c r="F71" s="11" t="s">
        <v>13</v>
      </c>
      <c r="G71" s="12">
        <f>(1.3-0.3)*1000</f>
        <v>1000</v>
      </c>
      <c r="H71" s="13">
        <f t="shared" si="2"/>
        <v>30000</v>
      </c>
      <c r="I71" s="3"/>
      <c r="J71" s="3"/>
      <c r="K71" s="3"/>
      <c r="L71" s="3"/>
    </row>
    <row r="72" spans="1:12" ht="15.6" x14ac:dyDescent="0.3">
      <c r="A72" s="14">
        <v>67</v>
      </c>
      <c r="B72" s="616"/>
      <c r="C72" s="628"/>
      <c r="D72" s="613"/>
      <c r="E72" s="15" t="s">
        <v>83</v>
      </c>
      <c r="F72" s="16" t="s">
        <v>13</v>
      </c>
      <c r="G72" s="17">
        <v>2300</v>
      </c>
      <c r="H72" s="18">
        <f t="shared" si="2"/>
        <v>69000</v>
      </c>
      <c r="I72" s="3"/>
      <c r="J72" s="3"/>
      <c r="K72" s="3"/>
      <c r="L72" s="3"/>
    </row>
    <row r="73" spans="1:12" ht="15.6" x14ac:dyDescent="0.3">
      <c r="A73" s="14">
        <v>68</v>
      </c>
      <c r="B73" s="616"/>
      <c r="C73" s="628"/>
      <c r="D73" s="613"/>
      <c r="E73" s="15" t="s">
        <v>84</v>
      </c>
      <c r="F73" s="16" t="s">
        <v>13</v>
      </c>
      <c r="G73" s="17">
        <f>(12.05-11.7)*1000</f>
        <v>350.00000000000142</v>
      </c>
      <c r="H73" s="18">
        <f t="shared" si="2"/>
        <v>10500.000000000042</v>
      </c>
      <c r="I73" s="3"/>
      <c r="J73" s="3"/>
      <c r="K73" s="3"/>
      <c r="L73" s="3"/>
    </row>
    <row r="74" spans="1:12" ht="15.6" x14ac:dyDescent="0.3">
      <c r="A74" s="14">
        <v>69</v>
      </c>
      <c r="B74" s="616"/>
      <c r="C74" s="628"/>
      <c r="D74" s="613"/>
      <c r="E74" s="15" t="s">
        <v>85</v>
      </c>
      <c r="F74" s="16" t="s">
        <v>13</v>
      </c>
      <c r="G74" s="17">
        <v>500</v>
      </c>
      <c r="H74" s="18">
        <f t="shared" si="2"/>
        <v>15000</v>
      </c>
      <c r="I74" s="3"/>
      <c r="J74" s="3"/>
      <c r="K74" s="3"/>
      <c r="L74" s="3"/>
    </row>
    <row r="75" spans="1:12" ht="16.2" thickBot="1" x14ac:dyDescent="0.35">
      <c r="A75" s="31">
        <v>70</v>
      </c>
      <c r="B75" s="616"/>
      <c r="C75" s="629"/>
      <c r="D75" s="614"/>
      <c r="E75" s="37" t="s">
        <v>86</v>
      </c>
      <c r="F75" s="38" t="s">
        <v>13</v>
      </c>
      <c r="G75" s="39">
        <v>500</v>
      </c>
      <c r="H75" s="40">
        <f t="shared" si="2"/>
        <v>15000</v>
      </c>
      <c r="I75" s="3"/>
      <c r="J75" s="3"/>
      <c r="K75" s="3"/>
      <c r="L75" s="3"/>
    </row>
    <row r="76" spans="1:12" ht="16.5" customHeight="1" thickBot="1" x14ac:dyDescent="0.35">
      <c r="A76" s="41"/>
      <c r="B76" s="616"/>
      <c r="C76" s="637" t="s">
        <v>87</v>
      </c>
      <c r="D76" s="638"/>
      <c r="E76" s="638"/>
      <c r="F76" s="639"/>
      <c r="G76" s="42">
        <f>SUM(G36:G75)</f>
        <v>66932</v>
      </c>
      <c r="H76" s="43">
        <f>G76*30</f>
        <v>2007960</v>
      </c>
      <c r="I76" s="3"/>
      <c r="J76" s="3"/>
      <c r="K76" s="3"/>
      <c r="L76" s="3"/>
    </row>
    <row r="77" spans="1:12" ht="15.75" customHeight="1" x14ac:dyDescent="0.3">
      <c r="A77" s="35">
        <v>71</v>
      </c>
      <c r="B77" s="616"/>
      <c r="C77" s="627" t="s">
        <v>88</v>
      </c>
      <c r="D77" s="612">
        <v>3</v>
      </c>
      <c r="E77" s="44" t="s">
        <v>89</v>
      </c>
      <c r="F77" s="45" t="s">
        <v>56</v>
      </c>
      <c r="G77" s="46">
        <v>1180</v>
      </c>
      <c r="H77" s="47">
        <f>G77*30</f>
        <v>35400</v>
      </c>
      <c r="I77" s="3"/>
      <c r="J77" s="3"/>
      <c r="K77" s="3"/>
      <c r="L77" s="3"/>
    </row>
    <row r="78" spans="1:12" ht="15.6" x14ac:dyDescent="0.3">
      <c r="A78" s="14">
        <v>72</v>
      </c>
      <c r="B78" s="616"/>
      <c r="C78" s="628"/>
      <c r="D78" s="613"/>
      <c r="E78" s="15" t="s">
        <v>90</v>
      </c>
      <c r="F78" s="16" t="s">
        <v>21</v>
      </c>
      <c r="G78" s="17">
        <v>80</v>
      </c>
      <c r="H78" s="18">
        <f t="shared" ref="H78:H141" si="3">G78*30</f>
        <v>2400</v>
      </c>
      <c r="I78" s="3"/>
      <c r="J78" s="3"/>
      <c r="K78" s="3"/>
      <c r="L78" s="3"/>
    </row>
    <row r="79" spans="1:12" ht="15.6" x14ac:dyDescent="0.3">
      <c r="A79" s="14">
        <v>73</v>
      </c>
      <c r="B79" s="616"/>
      <c r="C79" s="628"/>
      <c r="D79" s="613"/>
      <c r="E79" s="15" t="s">
        <v>91</v>
      </c>
      <c r="F79" s="16" t="s">
        <v>21</v>
      </c>
      <c r="G79" s="17">
        <v>250</v>
      </c>
      <c r="H79" s="18">
        <f t="shared" si="3"/>
        <v>7500</v>
      </c>
      <c r="I79" s="3"/>
      <c r="J79" s="3"/>
      <c r="K79" s="3"/>
      <c r="L79" s="3"/>
    </row>
    <row r="80" spans="1:12" ht="15.6" x14ac:dyDescent="0.3">
      <c r="A80" s="14">
        <v>74</v>
      </c>
      <c r="B80" s="616"/>
      <c r="C80" s="628"/>
      <c r="D80" s="613"/>
      <c r="E80" s="15" t="s">
        <v>92</v>
      </c>
      <c r="F80" s="16" t="s">
        <v>21</v>
      </c>
      <c r="G80" s="17">
        <v>290</v>
      </c>
      <c r="H80" s="18">
        <f t="shared" si="3"/>
        <v>8700</v>
      </c>
      <c r="I80" s="3"/>
      <c r="J80" s="3"/>
      <c r="K80" s="3"/>
      <c r="L80" s="3"/>
    </row>
    <row r="81" spans="1:12" ht="15.6" x14ac:dyDescent="0.3">
      <c r="A81" s="14">
        <v>75</v>
      </c>
      <c r="B81" s="616"/>
      <c r="C81" s="628"/>
      <c r="D81" s="613"/>
      <c r="E81" s="15" t="s">
        <v>93</v>
      </c>
      <c r="F81" s="16" t="s">
        <v>21</v>
      </c>
      <c r="G81" s="17">
        <v>140</v>
      </c>
      <c r="H81" s="18">
        <f t="shared" si="3"/>
        <v>4200</v>
      </c>
      <c r="I81" s="3"/>
      <c r="J81" s="3"/>
      <c r="K81" s="3"/>
      <c r="L81" s="3"/>
    </row>
    <row r="82" spans="1:12" ht="15.6" x14ac:dyDescent="0.3">
      <c r="A82" s="14">
        <v>76</v>
      </c>
      <c r="B82" s="616"/>
      <c r="C82" s="628"/>
      <c r="D82" s="613"/>
      <c r="E82" s="15" t="s">
        <v>94</v>
      </c>
      <c r="F82" s="16" t="s">
        <v>21</v>
      </c>
      <c r="G82" s="17">
        <v>350</v>
      </c>
      <c r="H82" s="18">
        <f t="shared" si="3"/>
        <v>10500</v>
      </c>
      <c r="I82" s="3"/>
      <c r="J82" s="3"/>
      <c r="K82" s="3"/>
      <c r="L82" s="3"/>
    </row>
    <row r="83" spans="1:12" ht="15.6" x14ac:dyDescent="0.3">
      <c r="A83" s="14">
        <v>77</v>
      </c>
      <c r="B83" s="616"/>
      <c r="C83" s="628"/>
      <c r="D83" s="613"/>
      <c r="E83" s="15" t="s">
        <v>95</v>
      </c>
      <c r="F83" s="16" t="s">
        <v>21</v>
      </c>
      <c r="G83" s="17">
        <v>1090</v>
      </c>
      <c r="H83" s="18">
        <f t="shared" si="3"/>
        <v>32700</v>
      </c>
      <c r="I83" s="3"/>
      <c r="J83" s="3"/>
      <c r="K83" s="3"/>
      <c r="L83" s="3"/>
    </row>
    <row r="84" spans="1:12" ht="15.6" x14ac:dyDescent="0.3">
      <c r="A84" s="14">
        <v>78</v>
      </c>
      <c r="B84" s="616"/>
      <c r="C84" s="628"/>
      <c r="D84" s="613"/>
      <c r="E84" s="15" t="s">
        <v>96</v>
      </c>
      <c r="F84" s="16" t="s">
        <v>21</v>
      </c>
      <c r="G84" s="17">
        <v>300</v>
      </c>
      <c r="H84" s="18">
        <f t="shared" si="3"/>
        <v>9000</v>
      </c>
      <c r="I84" s="3"/>
      <c r="J84" s="3"/>
      <c r="K84" s="3"/>
      <c r="L84" s="3"/>
    </row>
    <row r="85" spans="1:12" ht="15.6" x14ac:dyDescent="0.3">
      <c r="A85" s="14">
        <v>79</v>
      </c>
      <c r="B85" s="616"/>
      <c r="C85" s="628"/>
      <c r="D85" s="613"/>
      <c r="E85" s="15" t="s">
        <v>97</v>
      </c>
      <c r="F85" s="16" t="s">
        <v>21</v>
      </c>
      <c r="G85" s="17">
        <v>250</v>
      </c>
      <c r="H85" s="18">
        <f t="shared" si="3"/>
        <v>7500</v>
      </c>
      <c r="I85" s="3"/>
      <c r="J85" s="3"/>
      <c r="K85" s="3"/>
      <c r="L85" s="3"/>
    </row>
    <row r="86" spans="1:12" ht="15.6" x14ac:dyDescent="0.3">
      <c r="A86" s="14">
        <v>80</v>
      </c>
      <c r="B86" s="616"/>
      <c r="C86" s="628"/>
      <c r="D86" s="613"/>
      <c r="E86" s="15" t="s">
        <v>98</v>
      </c>
      <c r="F86" s="16" t="s">
        <v>21</v>
      </c>
      <c r="G86" s="17">
        <v>200</v>
      </c>
      <c r="H86" s="18">
        <f t="shared" si="3"/>
        <v>6000</v>
      </c>
      <c r="I86" s="3"/>
      <c r="J86" s="3"/>
      <c r="K86" s="3"/>
      <c r="L86" s="3"/>
    </row>
    <row r="87" spans="1:12" ht="15.6" x14ac:dyDescent="0.3">
      <c r="A87" s="14">
        <v>81</v>
      </c>
      <c r="B87" s="616"/>
      <c r="C87" s="628"/>
      <c r="D87" s="613"/>
      <c r="E87" s="15" t="s">
        <v>99</v>
      </c>
      <c r="F87" s="16" t="s">
        <v>21</v>
      </c>
      <c r="G87" s="17">
        <v>800</v>
      </c>
      <c r="H87" s="18">
        <f t="shared" si="3"/>
        <v>24000</v>
      </c>
      <c r="I87" s="3"/>
      <c r="J87" s="3"/>
      <c r="K87" s="3"/>
      <c r="L87" s="3"/>
    </row>
    <row r="88" spans="1:12" ht="15.6" x14ac:dyDescent="0.3">
      <c r="A88" s="14">
        <v>82</v>
      </c>
      <c r="B88" s="616"/>
      <c r="C88" s="628"/>
      <c r="D88" s="613"/>
      <c r="E88" s="15" t="s">
        <v>100</v>
      </c>
      <c r="F88" s="16" t="s">
        <v>21</v>
      </c>
      <c r="G88" s="17">
        <v>100</v>
      </c>
      <c r="H88" s="18">
        <f t="shared" si="3"/>
        <v>3000</v>
      </c>
      <c r="I88" s="3"/>
      <c r="J88" s="3"/>
      <c r="K88" s="3"/>
      <c r="L88" s="3"/>
    </row>
    <row r="89" spans="1:12" ht="15.6" x14ac:dyDescent="0.3">
      <c r="A89" s="14">
        <v>83</v>
      </c>
      <c r="B89" s="616"/>
      <c r="C89" s="628"/>
      <c r="D89" s="613"/>
      <c r="E89" s="15" t="s">
        <v>101</v>
      </c>
      <c r="F89" s="16" t="s">
        <v>21</v>
      </c>
      <c r="G89" s="17">
        <v>110</v>
      </c>
      <c r="H89" s="18">
        <f t="shared" si="3"/>
        <v>3300</v>
      </c>
      <c r="I89" s="3"/>
      <c r="J89" s="3"/>
      <c r="K89" s="3"/>
      <c r="L89" s="3"/>
    </row>
    <row r="90" spans="1:12" ht="15.6" x14ac:dyDescent="0.3">
      <c r="A90" s="14">
        <v>84</v>
      </c>
      <c r="B90" s="616"/>
      <c r="C90" s="628"/>
      <c r="D90" s="613"/>
      <c r="E90" s="15" t="s">
        <v>102</v>
      </c>
      <c r="F90" s="16" t="s">
        <v>21</v>
      </c>
      <c r="G90" s="17">
        <v>140</v>
      </c>
      <c r="H90" s="18">
        <f t="shared" si="3"/>
        <v>4200</v>
      </c>
      <c r="I90" s="3"/>
      <c r="J90" s="3"/>
      <c r="K90" s="3"/>
      <c r="L90" s="3"/>
    </row>
    <row r="91" spans="1:12" ht="16.2" thickBot="1" x14ac:dyDescent="0.35">
      <c r="A91" s="14">
        <v>85</v>
      </c>
      <c r="B91" s="616"/>
      <c r="C91" s="628"/>
      <c r="D91" s="614"/>
      <c r="E91" s="19" t="s">
        <v>103</v>
      </c>
      <c r="F91" s="20" t="s">
        <v>21</v>
      </c>
      <c r="G91" s="21">
        <v>40</v>
      </c>
      <c r="H91" s="22">
        <f t="shared" si="3"/>
        <v>1200</v>
      </c>
      <c r="I91" s="3"/>
      <c r="J91" s="3"/>
      <c r="K91" s="3"/>
      <c r="L91" s="3"/>
    </row>
    <row r="92" spans="1:12" ht="15.6" x14ac:dyDescent="0.3">
      <c r="A92" s="14">
        <v>86</v>
      </c>
      <c r="B92" s="616"/>
      <c r="C92" s="628"/>
      <c r="D92" s="627">
        <v>4</v>
      </c>
      <c r="E92" s="10" t="s">
        <v>104</v>
      </c>
      <c r="F92" s="11" t="s">
        <v>21</v>
      </c>
      <c r="G92" s="12">
        <v>1500</v>
      </c>
      <c r="H92" s="13">
        <f t="shared" si="3"/>
        <v>45000</v>
      </c>
      <c r="I92" s="3"/>
      <c r="J92" s="3"/>
      <c r="K92" s="3"/>
      <c r="L92" s="3"/>
    </row>
    <row r="93" spans="1:12" ht="15.6" x14ac:dyDescent="0.3">
      <c r="A93" s="14">
        <v>87</v>
      </c>
      <c r="B93" s="616"/>
      <c r="C93" s="628"/>
      <c r="D93" s="628"/>
      <c r="E93" s="15" t="s">
        <v>105</v>
      </c>
      <c r="F93" s="16" t="s">
        <v>56</v>
      </c>
      <c r="G93" s="17">
        <v>2200</v>
      </c>
      <c r="H93" s="18">
        <f t="shared" si="3"/>
        <v>66000</v>
      </c>
      <c r="I93" s="3"/>
      <c r="J93" s="3"/>
      <c r="K93" s="3"/>
      <c r="L93" s="3"/>
    </row>
    <row r="94" spans="1:12" ht="15.6" x14ac:dyDescent="0.3">
      <c r="A94" s="14">
        <v>88</v>
      </c>
      <c r="B94" s="616"/>
      <c r="C94" s="628"/>
      <c r="D94" s="628"/>
      <c r="E94" s="15" t="s">
        <v>106</v>
      </c>
      <c r="F94" s="16" t="s">
        <v>56</v>
      </c>
      <c r="G94" s="17">
        <v>700</v>
      </c>
      <c r="H94" s="18">
        <f t="shared" si="3"/>
        <v>21000</v>
      </c>
      <c r="I94" s="3"/>
      <c r="J94" s="3"/>
      <c r="K94" s="3"/>
      <c r="L94" s="3"/>
    </row>
    <row r="95" spans="1:12" ht="15.6" x14ac:dyDescent="0.3">
      <c r="A95" s="14">
        <v>89</v>
      </c>
      <c r="B95" s="616"/>
      <c r="C95" s="628"/>
      <c r="D95" s="628"/>
      <c r="E95" s="15" t="s">
        <v>107</v>
      </c>
      <c r="F95" s="16" t="s">
        <v>56</v>
      </c>
      <c r="G95" s="17">
        <f>48000-46000</f>
        <v>2000</v>
      </c>
      <c r="H95" s="18">
        <f t="shared" si="3"/>
        <v>60000</v>
      </c>
      <c r="I95" s="3"/>
      <c r="J95" s="3"/>
      <c r="K95" s="3"/>
      <c r="L95" s="3"/>
    </row>
    <row r="96" spans="1:12" ht="15.6" x14ac:dyDescent="0.3">
      <c r="A96" s="14">
        <v>90</v>
      </c>
      <c r="B96" s="616"/>
      <c r="C96" s="628"/>
      <c r="D96" s="628"/>
      <c r="E96" s="15" t="s">
        <v>108</v>
      </c>
      <c r="F96" s="16" t="s">
        <v>56</v>
      </c>
      <c r="G96" s="17">
        <v>300</v>
      </c>
      <c r="H96" s="18">
        <f t="shared" si="3"/>
        <v>9000</v>
      </c>
      <c r="I96" s="3"/>
      <c r="J96" s="3"/>
      <c r="K96" s="3"/>
      <c r="L96" s="3"/>
    </row>
    <row r="97" spans="1:12" ht="16.2" thickBot="1" x14ac:dyDescent="0.35">
      <c r="A97" s="14">
        <v>91</v>
      </c>
      <c r="B97" s="616"/>
      <c r="C97" s="628"/>
      <c r="D97" s="629"/>
      <c r="E97" s="19" t="s">
        <v>109</v>
      </c>
      <c r="F97" s="20" t="s">
        <v>21</v>
      </c>
      <c r="G97" s="21">
        <v>950</v>
      </c>
      <c r="H97" s="22">
        <f t="shared" si="3"/>
        <v>28500</v>
      </c>
      <c r="I97" s="3"/>
      <c r="J97" s="3"/>
      <c r="K97" s="3"/>
      <c r="L97" s="3"/>
    </row>
    <row r="98" spans="1:12" ht="16.2" thickBot="1" x14ac:dyDescent="0.35">
      <c r="A98" s="14">
        <v>92</v>
      </c>
      <c r="B98" s="616"/>
      <c r="C98" s="628"/>
      <c r="D98" s="48">
        <v>31</v>
      </c>
      <c r="E98" s="24" t="s">
        <v>110</v>
      </c>
      <c r="F98" s="25" t="s">
        <v>13</v>
      </c>
      <c r="G98" s="26">
        <v>1200</v>
      </c>
      <c r="H98" s="27">
        <f t="shared" si="3"/>
        <v>36000</v>
      </c>
      <c r="I98" s="3"/>
      <c r="J98" s="3"/>
      <c r="K98" s="3"/>
      <c r="L98" s="3"/>
    </row>
    <row r="99" spans="1:12" ht="15.6" x14ac:dyDescent="0.3">
      <c r="A99" s="14">
        <v>93</v>
      </c>
      <c r="B99" s="616"/>
      <c r="C99" s="628"/>
      <c r="D99" s="627">
        <v>41</v>
      </c>
      <c r="E99" s="10" t="s">
        <v>111</v>
      </c>
      <c r="F99" s="11" t="s">
        <v>13</v>
      </c>
      <c r="G99" s="12">
        <v>5400</v>
      </c>
      <c r="H99" s="13">
        <f t="shared" si="3"/>
        <v>162000</v>
      </c>
      <c r="I99" s="3"/>
      <c r="J99" s="3"/>
      <c r="K99" s="3"/>
      <c r="L99" s="3"/>
    </row>
    <row r="100" spans="1:12" ht="15.6" x14ac:dyDescent="0.3">
      <c r="A100" s="14">
        <v>94</v>
      </c>
      <c r="B100" s="616"/>
      <c r="C100" s="628"/>
      <c r="D100" s="628"/>
      <c r="E100" s="15" t="s">
        <v>112</v>
      </c>
      <c r="F100" s="16" t="s">
        <v>13</v>
      </c>
      <c r="G100" s="17">
        <v>400</v>
      </c>
      <c r="H100" s="18">
        <f t="shared" si="3"/>
        <v>12000</v>
      </c>
      <c r="I100" s="3"/>
      <c r="J100" s="3"/>
      <c r="K100" s="3"/>
      <c r="L100" s="3"/>
    </row>
    <row r="101" spans="1:12" ht="15.6" x14ac:dyDescent="0.3">
      <c r="A101" s="14">
        <v>95</v>
      </c>
      <c r="B101" s="616"/>
      <c r="C101" s="628"/>
      <c r="D101" s="628"/>
      <c r="E101" s="15" t="s">
        <v>113</v>
      </c>
      <c r="F101" s="16" t="s">
        <v>13</v>
      </c>
      <c r="G101" s="17">
        <v>1500</v>
      </c>
      <c r="H101" s="18">
        <f t="shared" si="3"/>
        <v>45000</v>
      </c>
      <c r="I101" s="49"/>
      <c r="J101" s="3"/>
      <c r="K101" s="3"/>
      <c r="L101" s="3"/>
    </row>
    <row r="102" spans="1:12" ht="16.2" thickBot="1" x14ac:dyDescent="0.35">
      <c r="A102" s="14">
        <v>96</v>
      </c>
      <c r="B102" s="616"/>
      <c r="C102" s="628"/>
      <c r="D102" s="629"/>
      <c r="E102" s="19" t="s">
        <v>114</v>
      </c>
      <c r="F102" s="20" t="s">
        <v>13</v>
      </c>
      <c r="G102" s="21">
        <v>3000</v>
      </c>
      <c r="H102" s="22">
        <f t="shared" si="3"/>
        <v>90000</v>
      </c>
      <c r="I102" s="49"/>
      <c r="J102" s="3"/>
      <c r="K102" s="3"/>
      <c r="L102" s="3"/>
    </row>
    <row r="103" spans="1:12" ht="15.6" x14ac:dyDescent="0.3">
      <c r="A103" s="14">
        <v>97</v>
      </c>
      <c r="B103" s="616"/>
      <c r="C103" s="628"/>
      <c r="D103" s="627" t="s">
        <v>39</v>
      </c>
      <c r="E103" s="10" t="s">
        <v>115</v>
      </c>
      <c r="F103" s="11" t="s">
        <v>21</v>
      </c>
      <c r="G103" s="12">
        <v>1000</v>
      </c>
      <c r="H103" s="13">
        <f t="shared" si="3"/>
        <v>30000</v>
      </c>
      <c r="I103" s="49"/>
      <c r="J103" s="3"/>
      <c r="K103" s="3"/>
      <c r="L103" s="3"/>
    </row>
    <row r="104" spans="1:12" ht="15.6" x14ac:dyDescent="0.3">
      <c r="A104" s="14">
        <v>98</v>
      </c>
      <c r="B104" s="616"/>
      <c r="C104" s="628"/>
      <c r="D104" s="628"/>
      <c r="E104" s="15" t="s">
        <v>116</v>
      </c>
      <c r="F104" s="16" t="s">
        <v>21</v>
      </c>
      <c r="G104" s="17">
        <v>334</v>
      </c>
      <c r="H104" s="18">
        <f t="shared" si="3"/>
        <v>10020</v>
      </c>
      <c r="I104" s="49"/>
      <c r="J104" s="3"/>
      <c r="K104" s="3"/>
      <c r="L104" s="3"/>
    </row>
    <row r="105" spans="1:12" ht="16.2" thickBot="1" x14ac:dyDescent="0.35">
      <c r="A105" s="14">
        <v>99</v>
      </c>
      <c r="B105" s="616"/>
      <c r="C105" s="629"/>
      <c r="D105" s="629"/>
      <c r="E105" s="19" t="s">
        <v>117</v>
      </c>
      <c r="F105" s="20" t="s">
        <v>21</v>
      </c>
      <c r="G105" s="21">
        <v>1000</v>
      </c>
      <c r="H105" s="22">
        <f t="shared" si="3"/>
        <v>30000</v>
      </c>
      <c r="I105" s="49"/>
      <c r="J105" s="3"/>
      <c r="K105" s="3"/>
      <c r="L105" s="3"/>
    </row>
    <row r="106" spans="1:12" ht="16.5" customHeight="1" thickBot="1" x14ac:dyDescent="0.35">
      <c r="A106" s="50"/>
      <c r="B106" s="616"/>
      <c r="C106" s="637" t="s">
        <v>118</v>
      </c>
      <c r="D106" s="638"/>
      <c r="E106" s="638"/>
      <c r="F106" s="639"/>
      <c r="G106" s="51">
        <f>SUM(G77:G105)</f>
        <v>26804</v>
      </c>
      <c r="H106" s="42">
        <f t="shared" si="3"/>
        <v>804120</v>
      </c>
      <c r="I106" s="49"/>
      <c r="J106" s="3"/>
      <c r="K106" s="3"/>
      <c r="L106" s="3"/>
    </row>
    <row r="107" spans="1:12" ht="15.75" customHeight="1" x14ac:dyDescent="0.3">
      <c r="A107" s="9">
        <v>100</v>
      </c>
      <c r="B107" s="616"/>
      <c r="C107" s="627" t="s">
        <v>119</v>
      </c>
      <c r="D107" s="612" t="s">
        <v>120</v>
      </c>
      <c r="E107" s="10" t="s">
        <v>121</v>
      </c>
      <c r="F107" s="52" t="s">
        <v>21</v>
      </c>
      <c r="G107" s="12">
        <v>4280</v>
      </c>
      <c r="H107" s="53">
        <f>G107*30</f>
        <v>128400</v>
      </c>
      <c r="I107" s="49"/>
      <c r="J107" s="3"/>
      <c r="K107" s="3"/>
      <c r="L107" s="3"/>
    </row>
    <row r="108" spans="1:12" ht="16.2" thickBot="1" x14ac:dyDescent="0.35">
      <c r="A108" s="14">
        <v>101</v>
      </c>
      <c r="B108" s="616"/>
      <c r="C108" s="628"/>
      <c r="D108" s="614"/>
      <c r="E108" s="19" t="s">
        <v>122</v>
      </c>
      <c r="F108" s="20" t="s">
        <v>21</v>
      </c>
      <c r="G108" s="21">
        <v>250</v>
      </c>
      <c r="H108" s="22">
        <f>G108*30</f>
        <v>7500</v>
      </c>
      <c r="I108" s="49"/>
      <c r="J108" s="3"/>
      <c r="K108" s="3"/>
      <c r="L108" s="3"/>
    </row>
    <row r="109" spans="1:12" ht="15.6" x14ac:dyDescent="0.3">
      <c r="A109" s="14">
        <v>102</v>
      </c>
      <c r="B109" s="616"/>
      <c r="C109" s="628"/>
      <c r="D109" s="627">
        <v>2</v>
      </c>
      <c r="E109" s="10" t="s">
        <v>123</v>
      </c>
      <c r="F109" s="11" t="s">
        <v>21</v>
      </c>
      <c r="G109" s="12">
        <v>300</v>
      </c>
      <c r="H109" s="13">
        <f>G109*30</f>
        <v>9000</v>
      </c>
      <c r="I109" s="49"/>
      <c r="J109" s="3"/>
      <c r="K109" s="3"/>
      <c r="L109" s="3"/>
    </row>
    <row r="110" spans="1:12" ht="15.6" x14ac:dyDescent="0.3">
      <c r="A110" s="14">
        <v>103</v>
      </c>
      <c r="B110" s="616"/>
      <c r="C110" s="628"/>
      <c r="D110" s="628"/>
      <c r="E110" s="15" t="s">
        <v>124</v>
      </c>
      <c r="F110" s="16" t="s">
        <v>21</v>
      </c>
      <c r="G110" s="17">
        <f>(48.235-47.9)*1000</f>
        <v>335.00000000000085</v>
      </c>
      <c r="H110" s="18">
        <f>G110*30</f>
        <v>10050.000000000025</v>
      </c>
      <c r="I110" s="49"/>
      <c r="J110" s="3"/>
      <c r="K110" s="3"/>
      <c r="L110" s="3"/>
    </row>
    <row r="111" spans="1:12" ht="15.6" x14ac:dyDescent="0.3">
      <c r="A111" s="14">
        <v>104</v>
      </c>
      <c r="B111" s="616"/>
      <c r="C111" s="628"/>
      <c r="D111" s="628"/>
      <c r="E111" s="15" t="s">
        <v>125</v>
      </c>
      <c r="F111" s="16" t="s">
        <v>21</v>
      </c>
      <c r="G111" s="17">
        <v>200</v>
      </c>
      <c r="H111" s="18">
        <f t="shared" ref="H111:H118" si="4">G111*30</f>
        <v>6000</v>
      </c>
      <c r="I111" s="49"/>
      <c r="J111" s="3"/>
      <c r="K111" s="3"/>
      <c r="L111" s="3"/>
    </row>
    <row r="112" spans="1:12" ht="15.6" x14ac:dyDescent="0.3">
      <c r="A112" s="14">
        <v>105</v>
      </c>
      <c r="B112" s="616"/>
      <c r="C112" s="628"/>
      <c r="D112" s="628"/>
      <c r="E112" s="15" t="s">
        <v>126</v>
      </c>
      <c r="F112" s="16" t="s">
        <v>13</v>
      </c>
      <c r="G112" s="17">
        <v>2100</v>
      </c>
      <c r="H112" s="18">
        <f t="shared" si="4"/>
        <v>63000</v>
      </c>
      <c r="I112" s="49"/>
      <c r="J112" s="3"/>
      <c r="K112" s="3"/>
      <c r="L112" s="3"/>
    </row>
    <row r="113" spans="1:12" ht="15.6" x14ac:dyDescent="0.3">
      <c r="A113" s="14">
        <v>106</v>
      </c>
      <c r="B113" s="616"/>
      <c r="C113" s="628"/>
      <c r="D113" s="628"/>
      <c r="E113" s="15" t="s">
        <v>127</v>
      </c>
      <c r="F113" s="16" t="s">
        <v>13</v>
      </c>
      <c r="G113" s="17">
        <v>1000</v>
      </c>
      <c r="H113" s="18">
        <f t="shared" si="4"/>
        <v>30000</v>
      </c>
      <c r="I113" s="49"/>
      <c r="J113" s="3"/>
      <c r="K113" s="3"/>
      <c r="L113" s="3"/>
    </row>
    <row r="114" spans="1:12" ht="15.6" x14ac:dyDescent="0.3">
      <c r="A114" s="14">
        <v>107</v>
      </c>
      <c r="B114" s="616"/>
      <c r="C114" s="628"/>
      <c r="D114" s="628"/>
      <c r="E114" s="15" t="s">
        <v>128</v>
      </c>
      <c r="F114" s="16" t="s">
        <v>13</v>
      </c>
      <c r="G114" s="17">
        <v>760</v>
      </c>
      <c r="H114" s="18">
        <f t="shared" si="4"/>
        <v>22800</v>
      </c>
      <c r="I114" s="49"/>
      <c r="J114" s="3"/>
      <c r="K114" s="3"/>
      <c r="L114" s="3"/>
    </row>
    <row r="115" spans="1:12" ht="15.6" x14ac:dyDescent="0.3">
      <c r="A115" s="14">
        <v>108</v>
      </c>
      <c r="B115" s="616"/>
      <c r="C115" s="628"/>
      <c r="D115" s="628"/>
      <c r="E115" s="15" t="s">
        <v>129</v>
      </c>
      <c r="F115" s="16" t="s">
        <v>13</v>
      </c>
      <c r="G115" s="17">
        <v>1220</v>
      </c>
      <c r="H115" s="18">
        <f t="shared" si="4"/>
        <v>36600</v>
      </c>
      <c r="I115" s="49"/>
      <c r="J115" s="3"/>
      <c r="K115" s="3"/>
      <c r="L115" s="3"/>
    </row>
    <row r="116" spans="1:12" ht="15.6" x14ac:dyDescent="0.3">
      <c r="A116" s="14">
        <v>109</v>
      </c>
      <c r="B116" s="616"/>
      <c r="C116" s="628"/>
      <c r="D116" s="628"/>
      <c r="E116" s="15" t="s">
        <v>130</v>
      </c>
      <c r="F116" s="16" t="s">
        <v>13</v>
      </c>
      <c r="G116" s="17">
        <v>370</v>
      </c>
      <c r="H116" s="18">
        <f t="shared" si="4"/>
        <v>11100</v>
      </c>
      <c r="I116" s="49"/>
      <c r="J116" s="3"/>
      <c r="K116" s="3"/>
      <c r="L116" s="3"/>
    </row>
    <row r="117" spans="1:12" ht="15.6" x14ac:dyDescent="0.3">
      <c r="A117" s="14">
        <v>110</v>
      </c>
      <c r="B117" s="616"/>
      <c r="C117" s="628"/>
      <c r="D117" s="628"/>
      <c r="E117" s="15" t="s">
        <v>131</v>
      </c>
      <c r="F117" s="16" t="s">
        <v>13</v>
      </c>
      <c r="G117" s="17">
        <v>300</v>
      </c>
      <c r="H117" s="18">
        <f t="shared" si="4"/>
        <v>9000</v>
      </c>
      <c r="I117" s="49"/>
      <c r="J117" s="3"/>
      <c r="K117" s="3"/>
      <c r="L117" s="3"/>
    </row>
    <row r="118" spans="1:12" ht="16.2" thickBot="1" x14ac:dyDescent="0.35">
      <c r="A118" s="31">
        <v>111</v>
      </c>
      <c r="B118" s="616"/>
      <c r="C118" s="629"/>
      <c r="D118" s="629"/>
      <c r="E118" s="54" t="s">
        <v>132</v>
      </c>
      <c r="F118" s="20" t="s">
        <v>13</v>
      </c>
      <c r="G118" s="21">
        <v>630</v>
      </c>
      <c r="H118" s="40">
        <f t="shared" si="4"/>
        <v>18900</v>
      </c>
      <c r="I118" s="49"/>
      <c r="J118" s="3"/>
      <c r="K118" s="3"/>
      <c r="L118" s="3"/>
    </row>
    <row r="119" spans="1:12" ht="16.5" customHeight="1" thickBot="1" x14ac:dyDescent="0.35">
      <c r="A119" s="41"/>
      <c r="B119" s="616"/>
      <c r="C119" s="637" t="s">
        <v>133</v>
      </c>
      <c r="D119" s="638"/>
      <c r="E119" s="638"/>
      <c r="F119" s="639"/>
      <c r="G119" s="55">
        <f>SUM(G107:G118)</f>
        <v>11745</v>
      </c>
      <c r="H119" s="56">
        <f t="shared" si="3"/>
        <v>352350</v>
      </c>
      <c r="I119" s="49"/>
      <c r="J119" s="3"/>
      <c r="K119" s="3"/>
      <c r="L119" s="3"/>
    </row>
    <row r="120" spans="1:12" ht="16.5" customHeight="1" x14ac:dyDescent="0.3">
      <c r="A120" s="9">
        <v>112</v>
      </c>
      <c r="B120" s="616"/>
      <c r="C120" s="627" t="s">
        <v>134</v>
      </c>
      <c r="D120" s="627">
        <v>61</v>
      </c>
      <c r="E120" s="57" t="s">
        <v>135</v>
      </c>
      <c r="F120" s="58" t="s">
        <v>13</v>
      </c>
      <c r="G120" s="59">
        <v>1000</v>
      </c>
      <c r="H120" s="60">
        <f t="shared" si="3"/>
        <v>30000</v>
      </c>
      <c r="I120" s="49"/>
      <c r="J120" s="3"/>
      <c r="K120" s="3"/>
      <c r="L120" s="3"/>
    </row>
    <row r="121" spans="1:12" ht="16.2" thickBot="1" x14ac:dyDescent="0.35">
      <c r="A121" s="14">
        <v>113</v>
      </c>
      <c r="B121" s="616"/>
      <c r="C121" s="628"/>
      <c r="D121" s="629"/>
      <c r="E121" s="19" t="s">
        <v>136</v>
      </c>
      <c r="F121" s="20" t="s">
        <v>13</v>
      </c>
      <c r="G121" s="21">
        <v>200</v>
      </c>
      <c r="H121" s="22">
        <f t="shared" si="3"/>
        <v>6000</v>
      </c>
      <c r="I121" s="49"/>
      <c r="J121" s="3"/>
      <c r="K121" s="3"/>
      <c r="L121" s="3"/>
    </row>
    <row r="122" spans="1:12" ht="15.6" x14ac:dyDescent="0.3">
      <c r="A122" s="14">
        <v>114</v>
      </c>
      <c r="B122" s="616"/>
      <c r="C122" s="628"/>
      <c r="D122" s="627">
        <v>7</v>
      </c>
      <c r="E122" s="10" t="s">
        <v>137</v>
      </c>
      <c r="F122" s="11" t="s">
        <v>13</v>
      </c>
      <c r="G122" s="12">
        <v>900</v>
      </c>
      <c r="H122" s="13">
        <f t="shared" si="3"/>
        <v>27000</v>
      </c>
      <c r="I122" s="49"/>
      <c r="J122" s="3"/>
      <c r="K122" s="3"/>
      <c r="L122" s="3"/>
    </row>
    <row r="123" spans="1:12" ht="15.6" x14ac:dyDescent="0.3">
      <c r="A123" s="14">
        <v>115</v>
      </c>
      <c r="B123" s="616"/>
      <c r="C123" s="628"/>
      <c r="D123" s="628"/>
      <c r="E123" s="15" t="s">
        <v>138</v>
      </c>
      <c r="F123" s="16" t="s">
        <v>13</v>
      </c>
      <c r="G123" s="17">
        <v>1500</v>
      </c>
      <c r="H123" s="18">
        <f t="shared" si="3"/>
        <v>45000</v>
      </c>
      <c r="I123" s="49"/>
      <c r="J123" s="3"/>
      <c r="K123" s="3"/>
      <c r="L123" s="3"/>
    </row>
    <row r="124" spans="1:12" ht="15.6" x14ac:dyDescent="0.3">
      <c r="A124" s="14">
        <v>116</v>
      </c>
      <c r="B124" s="616"/>
      <c r="C124" s="628"/>
      <c r="D124" s="628"/>
      <c r="E124" s="15" t="s">
        <v>139</v>
      </c>
      <c r="F124" s="16" t="s">
        <v>13</v>
      </c>
      <c r="G124" s="17">
        <v>3600</v>
      </c>
      <c r="H124" s="18">
        <f t="shared" si="3"/>
        <v>108000</v>
      </c>
      <c r="I124" s="49"/>
      <c r="J124" s="3"/>
      <c r="K124" s="3"/>
      <c r="L124" s="3"/>
    </row>
    <row r="125" spans="1:12" ht="15.6" x14ac:dyDescent="0.3">
      <c r="A125" s="14">
        <v>117</v>
      </c>
      <c r="B125" s="616"/>
      <c r="C125" s="628"/>
      <c r="D125" s="628"/>
      <c r="E125" s="15" t="s">
        <v>140</v>
      </c>
      <c r="F125" s="16" t="s">
        <v>13</v>
      </c>
      <c r="G125" s="17">
        <v>450</v>
      </c>
      <c r="H125" s="18">
        <f t="shared" si="3"/>
        <v>13500</v>
      </c>
      <c r="I125" s="49"/>
      <c r="J125" s="3"/>
      <c r="K125" s="3"/>
      <c r="L125" s="3"/>
    </row>
    <row r="126" spans="1:12" ht="15.6" x14ac:dyDescent="0.3">
      <c r="A126" s="14">
        <v>118</v>
      </c>
      <c r="B126" s="616"/>
      <c r="C126" s="628"/>
      <c r="D126" s="628"/>
      <c r="E126" s="15" t="s">
        <v>141</v>
      </c>
      <c r="F126" s="16" t="s">
        <v>13</v>
      </c>
      <c r="G126" s="17">
        <v>1700</v>
      </c>
      <c r="H126" s="18">
        <f t="shared" si="3"/>
        <v>51000</v>
      </c>
      <c r="I126" s="49"/>
      <c r="J126" s="3"/>
      <c r="K126" s="3"/>
      <c r="L126" s="3"/>
    </row>
    <row r="127" spans="1:12" ht="16.2" thickBot="1" x14ac:dyDescent="0.35">
      <c r="A127" s="36">
        <v>119</v>
      </c>
      <c r="B127" s="617"/>
      <c r="C127" s="629"/>
      <c r="D127" s="629"/>
      <c r="E127" s="19" t="s">
        <v>142</v>
      </c>
      <c r="F127" s="20" t="s">
        <v>13</v>
      </c>
      <c r="G127" s="21">
        <v>700</v>
      </c>
      <c r="H127" s="22">
        <f t="shared" si="3"/>
        <v>21000</v>
      </c>
      <c r="I127" s="49"/>
      <c r="J127" s="3"/>
      <c r="K127" s="3"/>
      <c r="L127" s="3"/>
    </row>
    <row r="128" spans="1:12" ht="15.6" x14ac:dyDescent="0.3">
      <c r="A128" s="9">
        <v>120</v>
      </c>
      <c r="B128" s="615" t="s">
        <v>10</v>
      </c>
      <c r="C128" s="627" t="s">
        <v>134</v>
      </c>
      <c r="D128" s="627">
        <v>71</v>
      </c>
      <c r="E128" s="10" t="s">
        <v>143</v>
      </c>
      <c r="F128" s="11" t="s">
        <v>13</v>
      </c>
      <c r="G128" s="12">
        <v>800</v>
      </c>
      <c r="H128" s="13">
        <f t="shared" si="3"/>
        <v>24000</v>
      </c>
      <c r="I128" s="49"/>
      <c r="J128" s="3"/>
      <c r="K128" s="3"/>
      <c r="L128" s="3"/>
    </row>
    <row r="129" spans="1:12" ht="15.6" x14ac:dyDescent="0.3">
      <c r="A129" s="14">
        <v>121</v>
      </c>
      <c r="B129" s="616"/>
      <c r="C129" s="628"/>
      <c r="D129" s="628"/>
      <c r="E129" s="15" t="s">
        <v>144</v>
      </c>
      <c r="F129" s="16" t="s">
        <v>13</v>
      </c>
      <c r="G129" s="17">
        <f>(14.35-11.2)*1000</f>
        <v>3150.0000000000005</v>
      </c>
      <c r="H129" s="18">
        <f t="shared" si="3"/>
        <v>94500.000000000015</v>
      </c>
      <c r="I129" s="3"/>
      <c r="J129" s="3"/>
      <c r="K129" s="3"/>
      <c r="L129" s="3"/>
    </row>
    <row r="130" spans="1:12" ht="15.6" x14ac:dyDescent="0.3">
      <c r="A130" s="14">
        <v>122</v>
      </c>
      <c r="B130" s="616"/>
      <c r="C130" s="628"/>
      <c r="D130" s="628"/>
      <c r="E130" s="15" t="s">
        <v>145</v>
      </c>
      <c r="F130" s="16" t="s">
        <v>13</v>
      </c>
      <c r="G130" s="17">
        <v>400</v>
      </c>
      <c r="H130" s="18">
        <f t="shared" si="3"/>
        <v>12000</v>
      </c>
      <c r="I130" s="3"/>
      <c r="J130" s="3"/>
      <c r="K130" s="3"/>
      <c r="L130" s="3"/>
    </row>
    <row r="131" spans="1:12" ht="15.6" x14ac:dyDescent="0.3">
      <c r="A131" s="14">
        <v>123</v>
      </c>
      <c r="B131" s="616"/>
      <c r="C131" s="628"/>
      <c r="D131" s="628"/>
      <c r="E131" s="15" t="s">
        <v>146</v>
      </c>
      <c r="F131" s="16" t="s">
        <v>13</v>
      </c>
      <c r="G131" s="17">
        <v>350</v>
      </c>
      <c r="H131" s="18">
        <f t="shared" si="3"/>
        <v>10500</v>
      </c>
      <c r="I131" s="3"/>
      <c r="J131" s="3"/>
      <c r="K131" s="3"/>
      <c r="L131" s="3"/>
    </row>
    <row r="132" spans="1:12" ht="15.6" x14ac:dyDescent="0.3">
      <c r="A132" s="14">
        <v>124</v>
      </c>
      <c r="B132" s="616"/>
      <c r="C132" s="628"/>
      <c r="D132" s="628"/>
      <c r="E132" s="15" t="s">
        <v>147</v>
      </c>
      <c r="F132" s="16" t="s">
        <v>13</v>
      </c>
      <c r="G132" s="17">
        <v>500</v>
      </c>
      <c r="H132" s="18">
        <f t="shared" si="3"/>
        <v>15000</v>
      </c>
      <c r="I132" s="3"/>
      <c r="J132" s="3"/>
      <c r="K132" s="3"/>
      <c r="L132" s="3"/>
    </row>
    <row r="133" spans="1:12" ht="15.6" x14ac:dyDescent="0.3">
      <c r="A133" s="14">
        <v>125</v>
      </c>
      <c r="B133" s="616"/>
      <c r="C133" s="628"/>
      <c r="D133" s="628"/>
      <c r="E133" s="15" t="s">
        <v>148</v>
      </c>
      <c r="F133" s="16" t="s">
        <v>13</v>
      </c>
      <c r="G133" s="17">
        <v>1500</v>
      </c>
      <c r="H133" s="18">
        <f t="shared" si="3"/>
        <v>45000</v>
      </c>
      <c r="I133" s="3"/>
      <c r="J133" s="3"/>
      <c r="K133" s="3"/>
      <c r="L133" s="3"/>
    </row>
    <row r="134" spans="1:12" ht="15.6" x14ac:dyDescent="0.3">
      <c r="A134" s="14">
        <v>126</v>
      </c>
      <c r="B134" s="616"/>
      <c r="C134" s="628"/>
      <c r="D134" s="628"/>
      <c r="E134" s="15" t="s">
        <v>149</v>
      </c>
      <c r="F134" s="16" t="s">
        <v>13</v>
      </c>
      <c r="G134" s="17">
        <v>200</v>
      </c>
      <c r="H134" s="18">
        <f t="shared" si="3"/>
        <v>6000</v>
      </c>
      <c r="I134" s="3"/>
      <c r="J134" s="3"/>
      <c r="K134" s="3"/>
      <c r="L134" s="3"/>
    </row>
    <row r="135" spans="1:12" ht="15.6" x14ac:dyDescent="0.3">
      <c r="A135" s="14">
        <v>127</v>
      </c>
      <c r="B135" s="616"/>
      <c r="C135" s="628"/>
      <c r="D135" s="628"/>
      <c r="E135" s="15" t="s">
        <v>150</v>
      </c>
      <c r="F135" s="16" t="s">
        <v>13</v>
      </c>
      <c r="G135" s="17">
        <v>2070</v>
      </c>
      <c r="H135" s="18">
        <f t="shared" si="3"/>
        <v>62100</v>
      </c>
      <c r="I135" s="3"/>
      <c r="J135" s="3"/>
      <c r="K135" s="3"/>
      <c r="L135" s="3"/>
    </row>
    <row r="136" spans="1:12" ht="15.6" x14ac:dyDescent="0.3">
      <c r="A136" s="14">
        <v>128</v>
      </c>
      <c r="B136" s="616"/>
      <c r="C136" s="628"/>
      <c r="D136" s="628"/>
      <c r="E136" s="15" t="s">
        <v>151</v>
      </c>
      <c r="F136" s="16" t="s">
        <v>13</v>
      </c>
      <c r="G136" s="17">
        <f>32270-27100</f>
        <v>5170</v>
      </c>
      <c r="H136" s="18">
        <f t="shared" si="3"/>
        <v>155100</v>
      </c>
      <c r="I136" s="3"/>
      <c r="J136" s="3"/>
      <c r="K136" s="3"/>
      <c r="L136" s="3"/>
    </row>
    <row r="137" spans="1:12" ht="15.6" x14ac:dyDescent="0.3">
      <c r="A137" s="14">
        <v>129</v>
      </c>
      <c r="B137" s="616"/>
      <c r="C137" s="628"/>
      <c r="D137" s="628"/>
      <c r="E137" s="15" t="s">
        <v>152</v>
      </c>
      <c r="F137" s="16" t="s">
        <v>13</v>
      </c>
      <c r="G137" s="17">
        <v>300</v>
      </c>
      <c r="H137" s="18">
        <f t="shared" si="3"/>
        <v>9000</v>
      </c>
      <c r="I137" s="3"/>
      <c r="J137" s="3"/>
      <c r="K137" s="3"/>
      <c r="L137" s="3"/>
    </row>
    <row r="138" spans="1:12" ht="15.6" x14ac:dyDescent="0.3">
      <c r="A138" s="14">
        <v>130</v>
      </c>
      <c r="B138" s="616"/>
      <c r="C138" s="628"/>
      <c r="D138" s="628"/>
      <c r="E138" s="15" t="s">
        <v>153</v>
      </c>
      <c r="F138" s="16" t="s">
        <v>13</v>
      </c>
      <c r="G138" s="17">
        <v>2520</v>
      </c>
      <c r="H138" s="18">
        <f t="shared" si="3"/>
        <v>75600</v>
      </c>
      <c r="I138" s="3"/>
      <c r="J138" s="3"/>
      <c r="K138" s="3"/>
      <c r="L138" s="3"/>
    </row>
    <row r="139" spans="1:12" ht="16.2" thickBot="1" x14ac:dyDescent="0.35">
      <c r="A139" s="36">
        <v>131</v>
      </c>
      <c r="B139" s="616"/>
      <c r="C139" s="628"/>
      <c r="D139" s="629"/>
      <c r="E139" s="19" t="s">
        <v>154</v>
      </c>
      <c r="F139" s="20" t="s">
        <v>13</v>
      </c>
      <c r="G139" s="21">
        <v>2280</v>
      </c>
      <c r="H139" s="22">
        <f t="shared" si="3"/>
        <v>68400</v>
      </c>
      <c r="I139" s="3"/>
      <c r="J139" s="3"/>
      <c r="K139" s="3"/>
      <c r="L139" s="3"/>
    </row>
    <row r="140" spans="1:12" ht="15.75" customHeight="1" x14ac:dyDescent="0.3">
      <c r="A140" s="9">
        <v>132</v>
      </c>
      <c r="B140" s="616"/>
      <c r="C140" s="628"/>
      <c r="D140" s="627" t="s">
        <v>32</v>
      </c>
      <c r="E140" s="10" t="s">
        <v>155</v>
      </c>
      <c r="F140" s="11" t="s">
        <v>13</v>
      </c>
      <c r="G140" s="12">
        <f>51000-50000</f>
        <v>1000</v>
      </c>
      <c r="H140" s="13">
        <f t="shared" si="3"/>
        <v>30000</v>
      </c>
      <c r="I140" s="3"/>
      <c r="J140" s="3"/>
      <c r="K140" s="3"/>
      <c r="L140" s="3"/>
    </row>
    <row r="141" spans="1:12" ht="15.6" x14ac:dyDescent="0.3">
      <c r="A141" s="14">
        <v>133</v>
      </c>
      <c r="B141" s="616"/>
      <c r="C141" s="628"/>
      <c r="D141" s="628"/>
      <c r="E141" s="15" t="s">
        <v>156</v>
      </c>
      <c r="F141" s="16" t="s">
        <v>13</v>
      </c>
      <c r="G141" s="17">
        <v>500</v>
      </c>
      <c r="H141" s="18">
        <f t="shared" si="3"/>
        <v>15000</v>
      </c>
      <c r="I141" s="3"/>
      <c r="J141" s="3"/>
      <c r="K141" s="3"/>
      <c r="L141" s="3"/>
    </row>
    <row r="142" spans="1:12" ht="15.6" x14ac:dyDescent="0.3">
      <c r="A142" s="14">
        <v>134</v>
      </c>
      <c r="B142" s="616"/>
      <c r="C142" s="628"/>
      <c r="D142" s="628"/>
      <c r="E142" s="15" t="s">
        <v>157</v>
      </c>
      <c r="F142" s="16" t="s">
        <v>13</v>
      </c>
      <c r="G142" s="17">
        <v>1650</v>
      </c>
      <c r="H142" s="18">
        <f t="shared" ref="H142:H150" si="5">G142*30</f>
        <v>49500</v>
      </c>
      <c r="I142" s="3"/>
      <c r="J142" s="3"/>
      <c r="K142" s="3"/>
      <c r="L142" s="3"/>
    </row>
    <row r="143" spans="1:12" ht="15.6" x14ac:dyDescent="0.3">
      <c r="A143" s="14">
        <v>135</v>
      </c>
      <c r="B143" s="616"/>
      <c r="C143" s="628"/>
      <c r="D143" s="628"/>
      <c r="E143" s="15" t="s">
        <v>158</v>
      </c>
      <c r="F143" s="16" t="s">
        <v>13</v>
      </c>
      <c r="G143" s="17">
        <v>1900</v>
      </c>
      <c r="H143" s="18">
        <f t="shared" si="5"/>
        <v>57000</v>
      </c>
      <c r="I143" s="3"/>
      <c r="J143" s="3"/>
      <c r="K143" s="3"/>
      <c r="L143" s="3"/>
    </row>
    <row r="144" spans="1:12" ht="15.6" x14ac:dyDescent="0.3">
      <c r="A144" s="14">
        <v>136</v>
      </c>
      <c r="B144" s="616"/>
      <c r="C144" s="628"/>
      <c r="D144" s="628"/>
      <c r="E144" s="15" t="s">
        <v>159</v>
      </c>
      <c r="F144" s="16" t="s">
        <v>13</v>
      </c>
      <c r="G144" s="17">
        <v>250</v>
      </c>
      <c r="H144" s="18">
        <f t="shared" si="5"/>
        <v>7500</v>
      </c>
      <c r="I144" s="3"/>
      <c r="J144" s="3"/>
      <c r="K144" s="3"/>
      <c r="L144" s="3"/>
    </row>
    <row r="145" spans="1:12" ht="15.6" x14ac:dyDescent="0.3">
      <c r="A145" s="14">
        <v>137</v>
      </c>
      <c r="B145" s="616"/>
      <c r="C145" s="628"/>
      <c r="D145" s="628"/>
      <c r="E145" s="15" t="s">
        <v>160</v>
      </c>
      <c r="F145" s="16" t="s">
        <v>13</v>
      </c>
      <c r="G145" s="17">
        <f>58900-57500</f>
        <v>1400</v>
      </c>
      <c r="H145" s="18">
        <f t="shared" si="5"/>
        <v>42000</v>
      </c>
      <c r="I145" s="3"/>
      <c r="J145" s="3"/>
      <c r="K145" s="3"/>
      <c r="L145" s="3"/>
    </row>
    <row r="146" spans="1:12" ht="15.6" x14ac:dyDescent="0.3">
      <c r="A146" s="14">
        <v>138</v>
      </c>
      <c r="B146" s="616"/>
      <c r="C146" s="628"/>
      <c r="D146" s="628"/>
      <c r="E146" s="15" t="s">
        <v>161</v>
      </c>
      <c r="F146" s="16" t="s">
        <v>13</v>
      </c>
      <c r="G146" s="17">
        <v>50</v>
      </c>
      <c r="H146" s="18">
        <f t="shared" si="5"/>
        <v>1500</v>
      </c>
      <c r="I146" s="3"/>
      <c r="J146" s="3"/>
      <c r="K146" s="3"/>
      <c r="L146" s="3"/>
    </row>
    <row r="147" spans="1:12" ht="15.6" x14ac:dyDescent="0.3">
      <c r="A147" s="14">
        <v>139</v>
      </c>
      <c r="B147" s="616"/>
      <c r="C147" s="628"/>
      <c r="D147" s="628"/>
      <c r="E147" s="15" t="s">
        <v>162</v>
      </c>
      <c r="F147" s="16" t="s">
        <v>13</v>
      </c>
      <c r="G147" s="17">
        <v>1670</v>
      </c>
      <c r="H147" s="18">
        <f t="shared" si="5"/>
        <v>50100</v>
      </c>
      <c r="I147" s="3"/>
      <c r="J147" s="3"/>
      <c r="K147" s="3"/>
      <c r="L147" s="3"/>
    </row>
    <row r="148" spans="1:12" ht="15.6" x14ac:dyDescent="0.3">
      <c r="A148" s="14">
        <v>140</v>
      </c>
      <c r="B148" s="616"/>
      <c r="C148" s="628"/>
      <c r="D148" s="628"/>
      <c r="E148" s="15" t="s">
        <v>163</v>
      </c>
      <c r="F148" s="16" t="s">
        <v>13</v>
      </c>
      <c r="G148" s="17">
        <v>1100</v>
      </c>
      <c r="H148" s="18">
        <f t="shared" si="5"/>
        <v>33000</v>
      </c>
      <c r="I148" s="3"/>
      <c r="J148" s="3"/>
      <c r="K148" s="3"/>
      <c r="L148" s="3"/>
    </row>
    <row r="149" spans="1:12" ht="15.6" x14ac:dyDescent="0.3">
      <c r="A149" s="14">
        <v>141</v>
      </c>
      <c r="B149" s="616"/>
      <c r="C149" s="628"/>
      <c r="D149" s="628"/>
      <c r="E149" s="15" t="s">
        <v>164</v>
      </c>
      <c r="F149" s="16" t="s">
        <v>13</v>
      </c>
      <c r="G149" s="17">
        <v>1200</v>
      </c>
      <c r="H149" s="18">
        <f t="shared" si="5"/>
        <v>36000</v>
      </c>
      <c r="I149" s="3"/>
      <c r="J149" s="3"/>
      <c r="K149" s="3"/>
      <c r="L149" s="3"/>
    </row>
    <row r="150" spans="1:12" ht="16.2" thickBot="1" x14ac:dyDescent="0.35">
      <c r="A150" s="36">
        <v>142</v>
      </c>
      <c r="B150" s="616"/>
      <c r="C150" s="629"/>
      <c r="D150" s="629"/>
      <c r="E150" s="19" t="s">
        <v>165</v>
      </c>
      <c r="F150" s="20" t="s">
        <v>13</v>
      </c>
      <c r="G150" s="21">
        <v>1700</v>
      </c>
      <c r="H150" s="22">
        <f t="shared" si="5"/>
        <v>51000</v>
      </c>
      <c r="I150" s="3"/>
      <c r="J150" s="3"/>
      <c r="K150" s="3"/>
      <c r="L150" s="3"/>
    </row>
    <row r="151" spans="1:12" ht="16.5" customHeight="1" thickBot="1" x14ac:dyDescent="0.35">
      <c r="A151" s="61"/>
      <c r="B151" s="616"/>
      <c r="C151" s="760" t="s">
        <v>166</v>
      </c>
      <c r="D151" s="760"/>
      <c r="E151" s="760"/>
      <c r="F151" s="761"/>
      <c r="G151" s="62">
        <f>SUM(G120:G150)</f>
        <v>41710</v>
      </c>
      <c r="H151" s="63">
        <f>G151*30</f>
        <v>1251300</v>
      </c>
      <c r="I151" s="3"/>
      <c r="J151" s="3"/>
      <c r="K151" s="3"/>
      <c r="L151" s="3"/>
    </row>
    <row r="152" spans="1:12" ht="16.5" customHeight="1" x14ac:dyDescent="0.3">
      <c r="A152" s="35">
        <v>143</v>
      </c>
      <c r="B152" s="616"/>
      <c r="C152" s="627" t="s">
        <v>167</v>
      </c>
      <c r="D152" s="633">
        <v>65</v>
      </c>
      <c r="E152" s="64" t="s">
        <v>168</v>
      </c>
      <c r="F152" s="11" t="s">
        <v>13</v>
      </c>
      <c r="G152" s="12">
        <v>1050</v>
      </c>
      <c r="H152" s="13">
        <f>G152*30</f>
        <v>31500</v>
      </c>
      <c r="I152" s="3"/>
      <c r="J152" s="3"/>
      <c r="K152" s="3"/>
      <c r="L152" s="3"/>
    </row>
    <row r="153" spans="1:12" ht="15.6" x14ac:dyDescent="0.3">
      <c r="A153" s="14">
        <v>144</v>
      </c>
      <c r="B153" s="616"/>
      <c r="C153" s="628"/>
      <c r="D153" s="634"/>
      <c r="E153" s="65" t="s">
        <v>168</v>
      </c>
      <c r="F153" s="16" t="s">
        <v>56</v>
      </c>
      <c r="G153" s="17">
        <v>1050</v>
      </c>
      <c r="H153" s="18">
        <f>G153*30</f>
        <v>31500</v>
      </c>
      <c r="I153" s="3"/>
      <c r="J153" s="3"/>
      <c r="K153" s="3"/>
      <c r="L153" s="3"/>
    </row>
    <row r="154" spans="1:12" ht="15.6" x14ac:dyDescent="0.3">
      <c r="A154" s="14">
        <v>145</v>
      </c>
      <c r="B154" s="616"/>
      <c r="C154" s="628"/>
      <c r="D154" s="634"/>
      <c r="E154" s="65" t="s">
        <v>169</v>
      </c>
      <c r="F154" s="16" t="s">
        <v>13</v>
      </c>
      <c r="G154" s="17">
        <v>400</v>
      </c>
      <c r="H154" s="18">
        <f>G154*30</f>
        <v>12000</v>
      </c>
      <c r="I154" s="3"/>
      <c r="J154" s="3"/>
      <c r="K154" s="3"/>
      <c r="L154" s="3"/>
    </row>
    <row r="155" spans="1:12" ht="15.6" x14ac:dyDescent="0.3">
      <c r="A155" s="14">
        <v>146</v>
      </c>
      <c r="B155" s="616"/>
      <c r="C155" s="628"/>
      <c r="D155" s="634"/>
      <c r="E155" s="65" t="s">
        <v>169</v>
      </c>
      <c r="F155" s="16" t="s">
        <v>56</v>
      </c>
      <c r="G155" s="17">
        <v>400</v>
      </c>
      <c r="H155" s="18">
        <f t="shared" ref="H155:H156" si="6">G155*30</f>
        <v>12000</v>
      </c>
      <c r="I155" s="3"/>
      <c r="J155" s="3"/>
      <c r="K155" s="3"/>
      <c r="L155" s="3"/>
    </row>
    <row r="156" spans="1:12" ht="15.6" x14ac:dyDescent="0.3">
      <c r="A156" s="14">
        <v>147</v>
      </c>
      <c r="B156" s="616"/>
      <c r="C156" s="628"/>
      <c r="D156" s="634"/>
      <c r="E156" s="65" t="s">
        <v>170</v>
      </c>
      <c r="F156" s="16" t="s">
        <v>13</v>
      </c>
      <c r="G156" s="17">
        <v>800</v>
      </c>
      <c r="H156" s="18">
        <f t="shared" si="6"/>
        <v>24000</v>
      </c>
      <c r="I156" s="3"/>
      <c r="J156" s="3"/>
      <c r="K156" s="3"/>
      <c r="L156" s="3"/>
    </row>
    <row r="157" spans="1:12" ht="15.6" x14ac:dyDescent="0.3">
      <c r="A157" s="14">
        <v>148</v>
      </c>
      <c r="B157" s="616"/>
      <c r="C157" s="628"/>
      <c r="D157" s="634"/>
      <c r="E157" s="65" t="s">
        <v>170</v>
      </c>
      <c r="F157" s="16" t="s">
        <v>56</v>
      </c>
      <c r="G157" s="17">
        <v>800</v>
      </c>
      <c r="H157" s="18">
        <f>G157*30</f>
        <v>24000</v>
      </c>
      <c r="I157" s="3"/>
      <c r="J157" s="3"/>
      <c r="K157" s="3"/>
      <c r="L157" s="3"/>
    </row>
    <row r="158" spans="1:12" ht="15.6" x14ac:dyDescent="0.3">
      <c r="A158" s="14">
        <v>149</v>
      </c>
      <c r="B158" s="616"/>
      <c r="C158" s="628"/>
      <c r="D158" s="634"/>
      <c r="E158" s="65" t="s">
        <v>171</v>
      </c>
      <c r="F158" s="16" t="s">
        <v>13</v>
      </c>
      <c r="G158" s="17">
        <v>3000</v>
      </c>
      <c r="H158" s="18">
        <f t="shared" ref="H158:H183" si="7">G158*30</f>
        <v>90000</v>
      </c>
      <c r="I158" s="3"/>
      <c r="J158" s="3"/>
      <c r="K158" s="3"/>
      <c r="L158" s="3"/>
    </row>
    <row r="159" spans="1:12" ht="15.6" x14ac:dyDescent="0.3">
      <c r="A159" s="14">
        <v>150</v>
      </c>
      <c r="B159" s="616"/>
      <c r="C159" s="628"/>
      <c r="D159" s="634"/>
      <c r="E159" s="65" t="s">
        <v>171</v>
      </c>
      <c r="F159" s="16" t="s">
        <v>56</v>
      </c>
      <c r="G159" s="17">
        <v>3000</v>
      </c>
      <c r="H159" s="18">
        <f t="shared" si="7"/>
        <v>90000</v>
      </c>
      <c r="I159" s="3"/>
      <c r="J159" s="3"/>
      <c r="K159" s="3"/>
      <c r="L159" s="3"/>
    </row>
    <row r="160" spans="1:12" ht="15.6" x14ac:dyDescent="0.3">
      <c r="A160" s="14">
        <v>151</v>
      </c>
      <c r="B160" s="616"/>
      <c r="C160" s="628"/>
      <c r="D160" s="634"/>
      <c r="E160" s="65" t="s">
        <v>172</v>
      </c>
      <c r="F160" s="16" t="s">
        <v>13</v>
      </c>
      <c r="G160" s="17">
        <v>900</v>
      </c>
      <c r="H160" s="18">
        <f t="shared" si="7"/>
        <v>27000</v>
      </c>
      <c r="I160" s="3"/>
      <c r="J160" s="3"/>
      <c r="K160" s="3"/>
      <c r="L160" s="3"/>
    </row>
    <row r="161" spans="1:12" ht="15.6" x14ac:dyDescent="0.3">
      <c r="A161" s="14">
        <v>152</v>
      </c>
      <c r="B161" s="616"/>
      <c r="C161" s="628"/>
      <c r="D161" s="634"/>
      <c r="E161" s="65" t="s">
        <v>172</v>
      </c>
      <c r="F161" s="16" t="s">
        <v>56</v>
      </c>
      <c r="G161" s="17">
        <v>900</v>
      </c>
      <c r="H161" s="18">
        <f t="shared" si="7"/>
        <v>27000</v>
      </c>
      <c r="I161" s="3"/>
      <c r="J161" s="3"/>
      <c r="K161" s="3"/>
      <c r="L161" s="3"/>
    </row>
    <row r="162" spans="1:12" ht="15.6" x14ac:dyDescent="0.3">
      <c r="A162" s="14">
        <v>153</v>
      </c>
      <c r="B162" s="616"/>
      <c r="C162" s="628"/>
      <c r="D162" s="634"/>
      <c r="E162" s="65" t="s">
        <v>173</v>
      </c>
      <c r="F162" s="16" t="s">
        <v>13</v>
      </c>
      <c r="G162" s="17">
        <v>400</v>
      </c>
      <c r="H162" s="18">
        <f t="shared" si="7"/>
        <v>12000</v>
      </c>
      <c r="I162" s="3"/>
      <c r="J162" s="3"/>
      <c r="K162" s="3"/>
      <c r="L162" s="3"/>
    </row>
    <row r="163" spans="1:12" ht="15.6" x14ac:dyDescent="0.3">
      <c r="A163" s="14">
        <v>154</v>
      </c>
      <c r="B163" s="616"/>
      <c r="C163" s="628"/>
      <c r="D163" s="634"/>
      <c r="E163" s="65" t="s">
        <v>174</v>
      </c>
      <c r="F163" s="16" t="s">
        <v>13</v>
      </c>
      <c r="G163" s="17">
        <v>600</v>
      </c>
      <c r="H163" s="18">
        <f t="shared" si="7"/>
        <v>18000</v>
      </c>
      <c r="I163" s="3"/>
      <c r="J163" s="3"/>
      <c r="K163" s="3"/>
      <c r="L163" s="3"/>
    </row>
    <row r="164" spans="1:12" ht="16.2" thickBot="1" x14ac:dyDescent="0.35">
      <c r="A164" s="14">
        <v>155</v>
      </c>
      <c r="B164" s="616"/>
      <c r="C164" s="628"/>
      <c r="D164" s="635"/>
      <c r="E164" s="66" t="s">
        <v>175</v>
      </c>
      <c r="F164" s="20" t="s">
        <v>56</v>
      </c>
      <c r="G164" s="21">
        <v>900</v>
      </c>
      <c r="H164" s="22">
        <f t="shared" si="7"/>
        <v>27000</v>
      </c>
      <c r="I164" s="3"/>
      <c r="J164" s="3"/>
      <c r="K164" s="3"/>
      <c r="L164" s="3"/>
    </row>
    <row r="165" spans="1:12" ht="15.6" x14ac:dyDescent="0.3">
      <c r="A165" s="14">
        <v>156</v>
      </c>
      <c r="B165" s="616"/>
      <c r="C165" s="628"/>
      <c r="D165" s="627" t="s">
        <v>176</v>
      </c>
      <c r="E165" s="10" t="s">
        <v>177</v>
      </c>
      <c r="F165" s="11" t="s">
        <v>56</v>
      </c>
      <c r="G165" s="12">
        <v>100</v>
      </c>
      <c r="H165" s="13">
        <f t="shared" si="7"/>
        <v>3000</v>
      </c>
      <c r="I165" s="3"/>
      <c r="J165" s="3"/>
      <c r="K165" s="3"/>
      <c r="L165" s="3"/>
    </row>
    <row r="166" spans="1:12" ht="15.6" x14ac:dyDescent="0.3">
      <c r="A166" s="14">
        <v>157</v>
      </c>
      <c r="B166" s="616"/>
      <c r="C166" s="628"/>
      <c r="D166" s="628"/>
      <c r="E166" s="15" t="s">
        <v>178</v>
      </c>
      <c r="F166" s="16" t="s">
        <v>13</v>
      </c>
      <c r="G166" s="17">
        <v>200</v>
      </c>
      <c r="H166" s="18">
        <f t="shared" si="7"/>
        <v>6000</v>
      </c>
      <c r="I166" s="3"/>
      <c r="J166" s="3"/>
      <c r="K166" s="3"/>
      <c r="L166" s="3"/>
    </row>
    <row r="167" spans="1:12" ht="15.6" x14ac:dyDescent="0.3">
      <c r="A167" s="14">
        <v>158</v>
      </c>
      <c r="B167" s="616"/>
      <c r="C167" s="628"/>
      <c r="D167" s="628"/>
      <c r="E167" s="15" t="s">
        <v>179</v>
      </c>
      <c r="F167" s="16" t="s">
        <v>13</v>
      </c>
      <c r="G167" s="17">
        <v>1200</v>
      </c>
      <c r="H167" s="18">
        <f t="shared" si="7"/>
        <v>36000</v>
      </c>
      <c r="I167" s="3"/>
      <c r="J167" s="3"/>
      <c r="K167" s="3"/>
      <c r="L167" s="3"/>
    </row>
    <row r="168" spans="1:12" ht="15.6" x14ac:dyDescent="0.3">
      <c r="A168" s="14">
        <v>159</v>
      </c>
      <c r="B168" s="616"/>
      <c r="C168" s="628"/>
      <c r="D168" s="628"/>
      <c r="E168" s="15" t="s">
        <v>179</v>
      </c>
      <c r="F168" s="16" t="s">
        <v>56</v>
      </c>
      <c r="G168" s="17">
        <v>1200</v>
      </c>
      <c r="H168" s="18">
        <f t="shared" si="7"/>
        <v>36000</v>
      </c>
      <c r="I168" s="3"/>
      <c r="J168" s="3"/>
      <c r="K168" s="3"/>
      <c r="L168" s="3"/>
    </row>
    <row r="169" spans="1:12" ht="15.6" x14ac:dyDescent="0.3">
      <c r="A169" s="14">
        <v>160</v>
      </c>
      <c r="B169" s="616"/>
      <c r="C169" s="628"/>
      <c r="D169" s="628"/>
      <c r="E169" s="15" t="s">
        <v>180</v>
      </c>
      <c r="F169" s="16" t="s">
        <v>21</v>
      </c>
      <c r="G169" s="17">
        <v>400</v>
      </c>
      <c r="H169" s="18">
        <f t="shared" si="7"/>
        <v>12000</v>
      </c>
      <c r="I169" s="3"/>
      <c r="J169" s="3"/>
      <c r="K169" s="3"/>
      <c r="L169" s="3"/>
    </row>
    <row r="170" spans="1:12" ht="15.6" x14ac:dyDescent="0.3">
      <c r="A170" s="14">
        <v>161</v>
      </c>
      <c r="B170" s="616"/>
      <c r="C170" s="628"/>
      <c r="D170" s="628"/>
      <c r="E170" s="15" t="s">
        <v>180</v>
      </c>
      <c r="F170" s="16" t="s">
        <v>13</v>
      </c>
      <c r="G170" s="17">
        <v>400</v>
      </c>
      <c r="H170" s="18">
        <f t="shared" si="7"/>
        <v>12000</v>
      </c>
      <c r="I170" s="3"/>
      <c r="J170" s="3"/>
      <c r="K170" s="3"/>
      <c r="L170" s="3"/>
    </row>
    <row r="171" spans="1:12" ht="15.6" x14ac:dyDescent="0.3">
      <c r="A171" s="14">
        <v>162</v>
      </c>
      <c r="B171" s="616"/>
      <c r="C171" s="628"/>
      <c r="D171" s="628"/>
      <c r="E171" s="15" t="s">
        <v>181</v>
      </c>
      <c r="F171" s="16" t="s">
        <v>13</v>
      </c>
      <c r="G171" s="17">
        <v>600</v>
      </c>
      <c r="H171" s="18">
        <f t="shared" si="7"/>
        <v>18000</v>
      </c>
      <c r="I171" s="3"/>
      <c r="J171" s="3"/>
      <c r="K171" s="3"/>
      <c r="L171" s="3"/>
    </row>
    <row r="172" spans="1:12" ht="15.6" x14ac:dyDescent="0.3">
      <c r="A172" s="14">
        <v>163</v>
      </c>
      <c r="B172" s="616"/>
      <c r="C172" s="628"/>
      <c r="D172" s="628"/>
      <c r="E172" s="15" t="s">
        <v>182</v>
      </c>
      <c r="F172" s="16" t="s">
        <v>21</v>
      </c>
      <c r="G172" s="17">
        <v>500</v>
      </c>
      <c r="H172" s="18">
        <f t="shared" si="7"/>
        <v>15000</v>
      </c>
      <c r="I172" s="3"/>
      <c r="J172" s="3"/>
      <c r="K172" s="3"/>
      <c r="L172" s="3"/>
    </row>
    <row r="173" spans="1:12" ht="15.6" x14ac:dyDescent="0.3">
      <c r="A173" s="14">
        <v>164</v>
      </c>
      <c r="B173" s="616"/>
      <c r="C173" s="628"/>
      <c r="D173" s="628"/>
      <c r="E173" s="15" t="s">
        <v>183</v>
      </c>
      <c r="F173" s="16" t="s">
        <v>13</v>
      </c>
      <c r="G173" s="17">
        <v>800</v>
      </c>
      <c r="H173" s="18">
        <f t="shared" si="7"/>
        <v>24000</v>
      </c>
      <c r="I173" s="3"/>
      <c r="J173" s="3"/>
      <c r="K173" s="3"/>
      <c r="L173" s="3"/>
    </row>
    <row r="174" spans="1:12" ht="15.6" x14ac:dyDescent="0.3">
      <c r="A174" s="14">
        <v>165</v>
      </c>
      <c r="B174" s="616"/>
      <c r="C174" s="628"/>
      <c r="D174" s="628"/>
      <c r="E174" s="15" t="s">
        <v>184</v>
      </c>
      <c r="F174" s="16" t="s">
        <v>56</v>
      </c>
      <c r="G174" s="17">
        <v>200</v>
      </c>
      <c r="H174" s="18">
        <f t="shared" si="7"/>
        <v>6000</v>
      </c>
      <c r="I174" s="3"/>
      <c r="J174" s="3"/>
      <c r="K174" s="3"/>
      <c r="L174" s="3"/>
    </row>
    <row r="175" spans="1:12" ht="15.6" x14ac:dyDescent="0.3">
      <c r="A175" s="14">
        <v>166</v>
      </c>
      <c r="B175" s="616"/>
      <c r="C175" s="628"/>
      <c r="D175" s="628"/>
      <c r="E175" s="15" t="s">
        <v>185</v>
      </c>
      <c r="F175" s="16" t="s">
        <v>13</v>
      </c>
      <c r="G175" s="17">
        <v>250</v>
      </c>
      <c r="H175" s="18">
        <f t="shared" si="7"/>
        <v>7500</v>
      </c>
      <c r="I175" s="3"/>
      <c r="J175" s="3"/>
      <c r="K175" s="3"/>
      <c r="L175" s="3"/>
    </row>
    <row r="176" spans="1:12" ht="15.6" x14ac:dyDescent="0.3">
      <c r="A176" s="14">
        <v>167</v>
      </c>
      <c r="B176" s="616"/>
      <c r="C176" s="628"/>
      <c r="D176" s="628"/>
      <c r="E176" s="15" t="s">
        <v>185</v>
      </c>
      <c r="F176" s="16" t="s">
        <v>56</v>
      </c>
      <c r="G176" s="17">
        <v>250</v>
      </c>
      <c r="H176" s="18">
        <f t="shared" si="7"/>
        <v>7500</v>
      </c>
      <c r="I176" s="3"/>
      <c r="J176" s="3"/>
      <c r="K176" s="3"/>
      <c r="L176" s="3"/>
    </row>
    <row r="177" spans="1:12" ht="15.6" x14ac:dyDescent="0.3">
      <c r="A177" s="14">
        <v>168</v>
      </c>
      <c r="B177" s="616"/>
      <c r="C177" s="628"/>
      <c r="D177" s="628"/>
      <c r="E177" s="15" t="s">
        <v>186</v>
      </c>
      <c r="F177" s="16" t="s">
        <v>13</v>
      </c>
      <c r="G177" s="17">
        <v>300</v>
      </c>
      <c r="H177" s="18">
        <f t="shared" si="7"/>
        <v>9000</v>
      </c>
      <c r="I177" s="3"/>
      <c r="J177" s="3"/>
      <c r="K177" s="3"/>
      <c r="L177" s="3"/>
    </row>
    <row r="178" spans="1:12" ht="15.6" x14ac:dyDescent="0.3">
      <c r="A178" s="14">
        <v>169</v>
      </c>
      <c r="B178" s="616"/>
      <c r="C178" s="628"/>
      <c r="D178" s="628"/>
      <c r="E178" s="15" t="s">
        <v>187</v>
      </c>
      <c r="F178" s="16" t="s">
        <v>13</v>
      </c>
      <c r="G178" s="17">
        <v>600</v>
      </c>
      <c r="H178" s="18">
        <f t="shared" si="7"/>
        <v>18000</v>
      </c>
      <c r="I178" s="3"/>
      <c r="J178" s="3"/>
      <c r="K178" s="3"/>
      <c r="L178" s="3"/>
    </row>
    <row r="179" spans="1:12" ht="15.6" x14ac:dyDescent="0.3">
      <c r="A179" s="14">
        <v>170</v>
      </c>
      <c r="B179" s="616"/>
      <c r="C179" s="628"/>
      <c r="D179" s="628"/>
      <c r="E179" s="15" t="s">
        <v>188</v>
      </c>
      <c r="F179" s="16" t="s">
        <v>13</v>
      </c>
      <c r="G179" s="17">
        <v>500</v>
      </c>
      <c r="H179" s="18">
        <f t="shared" si="7"/>
        <v>15000</v>
      </c>
      <c r="I179" s="3"/>
      <c r="J179" s="3"/>
      <c r="K179" s="3"/>
      <c r="L179" s="3"/>
    </row>
    <row r="180" spans="1:12" ht="15.6" x14ac:dyDescent="0.3">
      <c r="A180" s="14">
        <v>171</v>
      </c>
      <c r="B180" s="616"/>
      <c r="C180" s="628"/>
      <c r="D180" s="628"/>
      <c r="E180" s="15" t="s">
        <v>189</v>
      </c>
      <c r="F180" s="16" t="s">
        <v>56</v>
      </c>
      <c r="G180" s="17">
        <v>500</v>
      </c>
      <c r="H180" s="18">
        <f t="shared" si="7"/>
        <v>15000</v>
      </c>
      <c r="I180" s="3"/>
      <c r="J180" s="3"/>
      <c r="K180" s="3"/>
      <c r="L180" s="3"/>
    </row>
    <row r="181" spans="1:12" ht="15.6" x14ac:dyDescent="0.3">
      <c r="A181" s="14">
        <v>172</v>
      </c>
      <c r="B181" s="616"/>
      <c r="C181" s="628"/>
      <c r="D181" s="628"/>
      <c r="E181" s="15" t="s">
        <v>190</v>
      </c>
      <c r="F181" s="16" t="s">
        <v>13</v>
      </c>
      <c r="G181" s="17">
        <v>350</v>
      </c>
      <c r="H181" s="18">
        <f t="shared" si="7"/>
        <v>10500</v>
      </c>
      <c r="I181" s="3"/>
      <c r="J181" s="3"/>
      <c r="K181" s="3"/>
      <c r="L181" s="3"/>
    </row>
    <row r="182" spans="1:12" ht="16.2" thickBot="1" x14ac:dyDescent="0.35">
      <c r="A182" s="14">
        <v>173</v>
      </c>
      <c r="B182" s="616"/>
      <c r="C182" s="628"/>
      <c r="D182" s="629"/>
      <c r="E182" s="19" t="s">
        <v>191</v>
      </c>
      <c r="F182" s="20" t="s">
        <v>56</v>
      </c>
      <c r="G182" s="21">
        <v>100</v>
      </c>
      <c r="H182" s="22">
        <f t="shared" si="7"/>
        <v>3000</v>
      </c>
      <c r="I182" s="3"/>
      <c r="J182" s="3"/>
      <c r="K182" s="3"/>
      <c r="L182" s="3"/>
    </row>
    <row r="183" spans="1:12" ht="15.6" x14ac:dyDescent="0.3">
      <c r="A183" s="14">
        <v>174</v>
      </c>
      <c r="B183" s="616"/>
      <c r="C183" s="628"/>
      <c r="D183" s="627" t="s">
        <v>192</v>
      </c>
      <c r="E183" s="10" t="s">
        <v>193</v>
      </c>
      <c r="F183" s="11" t="s">
        <v>56</v>
      </c>
      <c r="G183" s="12">
        <v>1000</v>
      </c>
      <c r="H183" s="13">
        <f t="shared" si="7"/>
        <v>30000</v>
      </c>
      <c r="I183" s="3"/>
      <c r="J183" s="3"/>
      <c r="K183" s="3"/>
      <c r="L183" s="3"/>
    </row>
    <row r="184" spans="1:12" ht="16.2" thickBot="1" x14ac:dyDescent="0.35">
      <c r="A184" s="14">
        <v>175</v>
      </c>
      <c r="B184" s="616"/>
      <c r="C184" s="628"/>
      <c r="D184" s="629"/>
      <c r="E184" s="19" t="s">
        <v>193</v>
      </c>
      <c r="F184" s="20" t="s">
        <v>13</v>
      </c>
      <c r="G184" s="21">
        <v>1000</v>
      </c>
      <c r="H184" s="22">
        <f>G184*30</f>
        <v>30000</v>
      </c>
      <c r="I184" s="3"/>
      <c r="J184" s="3"/>
      <c r="K184" s="3"/>
      <c r="L184" s="3"/>
    </row>
    <row r="185" spans="1:12" ht="15.6" x14ac:dyDescent="0.3">
      <c r="A185" s="14">
        <v>176</v>
      </c>
      <c r="B185" s="616"/>
      <c r="C185" s="628"/>
      <c r="D185" s="627" t="s">
        <v>32</v>
      </c>
      <c r="E185" s="10" t="s">
        <v>194</v>
      </c>
      <c r="F185" s="11" t="s">
        <v>13</v>
      </c>
      <c r="G185" s="12">
        <v>3000</v>
      </c>
      <c r="H185" s="13">
        <f t="shared" ref="H185:H192" si="8">G185*30</f>
        <v>90000</v>
      </c>
      <c r="I185" s="3"/>
      <c r="J185" s="3"/>
      <c r="K185" s="3"/>
      <c r="L185" s="3"/>
    </row>
    <row r="186" spans="1:12" ht="15.6" x14ac:dyDescent="0.3">
      <c r="A186" s="14">
        <v>177</v>
      </c>
      <c r="B186" s="616"/>
      <c r="C186" s="628"/>
      <c r="D186" s="628"/>
      <c r="E186" s="15" t="s">
        <v>195</v>
      </c>
      <c r="F186" s="16" t="s">
        <v>13</v>
      </c>
      <c r="G186" s="17">
        <v>2400</v>
      </c>
      <c r="H186" s="18">
        <f t="shared" si="8"/>
        <v>72000</v>
      </c>
      <c r="I186" s="3"/>
      <c r="J186" s="3"/>
      <c r="K186" s="3"/>
      <c r="L186" s="3"/>
    </row>
    <row r="187" spans="1:12" ht="15.6" x14ac:dyDescent="0.3">
      <c r="A187" s="14">
        <v>178</v>
      </c>
      <c r="B187" s="616"/>
      <c r="C187" s="628"/>
      <c r="D187" s="628"/>
      <c r="E187" s="15" t="s">
        <v>196</v>
      </c>
      <c r="F187" s="16" t="s">
        <v>13</v>
      </c>
      <c r="G187" s="17">
        <v>1200</v>
      </c>
      <c r="H187" s="18">
        <f t="shared" si="8"/>
        <v>36000</v>
      </c>
      <c r="I187" s="3"/>
      <c r="J187" s="3"/>
      <c r="K187" s="3"/>
      <c r="L187" s="3"/>
    </row>
    <row r="188" spans="1:12" ht="15.6" x14ac:dyDescent="0.3">
      <c r="A188" s="14">
        <v>179</v>
      </c>
      <c r="B188" s="616"/>
      <c r="C188" s="628"/>
      <c r="D188" s="628"/>
      <c r="E188" s="15" t="s">
        <v>197</v>
      </c>
      <c r="F188" s="16" t="s">
        <v>13</v>
      </c>
      <c r="G188" s="17">
        <v>120</v>
      </c>
      <c r="H188" s="18">
        <f t="shared" si="8"/>
        <v>3600</v>
      </c>
      <c r="I188" s="3"/>
      <c r="J188" s="3"/>
      <c r="K188" s="3"/>
      <c r="L188" s="3"/>
    </row>
    <row r="189" spans="1:12" ht="15.6" x14ac:dyDescent="0.3">
      <c r="A189" s="14">
        <v>180</v>
      </c>
      <c r="B189" s="616"/>
      <c r="C189" s="628"/>
      <c r="D189" s="628"/>
      <c r="E189" s="15" t="s">
        <v>198</v>
      </c>
      <c r="F189" s="16" t="s">
        <v>13</v>
      </c>
      <c r="G189" s="17">
        <v>3000</v>
      </c>
      <c r="H189" s="18">
        <f t="shared" si="8"/>
        <v>90000</v>
      </c>
      <c r="I189" s="3"/>
      <c r="J189" s="3"/>
      <c r="K189" s="3"/>
      <c r="L189" s="3"/>
    </row>
    <row r="190" spans="1:12" ht="15.6" x14ac:dyDescent="0.3">
      <c r="A190" s="14">
        <v>181</v>
      </c>
      <c r="B190" s="616"/>
      <c r="C190" s="628"/>
      <c r="D190" s="628"/>
      <c r="E190" s="15" t="s">
        <v>199</v>
      </c>
      <c r="F190" s="16" t="s">
        <v>13</v>
      </c>
      <c r="G190" s="17">
        <v>3000</v>
      </c>
      <c r="H190" s="18">
        <f t="shared" si="8"/>
        <v>90000</v>
      </c>
      <c r="I190" s="3"/>
      <c r="J190" s="3"/>
      <c r="K190" s="3"/>
      <c r="L190" s="3"/>
    </row>
    <row r="191" spans="1:12" ht="15.6" x14ac:dyDescent="0.3">
      <c r="A191" s="14">
        <v>182</v>
      </c>
      <c r="B191" s="616"/>
      <c r="C191" s="628"/>
      <c r="D191" s="628"/>
      <c r="E191" s="15" t="s">
        <v>200</v>
      </c>
      <c r="F191" s="16" t="s">
        <v>13</v>
      </c>
      <c r="G191" s="17">
        <v>480</v>
      </c>
      <c r="H191" s="18">
        <f t="shared" si="8"/>
        <v>14400</v>
      </c>
      <c r="I191" s="3"/>
      <c r="J191" s="3"/>
      <c r="K191" s="3"/>
      <c r="L191" s="3"/>
    </row>
    <row r="192" spans="1:12" ht="16.2" thickBot="1" x14ac:dyDescent="0.35">
      <c r="A192" s="31">
        <v>183</v>
      </c>
      <c r="B192" s="616"/>
      <c r="C192" s="629"/>
      <c r="D192" s="629"/>
      <c r="E192" s="19" t="s">
        <v>201</v>
      </c>
      <c r="F192" s="20" t="s">
        <v>13</v>
      </c>
      <c r="G192" s="21">
        <v>1280</v>
      </c>
      <c r="H192" s="22">
        <f t="shared" si="8"/>
        <v>38400</v>
      </c>
      <c r="I192" s="3"/>
      <c r="J192" s="3"/>
      <c r="K192" s="3"/>
      <c r="L192" s="3"/>
    </row>
    <row r="193" spans="1:12" ht="16.5" customHeight="1" thickBot="1" x14ac:dyDescent="0.35">
      <c r="A193" s="41"/>
      <c r="B193" s="617"/>
      <c r="C193" s="638" t="s">
        <v>202</v>
      </c>
      <c r="D193" s="638"/>
      <c r="E193" s="638"/>
      <c r="F193" s="639"/>
      <c r="G193" s="67">
        <f>SUM(G152:G192)</f>
        <v>39130</v>
      </c>
      <c r="H193" s="68">
        <f>G193*30</f>
        <v>1173900</v>
      </c>
      <c r="I193" s="3"/>
      <c r="J193" s="3"/>
      <c r="K193" s="3"/>
      <c r="L193" s="3"/>
    </row>
    <row r="194" spans="1:12" ht="16.5" customHeight="1" x14ac:dyDescent="0.3">
      <c r="A194" s="9">
        <v>184</v>
      </c>
      <c r="B194" s="615" t="s">
        <v>10</v>
      </c>
      <c r="C194" s="755" t="s">
        <v>203</v>
      </c>
      <c r="D194" s="612">
        <v>6</v>
      </c>
      <c r="E194" s="10" t="s">
        <v>204</v>
      </c>
      <c r="F194" s="11" t="s">
        <v>13</v>
      </c>
      <c r="G194" s="12">
        <v>450</v>
      </c>
      <c r="H194" s="53">
        <f t="shared" ref="H194:H259" si="9">G194*30</f>
        <v>13500</v>
      </c>
      <c r="I194" s="3"/>
      <c r="J194" s="3"/>
      <c r="K194" s="3"/>
      <c r="L194" s="3"/>
    </row>
    <row r="195" spans="1:12" ht="15.6" x14ac:dyDescent="0.3">
      <c r="A195" s="14">
        <v>185</v>
      </c>
      <c r="B195" s="616"/>
      <c r="C195" s="756"/>
      <c r="D195" s="613"/>
      <c r="E195" s="15" t="s">
        <v>205</v>
      </c>
      <c r="F195" s="16" t="s">
        <v>13</v>
      </c>
      <c r="G195" s="17">
        <v>3200</v>
      </c>
      <c r="H195" s="18">
        <f t="shared" si="9"/>
        <v>96000</v>
      </c>
      <c r="I195" s="3"/>
      <c r="J195" s="3"/>
      <c r="K195" s="3"/>
      <c r="L195" s="3"/>
    </row>
    <row r="196" spans="1:12" ht="15.6" x14ac:dyDescent="0.3">
      <c r="A196" s="14">
        <v>186</v>
      </c>
      <c r="B196" s="616"/>
      <c r="C196" s="756"/>
      <c r="D196" s="613"/>
      <c r="E196" s="15" t="s">
        <v>206</v>
      </c>
      <c r="F196" s="16" t="s">
        <v>13</v>
      </c>
      <c r="G196" s="17">
        <v>4500</v>
      </c>
      <c r="H196" s="18">
        <f t="shared" si="9"/>
        <v>135000</v>
      </c>
      <c r="I196" s="3"/>
      <c r="J196" s="3"/>
      <c r="K196" s="3"/>
      <c r="L196" s="3"/>
    </row>
    <row r="197" spans="1:12" ht="16.2" thickBot="1" x14ac:dyDescent="0.35">
      <c r="A197" s="14">
        <v>187</v>
      </c>
      <c r="B197" s="616"/>
      <c r="C197" s="756"/>
      <c r="D197" s="614"/>
      <c r="E197" s="19" t="s">
        <v>207</v>
      </c>
      <c r="F197" s="20" t="s">
        <v>13</v>
      </c>
      <c r="G197" s="21">
        <v>4035</v>
      </c>
      <c r="H197" s="22">
        <f t="shared" si="9"/>
        <v>121050</v>
      </c>
      <c r="I197" s="3"/>
      <c r="J197" s="3"/>
      <c r="K197" s="3"/>
      <c r="L197" s="3"/>
    </row>
    <row r="198" spans="1:12" ht="16.2" thickBot="1" x14ac:dyDescent="0.35">
      <c r="A198" s="14">
        <v>188</v>
      </c>
      <c r="B198" s="616"/>
      <c r="C198" s="756"/>
      <c r="D198" s="69" t="s">
        <v>208</v>
      </c>
      <c r="E198" s="24" t="s">
        <v>209</v>
      </c>
      <c r="F198" s="25" t="s">
        <v>13</v>
      </c>
      <c r="G198" s="26">
        <v>2900</v>
      </c>
      <c r="H198" s="27">
        <f t="shared" si="9"/>
        <v>87000</v>
      </c>
      <c r="I198" s="3"/>
      <c r="J198" s="3"/>
      <c r="K198" s="3"/>
      <c r="L198" s="3"/>
    </row>
    <row r="199" spans="1:12" ht="15.6" x14ac:dyDescent="0.3">
      <c r="A199" s="14">
        <v>189</v>
      </c>
      <c r="B199" s="616"/>
      <c r="C199" s="756"/>
      <c r="D199" s="612">
        <v>51</v>
      </c>
      <c r="E199" s="10" t="s">
        <v>210</v>
      </c>
      <c r="F199" s="11" t="s">
        <v>21</v>
      </c>
      <c r="G199" s="12">
        <v>540</v>
      </c>
      <c r="H199" s="13">
        <f t="shared" si="9"/>
        <v>16200</v>
      </c>
      <c r="I199" s="3"/>
      <c r="J199" s="3"/>
      <c r="K199" s="3"/>
      <c r="L199" s="3"/>
    </row>
    <row r="200" spans="1:12" ht="15.6" x14ac:dyDescent="0.3">
      <c r="A200" s="14">
        <v>190</v>
      </c>
      <c r="B200" s="616"/>
      <c r="C200" s="756"/>
      <c r="D200" s="613"/>
      <c r="E200" s="15" t="s">
        <v>211</v>
      </c>
      <c r="F200" s="16" t="s">
        <v>56</v>
      </c>
      <c r="G200" s="17">
        <v>500</v>
      </c>
      <c r="H200" s="18">
        <f t="shared" si="9"/>
        <v>15000</v>
      </c>
      <c r="I200" s="3"/>
      <c r="J200" s="3"/>
      <c r="K200" s="3"/>
      <c r="L200" s="3"/>
    </row>
    <row r="201" spans="1:12" ht="15.6" x14ac:dyDescent="0.3">
      <c r="A201" s="14">
        <v>191</v>
      </c>
      <c r="B201" s="616"/>
      <c r="C201" s="756"/>
      <c r="D201" s="613"/>
      <c r="E201" s="15" t="s">
        <v>212</v>
      </c>
      <c r="F201" s="16" t="s">
        <v>13</v>
      </c>
      <c r="G201" s="17">
        <v>265</v>
      </c>
      <c r="H201" s="18">
        <f>G201*30</f>
        <v>7950</v>
      </c>
      <c r="I201" s="3"/>
      <c r="J201" s="3"/>
      <c r="K201" s="3"/>
      <c r="L201" s="3"/>
    </row>
    <row r="202" spans="1:12" ht="15.6" x14ac:dyDescent="0.3">
      <c r="A202" s="14">
        <v>192</v>
      </c>
      <c r="B202" s="616"/>
      <c r="C202" s="756"/>
      <c r="D202" s="613"/>
      <c r="E202" s="15" t="s">
        <v>213</v>
      </c>
      <c r="F202" s="16" t="s">
        <v>13</v>
      </c>
      <c r="G202" s="17">
        <v>400</v>
      </c>
      <c r="H202" s="18">
        <f t="shared" si="9"/>
        <v>12000</v>
      </c>
      <c r="I202" s="3"/>
      <c r="J202" s="3"/>
      <c r="K202" s="3"/>
      <c r="L202" s="3"/>
    </row>
    <row r="203" spans="1:12" ht="15.6" x14ac:dyDescent="0.3">
      <c r="A203" s="14">
        <v>193</v>
      </c>
      <c r="B203" s="616"/>
      <c r="C203" s="756"/>
      <c r="D203" s="613"/>
      <c r="E203" s="15" t="s">
        <v>214</v>
      </c>
      <c r="F203" s="16" t="s">
        <v>21</v>
      </c>
      <c r="G203" s="17">
        <v>5415</v>
      </c>
      <c r="H203" s="18">
        <f t="shared" si="9"/>
        <v>162450</v>
      </c>
      <c r="I203" s="3"/>
      <c r="J203" s="3"/>
      <c r="K203" s="3"/>
      <c r="L203" s="3"/>
    </row>
    <row r="204" spans="1:12" ht="15.6" x14ac:dyDescent="0.3">
      <c r="A204" s="14">
        <v>194</v>
      </c>
      <c r="B204" s="616"/>
      <c r="C204" s="756"/>
      <c r="D204" s="613"/>
      <c r="E204" s="15" t="s">
        <v>215</v>
      </c>
      <c r="F204" s="16" t="s">
        <v>56</v>
      </c>
      <c r="G204" s="17">
        <v>4850</v>
      </c>
      <c r="H204" s="18">
        <f t="shared" si="9"/>
        <v>145500</v>
      </c>
      <c r="I204" s="3"/>
      <c r="J204" s="3"/>
      <c r="K204" s="3"/>
      <c r="L204" s="3"/>
    </row>
    <row r="205" spans="1:12" ht="16.2" thickBot="1" x14ac:dyDescent="0.35">
      <c r="A205" s="14">
        <v>195</v>
      </c>
      <c r="B205" s="616"/>
      <c r="C205" s="756"/>
      <c r="D205" s="614"/>
      <c r="E205" s="19" t="s">
        <v>216</v>
      </c>
      <c r="F205" s="20" t="s">
        <v>56</v>
      </c>
      <c r="G205" s="21">
        <v>4000</v>
      </c>
      <c r="H205" s="22">
        <f t="shared" si="9"/>
        <v>120000</v>
      </c>
      <c r="I205" s="3"/>
      <c r="J205" s="3"/>
      <c r="K205" s="3"/>
      <c r="L205" s="3"/>
    </row>
    <row r="206" spans="1:12" ht="15.6" x14ac:dyDescent="0.3">
      <c r="A206" s="14">
        <v>196</v>
      </c>
      <c r="B206" s="616"/>
      <c r="C206" s="756"/>
      <c r="D206" s="612" t="s">
        <v>217</v>
      </c>
      <c r="E206" s="10" t="s">
        <v>218</v>
      </c>
      <c r="F206" s="11" t="s">
        <v>13</v>
      </c>
      <c r="G206" s="12">
        <v>4800</v>
      </c>
      <c r="H206" s="13">
        <f t="shared" si="9"/>
        <v>144000</v>
      </c>
      <c r="I206" s="3"/>
      <c r="J206" s="3"/>
      <c r="K206" s="3"/>
      <c r="L206" s="3"/>
    </row>
    <row r="207" spans="1:12" ht="15.6" x14ac:dyDescent="0.3">
      <c r="A207" s="14">
        <v>197</v>
      </c>
      <c r="B207" s="616"/>
      <c r="C207" s="756"/>
      <c r="D207" s="613"/>
      <c r="E207" s="15" t="s">
        <v>219</v>
      </c>
      <c r="F207" s="16" t="s">
        <v>13</v>
      </c>
      <c r="G207" s="17">
        <v>4700</v>
      </c>
      <c r="H207" s="18">
        <f t="shared" si="9"/>
        <v>141000</v>
      </c>
      <c r="I207" s="3"/>
      <c r="J207" s="3"/>
      <c r="K207" s="3"/>
      <c r="L207" s="3"/>
    </row>
    <row r="208" spans="1:12" ht="15.6" x14ac:dyDescent="0.3">
      <c r="A208" s="14">
        <v>198</v>
      </c>
      <c r="B208" s="616"/>
      <c r="C208" s="756"/>
      <c r="D208" s="613"/>
      <c r="E208" s="15" t="s">
        <v>220</v>
      </c>
      <c r="F208" s="16" t="s">
        <v>13</v>
      </c>
      <c r="G208" s="17">
        <v>800</v>
      </c>
      <c r="H208" s="18">
        <f t="shared" si="9"/>
        <v>24000</v>
      </c>
      <c r="I208" s="3"/>
      <c r="J208" s="3"/>
      <c r="K208" s="3"/>
      <c r="L208" s="3"/>
    </row>
    <row r="209" spans="1:12" ht="15.6" x14ac:dyDescent="0.3">
      <c r="A209" s="14">
        <v>199</v>
      </c>
      <c r="B209" s="616"/>
      <c r="C209" s="756"/>
      <c r="D209" s="613"/>
      <c r="E209" s="15" t="s">
        <v>221</v>
      </c>
      <c r="F209" s="16" t="s">
        <v>13</v>
      </c>
      <c r="G209" s="17">
        <v>1100</v>
      </c>
      <c r="H209" s="18">
        <f t="shared" si="9"/>
        <v>33000</v>
      </c>
      <c r="I209" s="3"/>
      <c r="J209" s="3"/>
      <c r="K209" s="3"/>
      <c r="L209" s="3"/>
    </row>
    <row r="210" spans="1:12" ht="16.2" thickBot="1" x14ac:dyDescent="0.35">
      <c r="A210" s="14">
        <v>200</v>
      </c>
      <c r="B210" s="616"/>
      <c r="C210" s="756"/>
      <c r="D210" s="614"/>
      <c r="E210" s="19" t="s">
        <v>222</v>
      </c>
      <c r="F210" s="20" t="s">
        <v>13</v>
      </c>
      <c r="G210" s="21">
        <v>200</v>
      </c>
      <c r="H210" s="22">
        <f t="shared" si="9"/>
        <v>6000</v>
      </c>
      <c r="I210" s="3"/>
      <c r="J210" s="3"/>
      <c r="K210" s="3"/>
      <c r="L210" s="3"/>
    </row>
    <row r="211" spans="1:12" ht="15.6" x14ac:dyDescent="0.3">
      <c r="A211" s="14">
        <v>201</v>
      </c>
      <c r="B211" s="616"/>
      <c r="C211" s="756"/>
      <c r="D211" s="612">
        <v>52</v>
      </c>
      <c r="E211" s="10" t="s">
        <v>223</v>
      </c>
      <c r="F211" s="11" t="s">
        <v>21</v>
      </c>
      <c r="G211" s="12">
        <v>200</v>
      </c>
      <c r="H211" s="13">
        <f t="shared" si="9"/>
        <v>6000</v>
      </c>
      <c r="I211" s="3"/>
      <c r="J211" s="3"/>
      <c r="K211" s="3"/>
      <c r="L211" s="3"/>
    </row>
    <row r="212" spans="1:12" ht="15.6" x14ac:dyDescent="0.3">
      <c r="A212" s="14">
        <v>202</v>
      </c>
      <c r="B212" s="616"/>
      <c r="C212" s="756"/>
      <c r="D212" s="613"/>
      <c r="E212" s="15" t="s">
        <v>223</v>
      </c>
      <c r="F212" s="16" t="s">
        <v>13</v>
      </c>
      <c r="G212" s="17">
        <v>200</v>
      </c>
      <c r="H212" s="18">
        <f t="shared" si="9"/>
        <v>6000</v>
      </c>
      <c r="I212" s="3"/>
      <c r="J212" s="3"/>
      <c r="K212" s="3"/>
      <c r="L212" s="3"/>
    </row>
    <row r="213" spans="1:12" ht="15.6" x14ac:dyDescent="0.3">
      <c r="A213" s="14">
        <v>203</v>
      </c>
      <c r="B213" s="616"/>
      <c r="C213" s="756"/>
      <c r="D213" s="613"/>
      <c r="E213" s="15" t="s">
        <v>224</v>
      </c>
      <c r="F213" s="16" t="s">
        <v>56</v>
      </c>
      <c r="G213" s="17">
        <v>450</v>
      </c>
      <c r="H213" s="18">
        <f t="shared" si="9"/>
        <v>13500</v>
      </c>
      <c r="I213" s="3"/>
      <c r="J213" s="3"/>
      <c r="K213" s="3"/>
      <c r="L213" s="3"/>
    </row>
    <row r="214" spans="1:12" ht="15.6" x14ac:dyDescent="0.3">
      <c r="A214" s="14">
        <v>204</v>
      </c>
      <c r="B214" s="616"/>
      <c r="C214" s="756"/>
      <c r="D214" s="613"/>
      <c r="E214" s="15" t="s">
        <v>225</v>
      </c>
      <c r="F214" s="16" t="s">
        <v>56</v>
      </c>
      <c r="G214" s="17">
        <v>1300</v>
      </c>
      <c r="H214" s="18">
        <f t="shared" si="9"/>
        <v>39000</v>
      </c>
      <c r="I214" s="3"/>
      <c r="J214" s="3"/>
      <c r="K214" s="3"/>
      <c r="L214" s="3"/>
    </row>
    <row r="215" spans="1:12" ht="15.6" x14ac:dyDescent="0.3">
      <c r="A215" s="14">
        <v>205</v>
      </c>
      <c r="B215" s="616"/>
      <c r="C215" s="756"/>
      <c r="D215" s="613"/>
      <c r="E215" s="15" t="s">
        <v>226</v>
      </c>
      <c r="F215" s="16" t="s">
        <v>13</v>
      </c>
      <c r="G215" s="17">
        <v>600</v>
      </c>
      <c r="H215" s="18">
        <f t="shared" si="9"/>
        <v>18000</v>
      </c>
      <c r="I215" s="3"/>
      <c r="J215" s="3"/>
      <c r="K215" s="3"/>
      <c r="L215" s="3"/>
    </row>
    <row r="216" spans="1:12" ht="15.6" x14ac:dyDescent="0.3">
      <c r="A216" s="14">
        <v>206</v>
      </c>
      <c r="B216" s="616"/>
      <c r="C216" s="756"/>
      <c r="D216" s="613"/>
      <c r="E216" s="15" t="s">
        <v>227</v>
      </c>
      <c r="F216" s="16" t="s">
        <v>13</v>
      </c>
      <c r="G216" s="17">
        <v>250</v>
      </c>
      <c r="H216" s="18">
        <f t="shared" si="9"/>
        <v>7500</v>
      </c>
      <c r="I216" s="3"/>
      <c r="J216" s="3"/>
      <c r="K216" s="3"/>
      <c r="L216" s="3"/>
    </row>
    <row r="217" spans="1:12" ht="15.6" x14ac:dyDescent="0.3">
      <c r="A217" s="14">
        <v>207</v>
      </c>
      <c r="B217" s="616"/>
      <c r="C217" s="756"/>
      <c r="D217" s="613"/>
      <c r="E217" s="15" t="s">
        <v>228</v>
      </c>
      <c r="F217" s="16" t="s">
        <v>13</v>
      </c>
      <c r="G217" s="17">
        <v>430</v>
      </c>
      <c r="H217" s="18">
        <f t="shared" si="9"/>
        <v>12900</v>
      </c>
      <c r="I217" s="3"/>
      <c r="J217" s="3"/>
      <c r="K217" s="3"/>
      <c r="L217" s="3"/>
    </row>
    <row r="218" spans="1:12" ht="16.2" thickBot="1" x14ac:dyDescent="0.35">
      <c r="A218" s="14">
        <v>208</v>
      </c>
      <c r="B218" s="616"/>
      <c r="C218" s="756"/>
      <c r="D218" s="614"/>
      <c r="E218" s="19" t="s">
        <v>229</v>
      </c>
      <c r="F218" s="20" t="s">
        <v>56</v>
      </c>
      <c r="G218" s="21">
        <v>150</v>
      </c>
      <c r="H218" s="22">
        <f t="shared" si="9"/>
        <v>4500</v>
      </c>
      <c r="I218" s="3"/>
      <c r="J218" s="3"/>
      <c r="K218" s="3"/>
      <c r="L218" s="3"/>
    </row>
    <row r="219" spans="1:12" ht="15.6" x14ac:dyDescent="0.3">
      <c r="A219" s="14">
        <v>209</v>
      </c>
      <c r="B219" s="616"/>
      <c r="C219" s="756"/>
      <c r="D219" s="612">
        <v>54</v>
      </c>
      <c r="E219" s="10" t="s">
        <v>230</v>
      </c>
      <c r="F219" s="11" t="s">
        <v>56</v>
      </c>
      <c r="G219" s="12">
        <v>2500</v>
      </c>
      <c r="H219" s="13">
        <f t="shared" si="9"/>
        <v>75000</v>
      </c>
      <c r="I219" s="3"/>
      <c r="J219" s="3"/>
      <c r="K219" s="3"/>
      <c r="L219" s="3"/>
    </row>
    <row r="220" spans="1:12" ht="15.6" x14ac:dyDescent="0.3">
      <c r="A220" s="14">
        <v>210</v>
      </c>
      <c r="B220" s="616"/>
      <c r="C220" s="756"/>
      <c r="D220" s="613"/>
      <c r="E220" s="15" t="s">
        <v>230</v>
      </c>
      <c r="F220" s="16" t="s">
        <v>13</v>
      </c>
      <c r="G220" s="17">
        <v>2500</v>
      </c>
      <c r="H220" s="18">
        <f t="shared" si="9"/>
        <v>75000</v>
      </c>
      <c r="I220" s="3"/>
      <c r="J220" s="3"/>
      <c r="K220" s="3"/>
      <c r="L220" s="3"/>
    </row>
    <row r="221" spans="1:12" ht="15.6" x14ac:dyDescent="0.3">
      <c r="A221" s="14">
        <v>211</v>
      </c>
      <c r="B221" s="616"/>
      <c r="C221" s="756"/>
      <c r="D221" s="613"/>
      <c r="E221" s="15" t="s">
        <v>231</v>
      </c>
      <c r="F221" s="16" t="s">
        <v>56</v>
      </c>
      <c r="G221" s="17">
        <v>1600</v>
      </c>
      <c r="H221" s="18">
        <f t="shared" si="9"/>
        <v>48000</v>
      </c>
      <c r="I221" s="3"/>
      <c r="J221" s="3"/>
      <c r="K221" s="3"/>
      <c r="L221" s="3"/>
    </row>
    <row r="222" spans="1:12" ht="15.6" x14ac:dyDescent="0.3">
      <c r="A222" s="14">
        <v>212</v>
      </c>
      <c r="B222" s="616"/>
      <c r="C222" s="756"/>
      <c r="D222" s="613"/>
      <c r="E222" s="15" t="s">
        <v>231</v>
      </c>
      <c r="F222" s="16" t="s">
        <v>13</v>
      </c>
      <c r="G222" s="17">
        <v>1600</v>
      </c>
      <c r="H222" s="18">
        <f t="shared" si="9"/>
        <v>48000</v>
      </c>
      <c r="I222" s="3"/>
      <c r="J222" s="3"/>
      <c r="K222" s="3"/>
      <c r="L222" s="3"/>
    </row>
    <row r="223" spans="1:12" ht="15.6" x14ac:dyDescent="0.3">
      <c r="A223" s="14">
        <v>213</v>
      </c>
      <c r="B223" s="616"/>
      <c r="C223" s="756"/>
      <c r="D223" s="613"/>
      <c r="E223" s="15" t="s">
        <v>232</v>
      </c>
      <c r="F223" s="16" t="s">
        <v>56</v>
      </c>
      <c r="G223" s="17">
        <v>1800</v>
      </c>
      <c r="H223" s="18">
        <f t="shared" si="9"/>
        <v>54000</v>
      </c>
      <c r="I223" s="3"/>
      <c r="J223" s="3"/>
      <c r="K223" s="3"/>
      <c r="L223" s="3"/>
    </row>
    <row r="224" spans="1:12" ht="16.2" thickBot="1" x14ac:dyDescent="0.35">
      <c r="A224" s="14">
        <v>214</v>
      </c>
      <c r="B224" s="616"/>
      <c r="C224" s="756"/>
      <c r="D224" s="614"/>
      <c r="E224" s="19" t="s">
        <v>232</v>
      </c>
      <c r="F224" s="20" t="s">
        <v>13</v>
      </c>
      <c r="G224" s="21">
        <v>1800</v>
      </c>
      <c r="H224" s="22">
        <f t="shared" si="9"/>
        <v>54000</v>
      </c>
      <c r="I224" s="3"/>
      <c r="J224" s="3"/>
      <c r="K224" s="3"/>
      <c r="L224" s="3"/>
    </row>
    <row r="225" spans="1:12" ht="15.6" x14ac:dyDescent="0.3">
      <c r="A225" s="14">
        <v>215</v>
      </c>
      <c r="B225" s="616"/>
      <c r="C225" s="756"/>
      <c r="D225" s="612" t="s">
        <v>176</v>
      </c>
      <c r="E225" s="10" t="s">
        <v>233</v>
      </c>
      <c r="F225" s="11" t="s">
        <v>56</v>
      </c>
      <c r="G225" s="12">
        <v>4700</v>
      </c>
      <c r="H225" s="13">
        <f t="shared" si="9"/>
        <v>141000</v>
      </c>
      <c r="I225" s="3"/>
      <c r="J225" s="3"/>
      <c r="K225" s="3"/>
      <c r="L225" s="3"/>
    </row>
    <row r="226" spans="1:12" ht="15.6" x14ac:dyDescent="0.3">
      <c r="A226" s="14">
        <v>216</v>
      </c>
      <c r="B226" s="616"/>
      <c r="C226" s="756"/>
      <c r="D226" s="613"/>
      <c r="E226" s="15" t="s">
        <v>233</v>
      </c>
      <c r="F226" s="16" t="s">
        <v>13</v>
      </c>
      <c r="G226" s="17">
        <v>4700</v>
      </c>
      <c r="H226" s="18">
        <f t="shared" si="9"/>
        <v>141000</v>
      </c>
      <c r="I226" s="3"/>
      <c r="J226" s="3"/>
      <c r="K226" s="3"/>
      <c r="L226" s="3"/>
    </row>
    <row r="227" spans="1:12" ht="15.6" x14ac:dyDescent="0.3">
      <c r="A227" s="14">
        <v>217</v>
      </c>
      <c r="B227" s="616"/>
      <c r="C227" s="756"/>
      <c r="D227" s="613"/>
      <c r="E227" s="15" t="s">
        <v>234</v>
      </c>
      <c r="F227" s="16" t="s">
        <v>56</v>
      </c>
      <c r="G227" s="17">
        <v>6150</v>
      </c>
      <c r="H227" s="18">
        <f t="shared" si="9"/>
        <v>184500</v>
      </c>
      <c r="I227" s="3"/>
      <c r="J227" s="3"/>
      <c r="K227" s="3"/>
      <c r="L227" s="3"/>
    </row>
    <row r="228" spans="1:12" ht="15.6" x14ac:dyDescent="0.3">
      <c r="A228" s="14">
        <v>218</v>
      </c>
      <c r="B228" s="616"/>
      <c r="C228" s="756"/>
      <c r="D228" s="613"/>
      <c r="E228" s="15" t="s">
        <v>235</v>
      </c>
      <c r="F228" s="16" t="s">
        <v>13</v>
      </c>
      <c r="G228" s="17">
        <v>8400</v>
      </c>
      <c r="H228" s="18">
        <f t="shared" si="9"/>
        <v>252000</v>
      </c>
      <c r="I228" s="3"/>
      <c r="J228" s="3"/>
      <c r="K228" s="3"/>
      <c r="L228" s="3"/>
    </row>
    <row r="229" spans="1:12" ht="15.6" x14ac:dyDescent="0.3">
      <c r="A229" s="14">
        <v>219</v>
      </c>
      <c r="B229" s="616"/>
      <c r="C229" s="756"/>
      <c r="D229" s="613"/>
      <c r="E229" s="15" t="s">
        <v>236</v>
      </c>
      <c r="F229" s="16" t="s">
        <v>21</v>
      </c>
      <c r="G229" s="17">
        <v>1200</v>
      </c>
      <c r="H229" s="18">
        <f t="shared" si="9"/>
        <v>36000</v>
      </c>
      <c r="I229" s="3"/>
      <c r="J229" s="3"/>
      <c r="K229" s="3"/>
      <c r="L229" s="3"/>
    </row>
    <row r="230" spans="1:12" ht="15.6" x14ac:dyDescent="0.3">
      <c r="A230" s="14">
        <v>220</v>
      </c>
      <c r="B230" s="616"/>
      <c r="C230" s="756"/>
      <c r="D230" s="613"/>
      <c r="E230" s="15" t="s">
        <v>237</v>
      </c>
      <c r="F230" s="16" t="s">
        <v>21</v>
      </c>
      <c r="G230" s="17">
        <v>1200</v>
      </c>
      <c r="H230" s="18">
        <f t="shared" si="9"/>
        <v>36000</v>
      </c>
      <c r="I230" s="3"/>
      <c r="J230" s="3"/>
      <c r="K230" s="3"/>
      <c r="L230" s="3"/>
    </row>
    <row r="231" spans="1:12" ht="15.6" x14ac:dyDescent="0.3">
      <c r="A231" s="14">
        <v>221</v>
      </c>
      <c r="B231" s="616"/>
      <c r="C231" s="756"/>
      <c r="D231" s="613"/>
      <c r="E231" s="15" t="s">
        <v>237</v>
      </c>
      <c r="F231" s="16" t="s">
        <v>13</v>
      </c>
      <c r="G231" s="17">
        <v>1200</v>
      </c>
      <c r="H231" s="18">
        <f t="shared" si="9"/>
        <v>36000</v>
      </c>
      <c r="I231" s="3"/>
      <c r="J231" s="3"/>
      <c r="K231" s="3"/>
      <c r="L231" s="3"/>
    </row>
    <row r="232" spans="1:12" ht="15.6" x14ac:dyDescent="0.3">
      <c r="A232" s="14">
        <v>222</v>
      </c>
      <c r="B232" s="616"/>
      <c r="C232" s="756"/>
      <c r="D232" s="613"/>
      <c r="E232" s="15" t="s">
        <v>238</v>
      </c>
      <c r="F232" s="16" t="s">
        <v>21</v>
      </c>
      <c r="G232" s="17">
        <v>4030</v>
      </c>
      <c r="H232" s="18">
        <f t="shared" si="9"/>
        <v>120900</v>
      </c>
      <c r="I232" s="3"/>
      <c r="J232" s="3"/>
      <c r="K232" s="3"/>
      <c r="L232" s="3"/>
    </row>
    <row r="233" spans="1:12" ht="15.6" x14ac:dyDescent="0.3">
      <c r="A233" s="14">
        <v>223</v>
      </c>
      <c r="B233" s="616"/>
      <c r="C233" s="756"/>
      <c r="D233" s="613"/>
      <c r="E233" s="15" t="s">
        <v>238</v>
      </c>
      <c r="F233" s="16" t="s">
        <v>13</v>
      </c>
      <c r="G233" s="17">
        <v>4030</v>
      </c>
      <c r="H233" s="18">
        <f t="shared" si="9"/>
        <v>120900</v>
      </c>
      <c r="I233" s="3"/>
      <c r="J233" s="3"/>
      <c r="K233" s="3"/>
      <c r="L233" s="3"/>
    </row>
    <row r="234" spans="1:12" ht="15.6" x14ac:dyDescent="0.3">
      <c r="A234" s="14">
        <v>224</v>
      </c>
      <c r="B234" s="616"/>
      <c r="C234" s="756"/>
      <c r="D234" s="613"/>
      <c r="E234" s="15" t="s">
        <v>239</v>
      </c>
      <c r="F234" s="16" t="s">
        <v>56</v>
      </c>
      <c r="G234" s="17">
        <v>4800</v>
      </c>
      <c r="H234" s="18">
        <f t="shared" si="9"/>
        <v>144000</v>
      </c>
      <c r="I234" s="3"/>
      <c r="J234" s="3"/>
      <c r="K234" s="3"/>
      <c r="L234" s="3"/>
    </row>
    <row r="235" spans="1:12" ht="15.6" x14ac:dyDescent="0.3">
      <c r="A235" s="14">
        <v>225</v>
      </c>
      <c r="B235" s="616"/>
      <c r="C235" s="756"/>
      <c r="D235" s="613"/>
      <c r="E235" s="15" t="s">
        <v>240</v>
      </c>
      <c r="F235" s="16" t="s">
        <v>13</v>
      </c>
      <c r="G235" s="17">
        <v>1010</v>
      </c>
      <c r="H235" s="18">
        <f t="shared" si="9"/>
        <v>30300</v>
      </c>
      <c r="I235" s="3"/>
      <c r="J235" s="3"/>
      <c r="K235" s="3"/>
      <c r="L235" s="3"/>
    </row>
    <row r="236" spans="1:12" ht="15.6" x14ac:dyDescent="0.3">
      <c r="A236" s="14">
        <v>226</v>
      </c>
      <c r="B236" s="616"/>
      <c r="C236" s="756"/>
      <c r="D236" s="613"/>
      <c r="E236" s="15" t="s">
        <v>241</v>
      </c>
      <c r="F236" s="16" t="s">
        <v>13</v>
      </c>
      <c r="G236" s="17">
        <v>3672</v>
      </c>
      <c r="H236" s="18">
        <f t="shared" si="9"/>
        <v>110160</v>
      </c>
      <c r="I236" s="3"/>
      <c r="J236" s="3"/>
      <c r="K236" s="3"/>
      <c r="L236" s="3"/>
    </row>
    <row r="237" spans="1:12" ht="15.6" x14ac:dyDescent="0.3">
      <c r="A237" s="14">
        <v>227</v>
      </c>
      <c r="B237" s="616"/>
      <c r="C237" s="756"/>
      <c r="D237" s="613"/>
      <c r="E237" s="15" t="s">
        <v>242</v>
      </c>
      <c r="F237" s="16" t="s">
        <v>56</v>
      </c>
      <c r="G237" s="17">
        <v>900</v>
      </c>
      <c r="H237" s="18">
        <f t="shared" si="9"/>
        <v>27000</v>
      </c>
      <c r="I237" s="3"/>
      <c r="J237" s="3"/>
      <c r="K237" s="3"/>
      <c r="L237" s="3"/>
    </row>
    <row r="238" spans="1:12" ht="15.6" x14ac:dyDescent="0.3">
      <c r="A238" s="14">
        <v>228</v>
      </c>
      <c r="B238" s="616"/>
      <c r="C238" s="756"/>
      <c r="D238" s="613"/>
      <c r="E238" s="15" t="s">
        <v>243</v>
      </c>
      <c r="F238" s="16" t="s">
        <v>13</v>
      </c>
      <c r="G238" s="17">
        <v>8300</v>
      </c>
      <c r="H238" s="18">
        <f t="shared" si="9"/>
        <v>249000</v>
      </c>
      <c r="I238" s="3"/>
      <c r="J238" s="3"/>
      <c r="K238" s="3"/>
      <c r="L238" s="3"/>
    </row>
    <row r="239" spans="1:12" ht="15.6" x14ac:dyDescent="0.3">
      <c r="A239" s="14">
        <v>229</v>
      </c>
      <c r="B239" s="616"/>
      <c r="C239" s="756"/>
      <c r="D239" s="613"/>
      <c r="E239" s="15" t="s">
        <v>244</v>
      </c>
      <c r="F239" s="16" t="s">
        <v>56</v>
      </c>
      <c r="G239" s="17">
        <v>7000</v>
      </c>
      <c r="H239" s="18">
        <f t="shared" si="9"/>
        <v>210000</v>
      </c>
      <c r="I239" s="3"/>
      <c r="J239" s="3"/>
      <c r="K239" s="3"/>
      <c r="L239" s="3"/>
    </row>
    <row r="240" spans="1:12" ht="15.6" x14ac:dyDescent="0.3">
      <c r="A240" s="14">
        <v>230</v>
      </c>
      <c r="B240" s="616"/>
      <c r="C240" s="756"/>
      <c r="D240" s="613"/>
      <c r="E240" s="15" t="s">
        <v>245</v>
      </c>
      <c r="F240" s="16" t="s">
        <v>56</v>
      </c>
      <c r="G240" s="17">
        <v>1700</v>
      </c>
      <c r="H240" s="18">
        <f t="shared" si="9"/>
        <v>51000</v>
      </c>
      <c r="I240" s="3"/>
      <c r="J240" s="3"/>
      <c r="K240" s="3"/>
      <c r="L240" s="3"/>
    </row>
    <row r="241" spans="1:12" ht="15.6" x14ac:dyDescent="0.3">
      <c r="A241" s="14">
        <v>231</v>
      </c>
      <c r="B241" s="616"/>
      <c r="C241" s="756"/>
      <c r="D241" s="613"/>
      <c r="E241" s="15" t="s">
        <v>245</v>
      </c>
      <c r="F241" s="16" t="s">
        <v>13</v>
      </c>
      <c r="G241" s="17">
        <v>1700</v>
      </c>
      <c r="H241" s="18">
        <f t="shared" si="9"/>
        <v>51000</v>
      </c>
      <c r="I241" s="3"/>
      <c r="J241" s="3"/>
      <c r="K241" s="3"/>
      <c r="L241" s="3"/>
    </row>
    <row r="242" spans="1:12" ht="15.6" x14ac:dyDescent="0.3">
      <c r="A242" s="14">
        <v>232</v>
      </c>
      <c r="B242" s="616"/>
      <c r="C242" s="756"/>
      <c r="D242" s="613"/>
      <c r="E242" s="15" t="s">
        <v>246</v>
      </c>
      <c r="F242" s="16" t="s">
        <v>56</v>
      </c>
      <c r="G242" s="17">
        <v>14000</v>
      </c>
      <c r="H242" s="18">
        <f t="shared" si="9"/>
        <v>420000</v>
      </c>
      <c r="I242" s="3"/>
      <c r="J242" s="3"/>
      <c r="K242" s="3"/>
      <c r="L242" s="3"/>
    </row>
    <row r="243" spans="1:12" ht="15.6" x14ac:dyDescent="0.3">
      <c r="A243" s="14">
        <v>233</v>
      </c>
      <c r="B243" s="616"/>
      <c r="C243" s="756"/>
      <c r="D243" s="613"/>
      <c r="E243" s="15" t="s">
        <v>247</v>
      </c>
      <c r="F243" s="16" t="s">
        <v>13</v>
      </c>
      <c r="G243" s="17">
        <v>7100</v>
      </c>
      <c r="H243" s="18">
        <f t="shared" si="9"/>
        <v>213000</v>
      </c>
      <c r="I243" s="3"/>
      <c r="J243" s="3"/>
      <c r="K243" s="3"/>
      <c r="L243" s="3"/>
    </row>
    <row r="244" spans="1:12" ht="16.2" thickBot="1" x14ac:dyDescent="0.35">
      <c r="A244" s="14">
        <v>234</v>
      </c>
      <c r="B244" s="616"/>
      <c r="C244" s="756"/>
      <c r="D244" s="614"/>
      <c r="E244" s="19" t="s">
        <v>248</v>
      </c>
      <c r="F244" s="20" t="s">
        <v>13</v>
      </c>
      <c r="G244" s="21">
        <v>5550</v>
      </c>
      <c r="H244" s="22">
        <f t="shared" si="9"/>
        <v>166500</v>
      </c>
      <c r="I244" s="3"/>
      <c r="J244" s="3"/>
      <c r="K244" s="3"/>
      <c r="L244" s="3"/>
    </row>
    <row r="245" spans="1:12" ht="15.6" x14ac:dyDescent="0.3">
      <c r="A245" s="14">
        <v>235</v>
      </c>
      <c r="B245" s="616"/>
      <c r="C245" s="756"/>
      <c r="D245" s="612" t="s">
        <v>249</v>
      </c>
      <c r="E245" s="10" t="s">
        <v>250</v>
      </c>
      <c r="F245" s="11" t="s">
        <v>21</v>
      </c>
      <c r="G245" s="12">
        <v>7700</v>
      </c>
      <c r="H245" s="13">
        <f t="shared" si="9"/>
        <v>231000</v>
      </c>
      <c r="I245" s="3"/>
      <c r="J245" s="3"/>
      <c r="K245" s="3"/>
      <c r="L245" s="3"/>
    </row>
    <row r="246" spans="1:12" ht="15.6" x14ac:dyDescent="0.3">
      <c r="A246" s="14">
        <v>236</v>
      </c>
      <c r="B246" s="616"/>
      <c r="C246" s="756"/>
      <c r="D246" s="613"/>
      <c r="E246" s="15" t="s">
        <v>251</v>
      </c>
      <c r="F246" s="16" t="s">
        <v>13</v>
      </c>
      <c r="G246" s="17">
        <v>5500</v>
      </c>
      <c r="H246" s="18">
        <f t="shared" si="9"/>
        <v>165000</v>
      </c>
      <c r="I246" s="3"/>
      <c r="J246" s="3"/>
      <c r="K246" s="3"/>
      <c r="L246" s="3"/>
    </row>
    <row r="247" spans="1:12" ht="15.6" x14ac:dyDescent="0.3">
      <c r="A247" s="14">
        <v>237</v>
      </c>
      <c r="B247" s="616"/>
      <c r="C247" s="756"/>
      <c r="D247" s="613"/>
      <c r="E247" s="15" t="s">
        <v>252</v>
      </c>
      <c r="F247" s="16" t="s">
        <v>56</v>
      </c>
      <c r="G247" s="17">
        <v>1700</v>
      </c>
      <c r="H247" s="18">
        <f t="shared" si="9"/>
        <v>51000</v>
      </c>
      <c r="I247" s="3"/>
      <c r="J247" s="3"/>
      <c r="K247" s="3"/>
      <c r="L247" s="3"/>
    </row>
    <row r="248" spans="1:12" ht="15.6" x14ac:dyDescent="0.3">
      <c r="A248" s="14">
        <v>238</v>
      </c>
      <c r="B248" s="616"/>
      <c r="C248" s="756"/>
      <c r="D248" s="613"/>
      <c r="E248" s="15" t="s">
        <v>252</v>
      </c>
      <c r="F248" s="16" t="s">
        <v>13</v>
      </c>
      <c r="G248" s="17">
        <v>1700</v>
      </c>
      <c r="H248" s="18">
        <f t="shared" si="9"/>
        <v>51000</v>
      </c>
      <c r="I248" s="3"/>
      <c r="J248" s="3"/>
      <c r="K248" s="3"/>
      <c r="L248" s="3"/>
    </row>
    <row r="249" spans="1:12" ht="15.6" x14ac:dyDescent="0.3">
      <c r="A249" s="14">
        <v>239</v>
      </c>
      <c r="B249" s="616"/>
      <c r="C249" s="756"/>
      <c r="D249" s="613"/>
      <c r="E249" s="15" t="s">
        <v>253</v>
      </c>
      <c r="F249" s="16" t="s">
        <v>56</v>
      </c>
      <c r="G249" s="17">
        <v>950</v>
      </c>
      <c r="H249" s="18">
        <f t="shared" si="9"/>
        <v>28500</v>
      </c>
      <c r="I249" s="3"/>
      <c r="J249" s="3"/>
      <c r="K249" s="3"/>
      <c r="L249" s="3"/>
    </row>
    <row r="250" spans="1:12" ht="15.6" x14ac:dyDescent="0.3">
      <c r="A250" s="14">
        <v>240</v>
      </c>
      <c r="B250" s="616"/>
      <c r="C250" s="756"/>
      <c r="D250" s="613"/>
      <c r="E250" s="15" t="s">
        <v>254</v>
      </c>
      <c r="F250" s="16" t="s">
        <v>56</v>
      </c>
      <c r="G250" s="17">
        <v>800</v>
      </c>
      <c r="H250" s="18">
        <f t="shared" si="9"/>
        <v>24000</v>
      </c>
      <c r="I250" s="3"/>
      <c r="J250" s="3"/>
      <c r="K250" s="3"/>
      <c r="L250" s="3"/>
    </row>
    <row r="251" spans="1:12" ht="15.6" x14ac:dyDescent="0.3">
      <c r="A251" s="14">
        <v>241</v>
      </c>
      <c r="B251" s="616"/>
      <c r="C251" s="756"/>
      <c r="D251" s="613"/>
      <c r="E251" s="15" t="s">
        <v>255</v>
      </c>
      <c r="F251" s="16" t="s">
        <v>13</v>
      </c>
      <c r="G251" s="17">
        <v>950</v>
      </c>
      <c r="H251" s="18">
        <f t="shared" si="9"/>
        <v>28500</v>
      </c>
      <c r="I251" s="3"/>
      <c r="J251" s="3"/>
      <c r="K251" s="3"/>
      <c r="L251" s="3"/>
    </row>
    <row r="252" spans="1:12" ht="15.6" x14ac:dyDescent="0.3">
      <c r="A252" s="14">
        <v>242</v>
      </c>
      <c r="B252" s="616"/>
      <c r="C252" s="756"/>
      <c r="D252" s="613"/>
      <c r="E252" s="15" t="s">
        <v>256</v>
      </c>
      <c r="F252" s="16" t="s">
        <v>56</v>
      </c>
      <c r="G252" s="17">
        <v>200</v>
      </c>
      <c r="H252" s="18">
        <f t="shared" si="9"/>
        <v>6000</v>
      </c>
      <c r="I252" s="3"/>
      <c r="J252" s="3"/>
      <c r="K252" s="3"/>
      <c r="L252" s="3"/>
    </row>
    <row r="253" spans="1:12" ht="15.6" x14ac:dyDescent="0.3">
      <c r="A253" s="14">
        <v>243</v>
      </c>
      <c r="B253" s="616"/>
      <c r="C253" s="756"/>
      <c r="D253" s="613"/>
      <c r="E253" s="15" t="s">
        <v>257</v>
      </c>
      <c r="F253" s="16" t="s">
        <v>56</v>
      </c>
      <c r="G253" s="17">
        <v>2200</v>
      </c>
      <c r="H253" s="18">
        <f t="shared" si="9"/>
        <v>66000</v>
      </c>
      <c r="I253" s="3"/>
      <c r="J253" s="3"/>
      <c r="K253" s="3"/>
      <c r="L253" s="3"/>
    </row>
    <row r="254" spans="1:12" ht="16.2" thickBot="1" x14ac:dyDescent="0.35">
      <c r="A254" s="14">
        <v>244</v>
      </c>
      <c r="B254" s="616"/>
      <c r="C254" s="756"/>
      <c r="D254" s="614"/>
      <c r="E254" s="19" t="s">
        <v>258</v>
      </c>
      <c r="F254" s="20" t="s">
        <v>13</v>
      </c>
      <c r="G254" s="21">
        <v>2000</v>
      </c>
      <c r="H254" s="22">
        <f t="shared" si="9"/>
        <v>60000</v>
      </c>
      <c r="I254" s="3"/>
      <c r="J254" s="3"/>
      <c r="K254" s="3"/>
      <c r="L254" s="3"/>
    </row>
    <row r="255" spans="1:12" ht="15.6" x14ac:dyDescent="0.3">
      <c r="A255" s="14">
        <v>245</v>
      </c>
      <c r="B255" s="616"/>
      <c r="C255" s="756"/>
      <c r="D255" s="612" t="s">
        <v>259</v>
      </c>
      <c r="E255" s="10" t="s">
        <v>260</v>
      </c>
      <c r="F255" s="11" t="s">
        <v>13</v>
      </c>
      <c r="G255" s="12">
        <v>270</v>
      </c>
      <c r="H255" s="13">
        <f t="shared" si="9"/>
        <v>8100</v>
      </c>
      <c r="I255" s="3"/>
      <c r="J255" s="3"/>
      <c r="K255" s="3"/>
      <c r="L255" s="3"/>
    </row>
    <row r="256" spans="1:12" ht="15.6" x14ac:dyDescent="0.3">
      <c r="A256" s="14">
        <v>246</v>
      </c>
      <c r="B256" s="616"/>
      <c r="C256" s="756"/>
      <c r="D256" s="613"/>
      <c r="E256" s="15" t="s">
        <v>261</v>
      </c>
      <c r="F256" s="16" t="s">
        <v>13</v>
      </c>
      <c r="G256" s="17">
        <v>950</v>
      </c>
      <c r="H256" s="18">
        <f t="shared" si="9"/>
        <v>28500</v>
      </c>
      <c r="I256" s="3"/>
      <c r="J256" s="3"/>
      <c r="K256" s="3"/>
      <c r="L256" s="3"/>
    </row>
    <row r="257" spans="1:12" ht="15.6" x14ac:dyDescent="0.3">
      <c r="A257" s="14">
        <v>247</v>
      </c>
      <c r="B257" s="616"/>
      <c r="C257" s="756"/>
      <c r="D257" s="613"/>
      <c r="E257" s="15" t="s">
        <v>262</v>
      </c>
      <c r="F257" s="16" t="s">
        <v>13</v>
      </c>
      <c r="G257" s="17">
        <v>300</v>
      </c>
      <c r="H257" s="18">
        <f t="shared" si="9"/>
        <v>9000</v>
      </c>
      <c r="I257" s="3"/>
      <c r="J257" s="3"/>
      <c r="K257" s="3"/>
      <c r="L257" s="3"/>
    </row>
    <row r="258" spans="1:12" ht="15.6" x14ac:dyDescent="0.3">
      <c r="A258" s="14">
        <v>248</v>
      </c>
      <c r="B258" s="616"/>
      <c r="C258" s="756"/>
      <c r="D258" s="613"/>
      <c r="E258" s="15" t="s">
        <v>263</v>
      </c>
      <c r="F258" s="16" t="s">
        <v>13</v>
      </c>
      <c r="G258" s="17">
        <v>400</v>
      </c>
      <c r="H258" s="18">
        <f t="shared" si="9"/>
        <v>12000</v>
      </c>
      <c r="I258" s="3"/>
      <c r="J258" s="3"/>
      <c r="K258" s="3"/>
      <c r="L258" s="3"/>
    </row>
    <row r="259" spans="1:12" ht="15.6" x14ac:dyDescent="0.3">
      <c r="A259" s="14">
        <v>249</v>
      </c>
      <c r="B259" s="616"/>
      <c r="C259" s="756"/>
      <c r="D259" s="613"/>
      <c r="E259" s="15" t="s">
        <v>264</v>
      </c>
      <c r="F259" s="16" t="s">
        <v>13</v>
      </c>
      <c r="G259" s="17">
        <v>800</v>
      </c>
      <c r="H259" s="18">
        <f t="shared" si="9"/>
        <v>24000</v>
      </c>
      <c r="I259" s="3"/>
      <c r="J259" s="3"/>
      <c r="K259" s="3"/>
      <c r="L259" s="3"/>
    </row>
    <row r="260" spans="1:12" ht="15.6" x14ac:dyDescent="0.3">
      <c r="A260" s="14">
        <v>250</v>
      </c>
      <c r="B260" s="616"/>
      <c r="C260" s="756"/>
      <c r="D260" s="613"/>
      <c r="E260" s="15" t="s">
        <v>265</v>
      </c>
      <c r="F260" s="16" t="s">
        <v>13</v>
      </c>
      <c r="G260" s="17">
        <v>260</v>
      </c>
      <c r="H260" s="18">
        <f t="shared" ref="H260:H263" si="10">G260*30</f>
        <v>7800</v>
      </c>
      <c r="I260" s="3"/>
      <c r="J260" s="3"/>
      <c r="K260" s="3"/>
      <c r="L260" s="3"/>
    </row>
    <row r="261" spans="1:12" ht="16.2" thickBot="1" x14ac:dyDescent="0.35">
      <c r="A261" s="14">
        <v>251</v>
      </c>
      <c r="B261" s="616"/>
      <c r="C261" s="756"/>
      <c r="D261" s="613"/>
      <c r="E261" s="37" t="s">
        <v>266</v>
      </c>
      <c r="F261" s="38" t="s">
        <v>13</v>
      </c>
      <c r="G261" s="39">
        <v>220</v>
      </c>
      <c r="H261" s="70">
        <f t="shared" si="10"/>
        <v>6600</v>
      </c>
      <c r="I261" s="3"/>
      <c r="J261" s="3"/>
      <c r="K261" s="3"/>
      <c r="L261" s="3"/>
    </row>
    <row r="262" spans="1:12" ht="16.2" thickBot="1" x14ac:dyDescent="0.35">
      <c r="A262" s="31">
        <v>252</v>
      </c>
      <c r="B262" s="616"/>
      <c r="C262" s="756"/>
      <c r="D262" s="71" t="s">
        <v>267</v>
      </c>
      <c r="E262" s="72" t="s">
        <v>268</v>
      </c>
      <c r="F262" s="73" t="s">
        <v>13</v>
      </c>
      <c r="G262" s="74">
        <v>200</v>
      </c>
      <c r="H262" s="53">
        <f t="shared" si="10"/>
        <v>6000</v>
      </c>
      <c r="I262" s="3"/>
      <c r="J262" s="3"/>
      <c r="K262" s="3"/>
      <c r="L262" s="3"/>
    </row>
    <row r="263" spans="1:12" ht="16.5" customHeight="1" thickBot="1" x14ac:dyDescent="0.35">
      <c r="A263" s="41"/>
      <c r="B263" s="617"/>
      <c r="C263" s="638" t="s">
        <v>269</v>
      </c>
      <c r="D263" s="638"/>
      <c r="E263" s="638"/>
      <c r="F263" s="639"/>
      <c r="G263" s="75">
        <f>SUM(G194:G262)</f>
        <v>176477</v>
      </c>
      <c r="H263" s="42">
        <f t="shared" si="10"/>
        <v>5294310</v>
      </c>
      <c r="I263" s="756"/>
      <c r="J263" s="756"/>
      <c r="K263" s="3"/>
      <c r="L263" s="3"/>
    </row>
    <row r="264" spans="1:12" ht="16.5" customHeight="1" x14ac:dyDescent="0.3">
      <c r="A264" s="9">
        <v>253</v>
      </c>
      <c r="B264" s="615" t="s">
        <v>10</v>
      </c>
      <c r="C264" s="627" t="s">
        <v>270</v>
      </c>
      <c r="D264" s="627">
        <v>1</v>
      </c>
      <c r="E264" s="76" t="s">
        <v>271</v>
      </c>
      <c r="F264" s="77" t="s">
        <v>13</v>
      </c>
      <c r="G264" s="78">
        <v>350.00000000000142</v>
      </c>
      <c r="H264" s="79">
        <f>G264*30</f>
        <v>10500.000000000042</v>
      </c>
      <c r="I264" s="756"/>
      <c r="J264" s="756"/>
      <c r="K264" s="3"/>
      <c r="L264" s="3"/>
    </row>
    <row r="265" spans="1:12" ht="16.5" customHeight="1" x14ac:dyDescent="0.3">
      <c r="A265" s="14">
        <v>254</v>
      </c>
      <c r="B265" s="616"/>
      <c r="C265" s="628"/>
      <c r="D265" s="628"/>
      <c r="E265" s="80" t="s">
        <v>272</v>
      </c>
      <c r="F265" s="81" t="s">
        <v>13</v>
      </c>
      <c r="G265" s="82">
        <v>149.99999999999858</v>
      </c>
      <c r="H265" s="83">
        <f t="shared" ref="H265:H302" si="11">G265*30</f>
        <v>4499.9999999999573</v>
      </c>
      <c r="I265" s="756"/>
      <c r="J265" s="756"/>
      <c r="K265" s="3"/>
      <c r="L265" s="3"/>
    </row>
    <row r="266" spans="1:12" ht="16.5" customHeight="1" x14ac:dyDescent="0.3">
      <c r="A266" s="14">
        <v>255</v>
      </c>
      <c r="B266" s="616"/>
      <c r="C266" s="628"/>
      <c r="D266" s="628"/>
      <c r="E266" s="80" t="s">
        <v>273</v>
      </c>
      <c r="F266" s="81" t="s">
        <v>13</v>
      </c>
      <c r="G266" s="82">
        <v>799.99999999999716</v>
      </c>
      <c r="H266" s="83">
        <f t="shared" si="11"/>
        <v>23999.999999999916</v>
      </c>
      <c r="I266" s="756"/>
      <c r="J266" s="756"/>
      <c r="K266" s="3"/>
      <c r="L266" s="3"/>
    </row>
    <row r="267" spans="1:12" ht="15.6" x14ac:dyDescent="0.3">
      <c r="A267" s="14">
        <v>256</v>
      </c>
      <c r="B267" s="616"/>
      <c r="C267" s="628"/>
      <c r="D267" s="628"/>
      <c r="E267" s="80" t="s">
        <v>274</v>
      </c>
      <c r="F267" s="81" t="s">
        <v>13</v>
      </c>
      <c r="G267" s="82">
        <v>2449.9999999999959</v>
      </c>
      <c r="H267" s="83">
        <f t="shared" si="11"/>
        <v>73499.999999999884</v>
      </c>
      <c r="I267" s="756"/>
      <c r="J267" s="756"/>
      <c r="K267" s="3"/>
      <c r="L267" s="3"/>
    </row>
    <row r="268" spans="1:12" ht="15.6" x14ac:dyDescent="0.3">
      <c r="A268" s="14">
        <v>257</v>
      </c>
      <c r="B268" s="616"/>
      <c r="C268" s="628"/>
      <c r="D268" s="628"/>
      <c r="E268" s="80" t="s">
        <v>275</v>
      </c>
      <c r="F268" s="81" t="s">
        <v>13</v>
      </c>
      <c r="G268" s="82">
        <v>1800.0000000000114</v>
      </c>
      <c r="H268" s="83">
        <f t="shared" si="11"/>
        <v>54000.000000000342</v>
      </c>
      <c r="I268" s="756"/>
      <c r="J268" s="756"/>
      <c r="K268" s="3"/>
      <c r="L268" s="3"/>
    </row>
    <row r="269" spans="1:12" ht="15.6" x14ac:dyDescent="0.3">
      <c r="A269" s="14">
        <v>258</v>
      </c>
      <c r="B269" s="616"/>
      <c r="C269" s="628"/>
      <c r="D269" s="628"/>
      <c r="E269" s="80" t="s">
        <v>276</v>
      </c>
      <c r="F269" s="81" t="s">
        <v>13</v>
      </c>
      <c r="G269" s="82">
        <v>700.00000000000284</v>
      </c>
      <c r="H269" s="83">
        <f t="shared" si="11"/>
        <v>21000.000000000084</v>
      </c>
      <c r="I269" s="756"/>
      <c r="J269" s="756"/>
      <c r="K269" s="3"/>
      <c r="L269" s="3"/>
    </row>
    <row r="270" spans="1:12" ht="15.6" x14ac:dyDescent="0.3">
      <c r="A270" s="14">
        <v>259</v>
      </c>
      <c r="B270" s="616"/>
      <c r="C270" s="628"/>
      <c r="D270" s="628"/>
      <c r="E270" s="80" t="s">
        <v>277</v>
      </c>
      <c r="F270" s="81" t="s">
        <v>13</v>
      </c>
      <c r="G270" s="82">
        <v>99.999999999994316</v>
      </c>
      <c r="H270" s="83">
        <f t="shared" si="11"/>
        <v>2999.9999999998295</v>
      </c>
      <c r="I270" s="756"/>
      <c r="J270" s="756"/>
      <c r="K270" s="3"/>
      <c r="L270" s="3"/>
    </row>
    <row r="271" spans="1:12" ht="15.6" x14ac:dyDescent="0.3">
      <c r="A271" s="14">
        <v>260</v>
      </c>
      <c r="B271" s="616"/>
      <c r="C271" s="628"/>
      <c r="D271" s="628"/>
      <c r="E271" s="80" t="s">
        <v>278</v>
      </c>
      <c r="F271" s="81" t="s">
        <v>13</v>
      </c>
      <c r="G271" s="82">
        <v>2150.0000000000055</v>
      </c>
      <c r="H271" s="83">
        <f t="shared" si="11"/>
        <v>64500.00000000016</v>
      </c>
      <c r="I271" s="756"/>
      <c r="J271" s="756"/>
      <c r="K271" s="3"/>
      <c r="L271" s="3"/>
    </row>
    <row r="272" spans="1:12" ht="16.5" customHeight="1" x14ac:dyDescent="0.3">
      <c r="A272" s="14">
        <v>261</v>
      </c>
      <c r="B272" s="616"/>
      <c r="C272" s="628"/>
      <c r="D272" s="628"/>
      <c r="E272" s="80" t="s">
        <v>279</v>
      </c>
      <c r="F272" s="81" t="s">
        <v>13</v>
      </c>
      <c r="G272" s="82">
        <v>150.00000000000568</v>
      </c>
      <c r="H272" s="83">
        <f t="shared" si="11"/>
        <v>4500.000000000171</v>
      </c>
      <c r="I272" s="756"/>
      <c r="J272" s="756"/>
      <c r="K272" s="3"/>
      <c r="L272" s="3"/>
    </row>
    <row r="273" spans="1:12" ht="15.6" x14ac:dyDescent="0.3">
      <c r="A273" s="14">
        <v>262</v>
      </c>
      <c r="B273" s="616"/>
      <c r="C273" s="628"/>
      <c r="D273" s="628"/>
      <c r="E273" s="80" t="s">
        <v>280</v>
      </c>
      <c r="F273" s="81" t="s">
        <v>13</v>
      </c>
      <c r="G273" s="82">
        <v>1849.9999999999943</v>
      </c>
      <c r="H273" s="83">
        <f t="shared" si="11"/>
        <v>55499.999999999833</v>
      </c>
      <c r="I273" s="756"/>
      <c r="J273" s="756"/>
      <c r="K273" s="3"/>
      <c r="L273" s="3"/>
    </row>
    <row r="274" spans="1:12" ht="15.6" x14ac:dyDescent="0.3">
      <c r="A274" s="14">
        <v>263</v>
      </c>
      <c r="B274" s="616"/>
      <c r="C274" s="628"/>
      <c r="D274" s="628"/>
      <c r="E274" s="80" t="s">
        <v>281</v>
      </c>
      <c r="F274" s="81" t="s">
        <v>13</v>
      </c>
      <c r="G274" s="82">
        <v>989.99999999999488</v>
      </c>
      <c r="H274" s="83">
        <f t="shared" si="11"/>
        <v>29699.999999999847</v>
      </c>
      <c r="I274" s="756"/>
      <c r="J274" s="756"/>
      <c r="K274" s="3"/>
      <c r="L274" s="3"/>
    </row>
    <row r="275" spans="1:12" ht="15.6" x14ac:dyDescent="0.3">
      <c r="A275" s="14">
        <v>264</v>
      </c>
      <c r="B275" s="616"/>
      <c r="C275" s="628"/>
      <c r="D275" s="628"/>
      <c r="E275" s="80" t="s">
        <v>282</v>
      </c>
      <c r="F275" s="81" t="s">
        <v>13</v>
      </c>
      <c r="G275" s="82">
        <v>1132</v>
      </c>
      <c r="H275" s="83">
        <f t="shared" si="11"/>
        <v>33960</v>
      </c>
      <c r="I275" s="756"/>
      <c r="J275" s="756"/>
      <c r="K275" s="3"/>
      <c r="L275" s="3"/>
    </row>
    <row r="276" spans="1:12" ht="15.6" x14ac:dyDescent="0.3">
      <c r="A276" s="14">
        <v>265</v>
      </c>
      <c r="B276" s="616"/>
      <c r="C276" s="628"/>
      <c r="D276" s="628"/>
      <c r="E276" s="80" t="s">
        <v>283</v>
      </c>
      <c r="F276" s="81" t="s">
        <v>13</v>
      </c>
      <c r="G276" s="82">
        <v>802</v>
      </c>
      <c r="H276" s="83">
        <f t="shared" si="11"/>
        <v>24060</v>
      </c>
      <c r="I276" s="756"/>
      <c r="J276" s="756"/>
      <c r="K276" s="3"/>
      <c r="L276" s="3"/>
    </row>
    <row r="277" spans="1:12" ht="15.6" x14ac:dyDescent="0.3">
      <c r="A277" s="14">
        <v>266</v>
      </c>
      <c r="B277" s="616"/>
      <c r="C277" s="628"/>
      <c r="D277" s="628"/>
      <c r="E277" s="80" t="s">
        <v>284</v>
      </c>
      <c r="F277" s="81" t="s">
        <v>13</v>
      </c>
      <c r="G277" s="82">
        <v>674</v>
      </c>
      <c r="H277" s="83">
        <f t="shared" si="11"/>
        <v>20220</v>
      </c>
      <c r="I277" s="756"/>
      <c r="J277" s="756"/>
      <c r="K277" s="3"/>
      <c r="L277" s="3"/>
    </row>
    <row r="278" spans="1:12" ht="15.6" x14ac:dyDescent="0.3">
      <c r="A278" s="14">
        <v>267</v>
      </c>
      <c r="B278" s="616"/>
      <c r="C278" s="628"/>
      <c r="D278" s="628"/>
      <c r="E278" s="80" t="s">
        <v>285</v>
      </c>
      <c r="F278" s="81" t="s">
        <v>13</v>
      </c>
      <c r="G278" s="82">
        <v>1418</v>
      </c>
      <c r="H278" s="83">
        <f t="shared" si="11"/>
        <v>42540</v>
      </c>
      <c r="I278" s="756"/>
      <c r="J278" s="756"/>
      <c r="K278" s="3"/>
      <c r="L278" s="3"/>
    </row>
    <row r="279" spans="1:12" ht="15.6" x14ac:dyDescent="0.3">
      <c r="A279" s="14">
        <v>268</v>
      </c>
      <c r="B279" s="616"/>
      <c r="C279" s="628"/>
      <c r="D279" s="628"/>
      <c r="E279" s="80" t="s">
        <v>286</v>
      </c>
      <c r="F279" s="81" t="s">
        <v>13</v>
      </c>
      <c r="G279" s="82">
        <v>1178</v>
      </c>
      <c r="H279" s="83">
        <f t="shared" si="11"/>
        <v>35340</v>
      </c>
      <c r="I279" s="756"/>
      <c r="J279" s="756"/>
      <c r="K279" s="3"/>
      <c r="L279" s="3"/>
    </row>
    <row r="280" spans="1:12" ht="15.6" x14ac:dyDescent="0.3">
      <c r="A280" s="14">
        <v>269</v>
      </c>
      <c r="B280" s="616"/>
      <c r="C280" s="628"/>
      <c r="D280" s="628"/>
      <c r="E280" s="80" t="s">
        <v>287</v>
      </c>
      <c r="F280" s="81" t="s">
        <v>13</v>
      </c>
      <c r="G280" s="82">
        <v>380</v>
      </c>
      <c r="H280" s="83">
        <f t="shared" si="11"/>
        <v>11400</v>
      </c>
      <c r="I280" s="756"/>
      <c r="J280" s="756"/>
      <c r="K280" s="3"/>
      <c r="L280" s="3"/>
    </row>
    <row r="281" spans="1:12" ht="15.6" x14ac:dyDescent="0.3">
      <c r="A281" s="14">
        <v>270</v>
      </c>
      <c r="B281" s="616"/>
      <c r="C281" s="628"/>
      <c r="D281" s="628"/>
      <c r="E281" s="80" t="s">
        <v>288</v>
      </c>
      <c r="F281" s="81" t="s">
        <v>13</v>
      </c>
      <c r="G281" s="82">
        <v>960</v>
      </c>
      <c r="H281" s="83">
        <f t="shared" si="11"/>
        <v>28800</v>
      </c>
      <c r="I281" s="756"/>
      <c r="J281" s="756"/>
      <c r="K281" s="3"/>
      <c r="L281" s="3"/>
    </row>
    <row r="282" spans="1:12" ht="16.2" thickBot="1" x14ac:dyDescent="0.35">
      <c r="A282" s="14">
        <v>271</v>
      </c>
      <c r="B282" s="616"/>
      <c r="C282" s="628"/>
      <c r="D282" s="628"/>
      <c r="E282" s="80" t="s">
        <v>289</v>
      </c>
      <c r="F282" s="81" t="s">
        <v>13</v>
      </c>
      <c r="G282" s="82">
        <v>3180</v>
      </c>
      <c r="H282" s="83">
        <f t="shared" si="11"/>
        <v>95400</v>
      </c>
      <c r="I282" s="756"/>
      <c r="J282" s="756"/>
      <c r="K282" s="3"/>
      <c r="L282" s="3"/>
    </row>
    <row r="283" spans="1:12" ht="15.6" x14ac:dyDescent="0.3">
      <c r="A283" s="14">
        <v>272</v>
      </c>
      <c r="B283" s="616"/>
      <c r="C283" s="628"/>
      <c r="D283" s="627" t="s">
        <v>290</v>
      </c>
      <c r="E283" s="76" t="s">
        <v>291</v>
      </c>
      <c r="F283" s="77" t="s">
        <v>13</v>
      </c>
      <c r="G283" s="78">
        <v>2000</v>
      </c>
      <c r="H283" s="79">
        <f t="shared" si="11"/>
        <v>60000</v>
      </c>
      <c r="I283" s="756"/>
      <c r="J283" s="756"/>
      <c r="K283" s="3"/>
      <c r="L283" s="3"/>
    </row>
    <row r="284" spans="1:12" ht="15.6" x14ac:dyDescent="0.3">
      <c r="A284" s="14">
        <v>273</v>
      </c>
      <c r="B284" s="616"/>
      <c r="C284" s="628"/>
      <c r="D284" s="628"/>
      <c r="E284" s="80" t="s">
        <v>292</v>
      </c>
      <c r="F284" s="81" t="s">
        <v>13</v>
      </c>
      <c r="G284" s="82">
        <v>1000</v>
      </c>
      <c r="H284" s="83">
        <f t="shared" si="11"/>
        <v>30000</v>
      </c>
      <c r="I284" s="756"/>
      <c r="J284" s="756"/>
      <c r="K284" s="3"/>
      <c r="L284" s="3"/>
    </row>
    <row r="285" spans="1:12" ht="16.2" thickBot="1" x14ac:dyDescent="0.35">
      <c r="A285" s="14">
        <v>274</v>
      </c>
      <c r="B285" s="616"/>
      <c r="C285" s="628"/>
      <c r="D285" s="629"/>
      <c r="E285" s="84" t="s">
        <v>293</v>
      </c>
      <c r="F285" s="85" t="s">
        <v>13</v>
      </c>
      <c r="G285" s="86">
        <v>2599.9999999999945</v>
      </c>
      <c r="H285" s="87">
        <f t="shared" si="11"/>
        <v>77999.99999999984</v>
      </c>
      <c r="I285" s="756"/>
      <c r="J285" s="756"/>
      <c r="K285" s="3"/>
      <c r="L285" s="3"/>
    </row>
    <row r="286" spans="1:12" ht="15.6" x14ac:dyDescent="0.3">
      <c r="A286" s="14">
        <v>275</v>
      </c>
      <c r="B286" s="616"/>
      <c r="C286" s="628"/>
      <c r="D286" s="757" t="s">
        <v>294</v>
      </c>
      <c r="E286" s="76" t="s">
        <v>295</v>
      </c>
      <c r="F286" s="77" t="s">
        <v>56</v>
      </c>
      <c r="G286" s="78">
        <v>600</v>
      </c>
      <c r="H286" s="79">
        <f t="shared" si="11"/>
        <v>18000</v>
      </c>
      <c r="I286" s="756"/>
      <c r="J286" s="756"/>
      <c r="K286" s="3"/>
      <c r="L286" s="3"/>
    </row>
    <row r="287" spans="1:12" ht="15.6" x14ac:dyDescent="0.3">
      <c r="A287" s="14">
        <v>276</v>
      </c>
      <c r="B287" s="616"/>
      <c r="C287" s="628"/>
      <c r="D287" s="758"/>
      <c r="E287" s="80" t="s">
        <v>296</v>
      </c>
      <c r="F287" s="81" t="s">
        <v>56</v>
      </c>
      <c r="G287" s="82">
        <v>500</v>
      </c>
      <c r="H287" s="83">
        <f t="shared" si="11"/>
        <v>15000</v>
      </c>
      <c r="I287" s="756"/>
      <c r="J287" s="756"/>
      <c r="K287" s="3"/>
      <c r="L287" s="3"/>
    </row>
    <row r="288" spans="1:12" ht="15.6" x14ac:dyDescent="0.3">
      <c r="A288" s="14">
        <v>277</v>
      </c>
      <c r="B288" s="616"/>
      <c r="C288" s="628"/>
      <c r="D288" s="758"/>
      <c r="E288" s="80" t="s">
        <v>297</v>
      </c>
      <c r="F288" s="81" t="s">
        <v>56</v>
      </c>
      <c r="G288" s="82">
        <v>1000</v>
      </c>
      <c r="H288" s="83">
        <f t="shared" si="11"/>
        <v>30000</v>
      </c>
      <c r="I288" s="756"/>
      <c r="J288" s="756"/>
      <c r="K288" s="3"/>
      <c r="L288" s="3"/>
    </row>
    <row r="289" spans="1:12" ht="15.6" x14ac:dyDescent="0.3">
      <c r="A289" s="14">
        <v>278</v>
      </c>
      <c r="B289" s="616"/>
      <c r="C289" s="628"/>
      <c r="D289" s="758"/>
      <c r="E289" s="80" t="s">
        <v>298</v>
      </c>
      <c r="F289" s="81" t="s">
        <v>56</v>
      </c>
      <c r="G289" s="82">
        <v>420</v>
      </c>
      <c r="H289" s="83">
        <f t="shared" si="11"/>
        <v>12600</v>
      </c>
      <c r="I289" s="756"/>
      <c r="J289" s="756"/>
      <c r="K289" s="3"/>
      <c r="L289" s="3"/>
    </row>
    <row r="290" spans="1:12" ht="16.2" thickBot="1" x14ac:dyDescent="0.35">
      <c r="A290" s="14">
        <v>279</v>
      </c>
      <c r="B290" s="616"/>
      <c r="C290" s="628"/>
      <c r="D290" s="759"/>
      <c r="E290" s="84" t="s">
        <v>299</v>
      </c>
      <c r="F290" s="85" t="s">
        <v>56</v>
      </c>
      <c r="G290" s="86">
        <v>2000</v>
      </c>
      <c r="H290" s="87">
        <f t="shared" si="11"/>
        <v>60000</v>
      </c>
      <c r="I290" s="756"/>
      <c r="J290" s="756"/>
      <c r="K290" s="3"/>
      <c r="L290" s="3"/>
    </row>
    <row r="291" spans="1:12" ht="15.6" x14ac:dyDescent="0.3">
      <c r="A291" s="14">
        <v>280</v>
      </c>
      <c r="B291" s="616"/>
      <c r="C291" s="628"/>
      <c r="D291" s="627" t="s">
        <v>120</v>
      </c>
      <c r="E291" s="76" t="s">
        <v>300</v>
      </c>
      <c r="F291" s="77" t="s">
        <v>56</v>
      </c>
      <c r="G291" s="78">
        <v>16099.999999999998</v>
      </c>
      <c r="H291" s="79">
        <f t="shared" si="11"/>
        <v>482999.99999999994</v>
      </c>
      <c r="I291" s="756"/>
      <c r="J291" s="756"/>
      <c r="K291" s="3"/>
      <c r="L291" s="3"/>
    </row>
    <row r="292" spans="1:12" ht="16.2" thickBot="1" x14ac:dyDescent="0.35">
      <c r="A292" s="14">
        <v>281</v>
      </c>
      <c r="B292" s="616"/>
      <c r="C292" s="628"/>
      <c r="D292" s="629"/>
      <c r="E292" s="84" t="s">
        <v>301</v>
      </c>
      <c r="F292" s="85" t="s">
        <v>56</v>
      </c>
      <c r="G292" s="86">
        <v>1645.0000000000032</v>
      </c>
      <c r="H292" s="87">
        <f t="shared" si="11"/>
        <v>49350.000000000095</v>
      </c>
      <c r="I292" s="756"/>
      <c r="J292" s="756"/>
      <c r="K292" s="3"/>
      <c r="L292" s="3"/>
    </row>
    <row r="293" spans="1:12" ht="15.6" x14ac:dyDescent="0.3">
      <c r="A293" s="14">
        <v>282</v>
      </c>
      <c r="B293" s="616"/>
      <c r="C293" s="628"/>
      <c r="D293" s="627" t="s">
        <v>42</v>
      </c>
      <c r="E293" s="76" t="s">
        <v>302</v>
      </c>
      <c r="F293" s="77" t="s">
        <v>13</v>
      </c>
      <c r="G293" s="77">
        <v>800</v>
      </c>
      <c r="H293" s="79">
        <f t="shared" si="11"/>
        <v>24000</v>
      </c>
      <c r="I293" s="756"/>
      <c r="J293" s="756"/>
      <c r="K293" s="3"/>
      <c r="L293" s="3"/>
    </row>
    <row r="294" spans="1:12" ht="15.6" x14ac:dyDescent="0.3">
      <c r="A294" s="14">
        <v>283</v>
      </c>
      <c r="B294" s="616"/>
      <c r="C294" s="628"/>
      <c r="D294" s="628"/>
      <c r="E294" s="80" t="s">
        <v>303</v>
      </c>
      <c r="F294" s="81" t="s">
        <v>13</v>
      </c>
      <c r="G294" s="81">
        <v>8800</v>
      </c>
      <c r="H294" s="83">
        <f t="shared" si="11"/>
        <v>264000</v>
      </c>
      <c r="I294" s="756"/>
      <c r="J294" s="756"/>
      <c r="K294" s="3"/>
      <c r="L294" s="3"/>
    </row>
    <row r="295" spans="1:12" ht="15.6" x14ac:dyDescent="0.3">
      <c r="A295" s="14">
        <v>284</v>
      </c>
      <c r="B295" s="616"/>
      <c r="C295" s="628"/>
      <c r="D295" s="628"/>
      <c r="E295" s="80" t="s">
        <v>304</v>
      </c>
      <c r="F295" s="81" t="s">
        <v>13</v>
      </c>
      <c r="G295" s="81">
        <v>500</v>
      </c>
      <c r="H295" s="83">
        <f t="shared" si="11"/>
        <v>15000</v>
      </c>
      <c r="I295" s="756"/>
      <c r="J295" s="756"/>
      <c r="K295" s="3"/>
      <c r="L295" s="3"/>
    </row>
    <row r="296" spans="1:12" ht="15.6" x14ac:dyDescent="0.3">
      <c r="A296" s="14">
        <v>285</v>
      </c>
      <c r="B296" s="616"/>
      <c r="C296" s="628"/>
      <c r="D296" s="628"/>
      <c r="E296" s="80" t="s">
        <v>305</v>
      </c>
      <c r="F296" s="81" t="s">
        <v>13</v>
      </c>
      <c r="G296" s="81">
        <v>4600</v>
      </c>
      <c r="H296" s="83">
        <f t="shared" si="11"/>
        <v>138000</v>
      </c>
      <c r="I296" s="756"/>
      <c r="J296" s="756"/>
      <c r="K296" s="3"/>
      <c r="L296" s="3"/>
    </row>
    <row r="297" spans="1:12" ht="15.6" x14ac:dyDescent="0.3">
      <c r="A297" s="14">
        <v>286</v>
      </c>
      <c r="B297" s="616"/>
      <c r="C297" s="628"/>
      <c r="D297" s="628"/>
      <c r="E297" s="80" t="s">
        <v>306</v>
      </c>
      <c r="F297" s="81" t="s">
        <v>13</v>
      </c>
      <c r="G297" s="81">
        <v>800</v>
      </c>
      <c r="H297" s="83">
        <f t="shared" si="11"/>
        <v>24000</v>
      </c>
      <c r="I297" s="756"/>
      <c r="J297" s="756"/>
      <c r="K297" s="3"/>
      <c r="L297" s="3"/>
    </row>
    <row r="298" spans="1:12" ht="15.6" x14ac:dyDescent="0.3">
      <c r="A298" s="14">
        <v>287</v>
      </c>
      <c r="B298" s="616"/>
      <c r="C298" s="628"/>
      <c r="D298" s="628"/>
      <c r="E298" s="80" t="s">
        <v>307</v>
      </c>
      <c r="F298" s="81" t="s">
        <v>13</v>
      </c>
      <c r="G298" s="81">
        <v>1200</v>
      </c>
      <c r="H298" s="83">
        <f t="shared" si="11"/>
        <v>36000</v>
      </c>
      <c r="I298" s="756"/>
      <c r="J298" s="756"/>
      <c r="K298" s="3"/>
      <c r="L298" s="3"/>
    </row>
    <row r="299" spans="1:12" ht="16.2" thickBot="1" x14ac:dyDescent="0.35">
      <c r="A299" s="14">
        <v>288</v>
      </c>
      <c r="B299" s="616"/>
      <c r="C299" s="628"/>
      <c r="D299" s="629"/>
      <c r="E299" s="84" t="s">
        <v>308</v>
      </c>
      <c r="F299" s="85" t="s">
        <v>13</v>
      </c>
      <c r="G299" s="85">
        <v>2800</v>
      </c>
      <c r="H299" s="87">
        <f t="shared" si="11"/>
        <v>84000</v>
      </c>
      <c r="I299" s="756"/>
      <c r="J299" s="756"/>
      <c r="K299" s="3"/>
      <c r="L299" s="3"/>
    </row>
    <row r="300" spans="1:12" ht="15.6" x14ac:dyDescent="0.3">
      <c r="A300" s="14">
        <v>289</v>
      </c>
      <c r="B300" s="616"/>
      <c r="C300" s="628"/>
      <c r="D300" s="757">
        <v>72</v>
      </c>
      <c r="E300" s="76" t="s">
        <v>309</v>
      </c>
      <c r="F300" s="77" t="s">
        <v>56</v>
      </c>
      <c r="G300" s="78">
        <v>1250</v>
      </c>
      <c r="H300" s="79">
        <f t="shared" si="11"/>
        <v>37500</v>
      </c>
      <c r="I300" s="756"/>
      <c r="J300" s="756"/>
      <c r="K300" s="3"/>
      <c r="L300" s="3"/>
    </row>
    <row r="301" spans="1:12" ht="15.75" customHeight="1" x14ac:dyDescent="0.3">
      <c r="A301" s="14">
        <v>290</v>
      </c>
      <c r="B301" s="616"/>
      <c r="C301" s="628"/>
      <c r="D301" s="758"/>
      <c r="E301" s="80" t="s">
        <v>310</v>
      </c>
      <c r="F301" s="81" t="s">
        <v>56</v>
      </c>
      <c r="G301" s="82">
        <v>1100.0000000000086</v>
      </c>
      <c r="H301" s="83">
        <f t="shared" si="11"/>
        <v>33000.000000000262</v>
      </c>
      <c r="I301" s="756"/>
      <c r="J301" s="756"/>
      <c r="K301" s="3"/>
      <c r="L301" s="3"/>
    </row>
    <row r="302" spans="1:12" ht="16.2" thickBot="1" x14ac:dyDescent="0.35">
      <c r="A302" s="31">
        <v>291</v>
      </c>
      <c r="B302" s="616"/>
      <c r="C302" s="628"/>
      <c r="D302" s="758"/>
      <c r="E302" s="88" t="s">
        <v>311</v>
      </c>
      <c r="F302" s="89" t="s">
        <v>56</v>
      </c>
      <c r="G302" s="90">
        <v>899.99999999999147</v>
      </c>
      <c r="H302" s="91">
        <f t="shared" si="11"/>
        <v>26999.999999999745</v>
      </c>
      <c r="I302" s="756"/>
      <c r="J302" s="756"/>
      <c r="K302" s="3"/>
      <c r="L302" s="3"/>
    </row>
    <row r="303" spans="1:12" ht="16.5" customHeight="1" thickBot="1" x14ac:dyDescent="0.35">
      <c r="A303" s="41"/>
      <c r="B303" s="616"/>
      <c r="C303" s="637" t="s">
        <v>312</v>
      </c>
      <c r="D303" s="638"/>
      <c r="E303" s="638"/>
      <c r="F303" s="639"/>
      <c r="G303" s="67">
        <f>SUM(G264:G302)</f>
        <v>71829</v>
      </c>
      <c r="H303" s="92">
        <f>G303*30</f>
        <v>2154870</v>
      </c>
      <c r="I303" s="756"/>
      <c r="J303" s="756"/>
      <c r="K303" s="3"/>
      <c r="L303" s="3"/>
    </row>
    <row r="304" spans="1:12" ht="16.5" customHeight="1" x14ac:dyDescent="0.3">
      <c r="A304" s="9">
        <v>292</v>
      </c>
      <c r="B304" s="616"/>
      <c r="C304" s="627" t="s">
        <v>313</v>
      </c>
      <c r="D304" s="612" t="s">
        <v>294</v>
      </c>
      <c r="E304" s="10" t="s">
        <v>314</v>
      </c>
      <c r="F304" s="11" t="s">
        <v>21</v>
      </c>
      <c r="G304" s="12">
        <v>1000</v>
      </c>
      <c r="H304" s="13">
        <f>G304*30</f>
        <v>30000</v>
      </c>
      <c r="I304" s="756"/>
      <c r="J304" s="756"/>
      <c r="K304" s="3"/>
      <c r="L304" s="3"/>
    </row>
    <row r="305" spans="1:12" ht="15.6" x14ac:dyDescent="0.3">
      <c r="A305" s="14">
        <v>293</v>
      </c>
      <c r="B305" s="616"/>
      <c r="C305" s="628"/>
      <c r="D305" s="613"/>
      <c r="E305" s="93" t="s">
        <v>315</v>
      </c>
      <c r="F305" s="45" t="s">
        <v>21</v>
      </c>
      <c r="G305" s="46">
        <v>950</v>
      </c>
      <c r="H305" s="94">
        <f>G305*30</f>
        <v>28500</v>
      </c>
      <c r="I305" s="756"/>
      <c r="J305" s="756"/>
      <c r="K305" s="3"/>
      <c r="L305" s="3"/>
    </row>
    <row r="306" spans="1:12" ht="16.2" thickBot="1" x14ac:dyDescent="0.35">
      <c r="A306" s="14">
        <v>294</v>
      </c>
      <c r="B306" s="616"/>
      <c r="C306" s="628"/>
      <c r="D306" s="614"/>
      <c r="E306" s="19" t="s">
        <v>316</v>
      </c>
      <c r="F306" s="20" t="s">
        <v>21</v>
      </c>
      <c r="G306" s="21">
        <f>(66.23-64.55)*1000</f>
        <v>1680.0000000000068</v>
      </c>
      <c r="H306" s="22">
        <f t="shared" ref="H306:H368" si="12">G306*30</f>
        <v>50400.000000000204</v>
      </c>
      <c r="I306" s="756"/>
      <c r="J306" s="756"/>
      <c r="K306" s="3"/>
      <c r="L306" s="3"/>
    </row>
    <row r="307" spans="1:12" ht="15.6" x14ac:dyDescent="0.3">
      <c r="A307" s="14">
        <v>295</v>
      </c>
      <c r="B307" s="616"/>
      <c r="C307" s="628"/>
      <c r="D307" s="612">
        <v>2</v>
      </c>
      <c r="E307" s="10" t="s">
        <v>317</v>
      </c>
      <c r="F307" s="11" t="s">
        <v>13</v>
      </c>
      <c r="G307" s="12">
        <v>2540</v>
      </c>
      <c r="H307" s="13">
        <f t="shared" si="12"/>
        <v>76200</v>
      </c>
      <c r="I307" s="756"/>
      <c r="J307" s="756"/>
      <c r="K307" s="3"/>
      <c r="L307" s="3"/>
    </row>
    <row r="308" spans="1:12" ht="15.6" x14ac:dyDescent="0.3">
      <c r="A308" s="14">
        <v>296</v>
      </c>
      <c r="B308" s="616"/>
      <c r="C308" s="628"/>
      <c r="D308" s="613"/>
      <c r="E308" s="15" t="s">
        <v>318</v>
      </c>
      <c r="F308" s="16" t="s">
        <v>13</v>
      </c>
      <c r="G308" s="17">
        <v>700</v>
      </c>
      <c r="H308" s="18">
        <f t="shared" si="12"/>
        <v>21000</v>
      </c>
      <c r="I308" s="756"/>
      <c r="J308" s="756"/>
      <c r="K308" s="3"/>
      <c r="L308" s="3"/>
    </row>
    <row r="309" spans="1:12" ht="15.6" x14ac:dyDescent="0.3">
      <c r="A309" s="14">
        <v>297</v>
      </c>
      <c r="B309" s="616"/>
      <c r="C309" s="628"/>
      <c r="D309" s="613"/>
      <c r="E309" s="15" t="s">
        <v>319</v>
      </c>
      <c r="F309" s="16" t="s">
        <v>13</v>
      </c>
      <c r="G309" s="17">
        <v>1100</v>
      </c>
      <c r="H309" s="18">
        <f t="shared" si="12"/>
        <v>33000</v>
      </c>
      <c r="I309" s="756"/>
      <c r="J309" s="756"/>
      <c r="K309" s="3"/>
      <c r="L309" s="3"/>
    </row>
    <row r="310" spans="1:12" ht="15.6" x14ac:dyDescent="0.3">
      <c r="A310" s="14">
        <v>298</v>
      </c>
      <c r="B310" s="616"/>
      <c r="C310" s="628"/>
      <c r="D310" s="613"/>
      <c r="E310" s="15" t="s">
        <v>320</v>
      </c>
      <c r="F310" s="16" t="s">
        <v>13</v>
      </c>
      <c r="G310" s="17">
        <v>308</v>
      </c>
      <c r="H310" s="18">
        <f t="shared" si="12"/>
        <v>9240</v>
      </c>
      <c r="I310" s="756"/>
      <c r="J310" s="756"/>
      <c r="K310" s="3"/>
      <c r="L310" s="3"/>
    </row>
    <row r="311" spans="1:12" ht="15.6" x14ac:dyDescent="0.3">
      <c r="A311" s="14">
        <v>299</v>
      </c>
      <c r="B311" s="616"/>
      <c r="C311" s="628"/>
      <c r="D311" s="613"/>
      <c r="E311" s="15" t="s">
        <v>321</v>
      </c>
      <c r="F311" s="16" t="s">
        <v>13</v>
      </c>
      <c r="G311" s="17">
        <v>147</v>
      </c>
      <c r="H311" s="18">
        <f t="shared" si="12"/>
        <v>4410</v>
      </c>
      <c r="I311" s="756"/>
      <c r="J311" s="756"/>
      <c r="K311" s="3"/>
      <c r="L311" s="3"/>
    </row>
    <row r="312" spans="1:12" ht="15.6" x14ac:dyDescent="0.3">
      <c r="A312" s="14">
        <v>300</v>
      </c>
      <c r="B312" s="616"/>
      <c r="C312" s="628"/>
      <c r="D312" s="613"/>
      <c r="E312" s="15" t="s">
        <v>322</v>
      </c>
      <c r="F312" s="16" t="s">
        <v>13</v>
      </c>
      <c r="G312" s="17">
        <v>330</v>
      </c>
      <c r="H312" s="18">
        <f t="shared" si="12"/>
        <v>9900</v>
      </c>
      <c r="I312" s="756"/>
      <c r="J312" s="756"/>
      <c r="K312" s="3"/>
      <c r="L312" s="3"/>
    </row>
    <row r="313" spans="1:12" ht="15.6" x14ac:dyDescent="0.3">
      <c r="A313" s="14">
        <v>301</v>
      </c>
      <c r="B313" s="616"/>
      <c r="C313" s="628"/>
      <c r="D313" s="613"/>
      <c r="E313" s="15" t="s">
        <v>323</v>
      </c>
      <c r="F313" s="16" t="s">
        <v>13</v>
      </c>
      <c r="G313" s="17">
        <v>2050</v>
      </c>
      <c r="H313" s="18">
        <f t="shared" si="12"/>
        <v>61500</v>
      </c>
      <c r="I313" s="756"/>
      <c r="J313" s="756"/>
      <c r="K313" s="3"/>
      <c r="L313" s="3"/>
    </row>
    <row r="314" spans="1:12" ht="15.6" x14ac:dyDescent="0.3">
      <c r="A314" s="14">
        <v>302</v>
      </c>
      <c r="B314" s="616"/>
      <c r="C314" s="628"/>
      <c r="D314" s="613"/>
      <c r="E314" s="15" t="s">
        <v>324</v>
      </c>
      <c r="F314" s="16" t="s">
        <v>13</v>
      </c>
      <c r="G314" s="17">
        <v>500</v>
      </c>
      <c r="H314" s="18">
        <f t="shared" si="12"/>
        <v>15000</v>
      </c>
      <c r="I314" s="756"/>
      <c r="J314" s="756"/>
      <c r="K314" s="3"/>
      <c r="L314" s="3"/>
    </row>
    <row r="315" spans="1:12" ht="15.6" x14ac:dyDescent="0.3">
      <c r="A315" s="14">
        <v>303</v>
      </c>
      <c r="B315" s="616"/>
      <c r="C315" s="628"/>
      <c r="D315" s="613"/>
      <c r="E315" s="15" t="s">
        <v>325</v>
      </c>
      <c r="F315" s="16" t="s">
        <v>13</v>
      </c>
      <c r="G315" s="17">
        <v>3252</v>
      </c>
      <c r="H315" s="18">
        <f t="shared" si="12"/>
        <v>97560</v>
      </c>
      <c r="I315" s="756"/>
      <c r="J315" s="756"/>
      <c r="K315" s="3"/>
      <c r="L315" s="3"/>
    </row>
    <row r="316" spans="1:12" ht="15.6" x14ac:dyDescent="0.3">
      <c r="A316" s="14">
        <v>304</v>
      </c>
      <c r="B316" s="616"/>
      <c r="C316" s="628"/>
      <c r="D316" s="613"/>
      <c r="E316" s="15" t="s">
        <v>326</v>
      </c>
      <c r="F316" s="16" t="s">
        <v>13</v>
      </c>
      <c r="G316" s="17">
        <v>460</v>
      </c>
      <c r="H316" s="18">
        <f t="shared" si="12"/>
        <v>13800</v>
      </c>
      <c r="I316" s="756"/>
      <c r="J316" s="756"/>
      <c r="K316" s="3"/>
      <c r="L316" s="3"/>
    </row>
    <row r="317" spans="1:12" ht="15.6" x14ac:dyDescent="0.3">
      <c r="A317" s="14">
        <v>305</v>
      </c>
      <c r="B317" s="616"/>
      <c r="C317" s="628"/>
      <c r="D317" s="613"/>
      <c r="E317" s="15" t="s">
        <v>327</v>
      </c>
      <c r="F317" s="16" t="s">
        <v>56</v>
      </c>
      <c r="G317" s="17">
        <v>30</v>
      </c>
      <c r="H317" s="18">
        <f t="shared" si="12"/>
        <v>900</v>
      </c>
      <c r="I317" s="756"/>
      <c r="J317" s="756"/>
      <c r="K317" s="3"/>
      <c r="L317" s="3"/>
    </row>
    <row r="318" spans="1:12" ht="15.6" x14ac:dyDescent="0.3">
      <c r="A318" s="14">
        <v>306</v>
      </c>
      <c r="B318" s="616"/>
      <c r="C318" s="628"/>
      <c r="D318" s="613"/>
      <c r="E318" s="15" t="s">
        <v>328</v>
      </c>
      <c r="F318" s="16" t="s">
        <v>13</v>
      </c>
      <c r="G318" s="17">
        <v>628</v>
      </c>
      <c r="H318" s="18">
        <f t="shared" si="12"/>
        <v>18840</v>
      </c>
      <c r="I318" s="756"/>
      <c r="J318" s="756"/>
      <c r="K318" s="3"/>
      <c r="L318" s="3"/>
    </row>
    <row r="319" spans="1:12" ht="15.6" x14ac:dyDescent="0.3">
      <c r="A319" s="14">
        <v>307</v>
      </c>
      <c r="B319" s="616"/>
      <c r="C319" s="628"/>
      <c r="D319" s="613"/>
      <c r="E319" s="15" t="s">
        <v>329</v>
      </c>
      <c r="F319" s="16" t="s">
        <v>21</v>
      </c>
      <c r="G319" s="17">
        <v>552</v>
      </c>
      <c r="H319" s="18">
        <f t="shared" si="12"/>
        <v>16560</v>
      </c>
      <c r="I319" s="756"/>
      <c r="J319" s="756"/>
      <c r="K319" s="3"/>
      <c r="L319" s="3"/>
    </row>
    <row r="320" spans="1:12" ht="15.6" x14ac:dyDescent="0.3">
      <c r="A320" s="14">
        <v>308</v>
      </c>
      <c r="B320" s="616"/>
      <c r="C320" s="628"/>
      <c r="D320" s="613"/>
      <c r="E320" s="15" t="s">
        <v>330</v>
      </c>
      <c r="F320" s="16" t="s">
        <v>21</v>
      </c>
      <c r="G320" s="17">
        <v>637</v>
      </c>
      <c r="H320" s="18">
        <f t="shared" si="12"/>
        <v>19110</v>
      </c>
      <c r="I320" s="756"/>
      <c r="J320" s="756"/>
      <c r="K320" s="3"/>
      <c r="L320" s="3"/>
    </row>
    <row r="321" spans="1:12" ht="15.6" x14ac:dyDescent="0.3">
      <c r="A321" s="14">
        <v>309</v>
      </c>
      <c r="B321" s="616"/>
      <c r="C321" s="628"/>
      <c r="D321" s="613"/>
      <c r="E321" s="15" t="s">
        <v>331</v>
      </c>
      <c r="F321" s="16" t="s">
        <v>21</v>
      </c>
      <c r="G321" s="17">
        <v>846</v>
      </c>
      <c r="H321" s="18">
        <f t="shared" si="12"/>
        <v>25380</v>
      </c>
      <c r="I321" s="756"/>
      <c r="J321" s="756"/>
      <c r="K321" s="3"/>
      <c r="L321" s="3"/>
    </row>
    <row r="322" spans="1:12" ht="15.6" x14ac:dyDescent="0.3">
      <c r="A322" s="14">
        <v>310</v>
      </c>
      <c r="B322" s="616"/>
      <c r="C322" s="628"/>
      <c r="D322" s="613"/>
      <c r="E322" s="15" t="s">
        <v>332</v>
      </c>
      <c r="F322" s="16" t="s">
        <v>21</v>
      </c>
      <c r="G322" s="17">
        <v>48</v>
      </c>
      <c r="H322" s="18">
        <f t="shared" si="12"/>
        <v>1440</v>
      </c>
      <c r="I322" s="756"/>
      <c r="J322" s="756"/>
      <c r="K322" s="3"/>
      <c r="L322" s="3"/>
    </row>
    <row r="323" spans="1:12" ht="15.6" x14ac:dyDescent="0.3">
      <c r="A323" s="14">
        <v>311</v>
      </c>
      <c r="B323" s="616"/>
      <c r="C323" s="628"/>
      <c r="D323" s="613"/>
      <c r="E323" s="15" t="s">
        <v>333</v>
      </c>
      <c r="F323" s="16" t="s">
        <v>21</v>
      </c>
      <c r="G323" s="17">
        <v>400</v>
      </c>
      <c r="H323" s="18">
        <f t="shared" si="12"/>
        <v>12000</v>
      </c>
      <c r="I323" s="756"/>
      <c r="J323" s="756"/>
      <c r="K323" s="3"/>
      <c r="L323" s="3"/>
    </row>
    <row r="324" spans="1:12" ht="15.6" x14ac:dyDescent="0.3">
      <c r="A324" s="14">
        <v>312</v>
      </c>
      <c r="B324" s="616"/>
      <c r="C324" s="628"/>
      <c r="D324" s="613"/>
      <c r="E324" s="15" t="s">
        <v>334</v>
      </c>
      <c r="F324" s="16" t="s">
        <v>21</v>
      </c>
      <c r="G324" s="17">
        <v>988</v>
      </c>
      <c r="H324" s="18">
        <f t="shared" si="12"/>
        <v>29640</v>
      </c>
      <c r="I324" s="756"/>
      <c r="J324" s="756"/>
      <c r="K324" s="3"/>
      <c r="L324" s="3"/>
    </row>
    <row r="325" spans="1:12" ht="15.6" x14ac:dyDescent="0.3">
      <c r="A325" s="14">
        <v>313</v>
      </c>
      <c r="B325" s="616"/>
      <c r="C325" s="628"/>
      <c r="D325" s="613"/>
      <c r="E325" s="15" t="s">
        <v>335</v>
      </c>
      <c r="F325" s="16" t="s">
        <v>21</v>
      </c>
      <c r="G325" s="17">
        <v>782</v>
      </c>
      <c r="H325" s="18">
        <f t="shared" si="12"/>
        <v>23460</v>
      </c>
      <c r="I325" s="756"/>
      <c r="J325" s="756"/>
      <c r="K325" s="3"/>
      <c r="L325" s="3"/>
    </row>
    <row r="326" spans="1:12" ht="15.6" x14ac:dyDescent="0.3">
      <c r="A326" s="14">
        <v>314</v>
      </c>
      <c r="B326" s="616"/>
      <c r="C326" s="628"/>
      <c r="D326" s="613"/>
      <c r="E326" s="15" t="s">
        <v>336</v>
      </c>
      <c r="F326" s="16" t="s">
        <v>21</v>
      </c>
      <c r="G326" s="17">
        <v>196</v>
      </c>
      <c r="H326" s="18">
        <f t="shared" si="12"/>
        <v>5880</v>
      </c>
      <c r="I326" s="756"/>
      <c r="J326" s="756"/>
      <c r="K326" s="3"/>
      <c r="L326" s="3"/>
    </row>
    <row r="327" spans="1:12" ht="15.6" x14ac:dyDescent="0.3">
      <c r="A327" s="14">
        <v>315</v>
      </c>
      <c r="B327" s="616"/>
      <c r="C327" s="628"/>
      <c r="D327" s="613"/>
      <c r="E327" s="15" t="s">
        <v>337</v>
      </c>
      <c r="F327" s="16" t="s">
        <v>21</v>
      </c>
      <c r="G327" s="17">
        <v>851</v>
      </c>
      <c r="H327" s="18">
        <f t="shared" si="12"/>
        <v>25530</v>
      </c>
      <c r="I327" s="756"/>
      <c r="J327" s="756"/>
      <c r="K327" s="3"/>
      <c r="L327" s="3"/>
    </row>
    <row r="328" spans="1:12" ht="15.6" x14ac:dyDescent="0.3">
      <c r="A328" s="14">
        <v>316</v>
      </c>
      <c r="B328" s="616"/>
      <c r="C328" s="628"/>
      <c r="D328" s="613"/>
      <c r="E328" s="15" t="s">
        <v>338</v>
      </c>
      <c r="F328" s="16" t="s">
        <v>21</v>
      </c>
      <c r="G328" s="17">
        <f>140000-138269</f>
        <v>1731</v>
      </c>
      <c r="H328" s="18">
        <f t="shared" si="12"/>
        <v>51930</v>
      </c>
      <c r="I328" s="756"/>
      <c r="J328" s="756"/>
      <c r="K328" s="3"/>
      <c r="L328" s="3"/>
    </row>
    <row r="329" spans="1:12" ht="15.6" x14ac:dyDescent="0.3">
      <c r="A329" s="14">
        <v>317</v>
      </c>
      <c r="B329" s="616"/>
      <c r="C329" s="628"/>
      <c r="D329" s="613"/>
      <c r="E329" s="95" t="s">
        <v>339</v>
      </c>
      <c r="F329" s="16" t="s">
        <v>21</v>
      </c>
      <c r="G329" s="17">
        <v>1500</v>
      </c>
      <c r="H329" s="18">
        <f>G329*30</f>
        <v>45000</v>
      </c>
      <c r="I329" s="756"/>
      <c r="J329" s="756"/>
      <c r="K329" s="3"/>
      <c r="L329" s="3"/>
    </row>
    <row r="330" spans="1:12" ht="16.2" thickBot="1" x14ac:dyDescent="0.35">
      <c r="A330" s="36">
        <v>318</v>
      </c>
      <c r="B330" s="617"/>
      <c r="C330" s="629"/>
      <c r="D330" s="614"/>
      <c r="E330" s="19" t="s">
        <v>340</v>
      </c>
      <c r="F330" s="20" t="s">
        <v>21</v>
      </c>
      <c r="G330" s="21">
        <v>1000</v>
      </c>
      <c r="H330" s="22">
        <f>G330*30</f>
        <v>30000</v>
      </c>
      <c r="I330" s="756"/>
      <c r="J330" s="756"/>
      <c r="K330" s="3"/>
      <c r="L330" s="3"/>
    </row>
    <row r="331" spans="1:12" ht="15.6" x14ac:dyDescent="0.3">
      <c r="A331" s="9">
        <v>319</v>
      </c>
      <c r="B331" s="615" t="s">
        <v>10</v>
      </c>
      <c r="C331" s="627" t="s">
        <v>313</v>
      </c>
      <c r="D331" s="612" t="s">
        <v>341</v>
      </c>
      <c r="E331" s="10" t="s">
        <v>342</v>
      </c>
      <c r="F331" s="11" t="s">
        <v>21</v>
      </c>
      <c r="G331" s="12">
        <v>531</v>
      </c>
      <c r="H331" s="13">
        <f t="shared" si="12"/>
        <v>15930</v>
      </c>
      <c r="I331" s="756"/>
      <c r="J331" s="756"/>
      <c r="K331" s="3"/>
      <c r="L331" s="3"/>
    </row>
    <row r="332" spans="1:12" ht="15.6" x14ac:dyDescent="0.3">
      <c r="A332" s="14">
        <v>320</v>
      </c>
      <c r="B332" s="616"/>
      <c r="C332" s="628"/>
      <c r="D332" s="613"/>
      <c r="E332" s="15" t="s">
        <v>343</v>
      </c>
      <c r="F332" s="16" t="s">
        <v>21</v>
      </c>
      <c r="G332" s="17">
        <v>533</v>
      </c>
      <c r="H332" s="18">
        <f t="shared" si="12"/>
        <v>15990</v>
      </c>
      <c r="I332" s="756"/>
      <c r="J332" s="756"/>
      <c r="K332" s="3"/>
      <c r="L332" s="3"/>
    </row>
    <row r="333" spans="1:12" ht="15.6" x14ac:dyDescent="0.3">
      <c r="A333" s="14">
        <v>321</v>
      </c>
      <c r="B333" s="616"/>
      <c r="C333" s="628"/>
      <c r="D333" s="613"/>
      <c r="E333" s="15" t="s">
        <v>344</v>
      </c>
      <c r="F333" s="16" t="s">
        <v>21</v>
      </c>
      <c r="G333" s="17">
        <v>120</v>
      </c>
      <c r="H333" s="18">
        <f t="shared" si="12"/>
        <v>3600</v>
      </c>
      <c r="I333" s="756"/>
      <c r="J333" s="756"/>
      <c r="K333" s="3"/>
      <c r="L333" s="3"/>
    </row>
    <row r="334" spans="1:12" ht="15.6" x14ac:dyDescent="0.3">
      <c r="A334" s="14">
        <v>322</v>
      </c>
      <c r="B334" s="616"/>
      <c r="C334" s="628"/>
      <c r="D334" s="613"/>
      <c r="E334" s="15" t="s">
        <v>345</v>
      </c>
      <c r="F334" s="16" t="s">
        <v>21</v>
      </c>
      <c r="G334" s="17">
        <v>300</v>
      </c>
      <c r="H334" s="18">
        <f t="shared" si="12"/>
        <v>9000</v>
      </c>
      <c r="I334" s="756"/>
      <c r="J334" s="756"/>
      <c r="K334" s="3"/>
      <c r="L334" s="3"/>
    </row>
    <row r="335" spans="1:12" ht="15.6" x14ac:dyDescent="0.3">
      <c r="A335" s="14">
        <v>323</v>
      </c>
      <c r="B335" s="616"/>
      <c r="C335" s="628"/>
      <c r="D335" s="613"/>
      <c r="E335" s="15" t="s">
        <v>346</v>
      </c>
      <c r="F335" s="16" t="s">
        <v>21</v>
      </c>
      <c r="G335" s="17">
        <v>1200</v>
      </c>
      <c r="H335" s="18">
        <f t="shared" si="12"/>
        <v>36000</v>
      </c>
      <c r="I335" s="756"/>
      <c r="J335" s="756"/>
      <c r="K335" s="3"/>
      <c r="L335" s="3"/>
    </row>
    <row r="336" spans="1:12" ht="15.6" x14ac:dyDescent="0.3">
      <c r="A336" s="14">
        <v>324</v>
      </c>
      <c r="B336" s="616"/>
      <c r="C336" s="628"/>
      <c r="D336" s="613"/>
      <c r="E336" s="15" t="s">
        <v>347</v>
      </c>
      <c r="F336" s="16" t="s">
        <v>21</v>
      </c>
      <c r="G336" s="17">
        <v>300</v>
      </c>
      <c r="H336" s="18">
        <f t="shared" si="12"/>
        <v>9000</v>
      </c>
      <c r="I336" s="756"/>
      <c r="J336" s="756"/>
      <c r="K336" s="3"/>
      <c r="L336" s="3"/>
    </row>
    <row r="337" spans="1:12" ht="15.6" x14ac:dyDescent="0.3">
      <c r="A337" s="14">
        <v>325</v>
      </c>
      <c r="B337" s="616"/>
      <c r="C337" s="628"/>
      <c r="D337" s="613"/>
      <c r="E337" s="15" t="s">
        <v>348</v>
      </c>
      <c r="F337" s="16" t="s">
        <v>21</v>
      </c>
      <c r="G337" s="17">
        <v>850</v>
      </c>
      <c r="H337" s="18">
        <f t="shared" si="12"/>
        <v>25500</v>
      </c>
      <c r="I337" s="756"/>
      <c r="J337" s="756"/>
      <c r="K337" s="3"/>
      <c r="L337" s="3"/>
    </row>
    <row r="338" spans="1:12" ht="15.6" x14ac:dyDescent="0.3">
      <c r="A338" s="14">
        <v>326</v>
      </c>
      <c r="B338" s="616"/>
      <c r="C338" s="628"/>
      <c r="D338" s="613"/>
      <c r="E338" s="15" t="s">
        <v>349</v>
      </c>
      <c r="F338" s="16" t="s">
        <v>21</v>
      </c>
      <c r="G338" s="17">
        <v>970</v>
      </c>
      <c r="H338" s="18">
        <f t="shared" si="12"/>
        <v>29100</v>
      </c>
      <c r="I338" s="756"/>
      <c r="J338" s="756"/>
      <c r="K338" s="3"/>
      <c r="L338" s="3"/>
    </row>
    <row r="339" spans="1:12" ht="15.6" x14ac:dyDescent="0.3">
      <c r="A339" s="14">
        <v>327</v>
      </c>
      <c r="B339" s="616"/>
      <c r="C339" s="628"/>
      <c r="D339" s="613"/>
      <c r="E339" s="15" t="s">
        <v>350</v>
      </c>
      <c r="F339" s="16" t="s">
        <v>21</v>
      </c>
      <c r="G339" s="17">
        <v>900</v>
      </c>
      <c r="H339" s="18">
        <f t="shared" si="12"/>
        <v>27000</v>
      </c>
      <c r="I339" s="756"/>
      <c r="J339" s="756"/>
      <c r="K339" s="3"/>
      <c r="L339" s="3"/>
    </row>
    <row r="340" spans="1:12" ht="15.75" customHeight="1" x14ac:dyDescent="0.3">
      <c r="A340" s="14">
        <v>328</v>
      </c>
      <c r="B340" s="616"/>
      <c r="C340" s="628"/>
      <c r="D340" s="613"/>
      <c r="E340" s="15" t="s">
        <v>351</v>
      </c>
      <c r="F340" s="16" t="s">
        <v>21</v>
      </c>
      <c r="G340" s="17">
        <v>1140</v>
      </c>
      <c r="H340" s="18">
        <f t="shared" si="12"/>
        <v>34200</v>
      </c>
      <c r="I340" s="756"/>
      <c r="J340" s="756"/>
      <c r="K340" s="3"/>
      <c r="L340" s="3"/>
    </row>
    <row r="341" spans="1:12" ht="16.2" thickBot="1" x14ac:dyDescent="0.35">
      <c r="A341" s="14">
        <v>329</v>
      </c>
      <c r="B341" s="616"/>
      <c r="C341" s="628"/>
      <c r="D341" s="614"/>
      <c r="E341" s="19" t="s">
        <v>352</v>
      </c>
      <c r="F341" s="20" t="s">
        <v>21</v>
      </c>
      <c r="G341" s="21">
        <v>100</v>
      </c>
      <c r="H341" s="22">
        <f t="shared" si="12"/>
        <v>3000</v>
      </c>
      <c r="I341" s="756"/>
      <c r="J341" s="756"/>
      <c r="K341" s="3"/>
      <c r="L341" s="3"/>
    </row>
    <row r="342" spans="1:12" ht="15.6" x14ac:dyDescent="0.3">
      <c r="A342" s="14">
        <v>330</v>
      </c>
      <c r="B342" s="616"/>
      <c r="C342" s="628"/>
      <c r="D342" s="751" t="s">
        <v>353</v>
      </c>
      <c r="E342" s="10" t="s">
        <v>354</v>
      </c>
      <c r="F342" s="11" t="s">
        <v>21</v>
      </c>
      <c r="G342" s="12">
        <v>100</v>
      </c>
      <c r="H342" s="13">
        <f t="shared" si="12"/>
        <v>3000</v>
      </c>
      <c r="I342" s="756"/>
      <c r="J342" s="756"/>
      <c r="K342" s="3"/>
      <c r="L342" s="3"/>
    </row>
    <row r="343" spans="1:12" ht="15.6" x14ac:dyDescent="0.3">
      <c r="A343" s="14">
        <v>331</v>
      </c>
      <c r="B343" s="616"/>
      <c r="C343" s="628"/>
      <c r="D343" s="752"/>
      <c r="E343" s="15" t="s">
        <v>354</v>
      </c>
      <c r="F343" s="16" t="s">
        <v>13</v>
      </c>
      <c r="G343" s="17">
        <v>100</v>
      </c>
      <c r="H343" s="18">
        <f>G343*30</f>
        <v>3000</v>
      </c>
      <c r="I343" s="756"/>
      <c r="J343" s="756"/>
      <c r="K343" s="3"/>
      <c r="L343" s="3"/>
    </row>
    <row r="344" spans="1:12" ht="15.6" x14ac:dyDescent="0.3">
      <c r="A344" s="14">
        <v>332</v>
      </c>
      <c r="B344" s="616"/>
      <c r="C344" s="628"/>
      <c r="D344" s="752"/>
      <c r="E344" s="15" t="s">
        <v>355</v>
      </c>
      <c r="F344" s="16" t="s">
        <v>21</v>
      </c>
      <c r="G344" s="17">
        <v>400</v>
      </c>
      <c r="H344" s="18">
        <f t="shared" si="12"/>
        <v>12000</v>
      </c>
      <c r="I344" s="756"/>
      <c r="J344" s="756"/>
      <c r="K344" s="3"/>
      <c r="L344" s="3"/>
    </row>
    <row r="345" spans="1:12" ht="15.6" x14ac:dyDescent="0.3">
      <c r="A345" s="14">
        <v>333</v>
      </c>
      <c r="B345" s="616"/>
      <c r="C345" s="628"/>
      <c r="D345" s="752"/>
      <c r="E345" s="15" t="s">
        <v>355</v>
      </c>
      <c r="F345" s="16" t="s">
        <v>13</v>
      </c>
      <c r="G345" s="17">
        <v>400</v>
      </c>
      <c r="H345" s="18">
        <f>G345*30</f>
        <v>12000</v>
      </c>
      <c r="I345" s="756"/>
      <c r="J345" s="756"/>
      <c r="K345" s="3"/>
      <c r="L345" s="3"/>
    </row>
    <row r="346" spans="1:12" ht="15.6" x14ac:dyDescent="0.3">
      <c r="A346" s="14">
        <v>334</v>
      </c>
      <c r="B346" s="616"/>
      <c r="C346" s="628"/>
      <c r="D346" s="752"/>
      <c r="E346" s="15" t="s">
        <v>356</v>
      </c>
      <c r="F346" s="16" t="s">
        <v>21</v>
      </c>
      <c r="G346" s="17">
        <v>100</v>
      </c>
      <c r="H346" s="18">
        <f t="shared" si="12"/>
        <v>3000</v>
      </c>
      <c r="I346" s="756"/>
      <c r="J346" s="756"/>
      <c r="K346" s="3"/>
      <c r="L346" s="3"/>
    </row>
    <row r="347" spans="1:12" ht="15.6" x14ac:dyDescent="0.3">
      <c r="A347" s="14">
        <v>335</v>
      </c>
      <c r="B347" s="616"/>
      <c r="C347" s="628"/>
      <c r="D347" s="752"/>
      <c r="E347" s="15" t="s">
        <v>357</v>
      </c>
      <c r="F347" s="16" t="s">
        <v>21</v>
      </c>
      <c r="G347" s="17">
        <v>342</v>
      </c>
      <c r="H347" s="18">
        <f t="shared" si="12"/>
        <v>10260</v>
      </c>
      <c r="I347" s="756"/>
      <c r="J347" s="756"/>
      <c r="K347" s="3"/>
      <c r="L347" s="3"/>
    </row>
    <row r="348" spans="1:12" ht="15.6" x14ac:dyDescent="0.3">
      <c r="A348" s="14">
        <v>336</v>
      </c>
      <c r="B348" s="616"/>
      <c r="C348" s="628"/>
      <c r="D348" s="752"/>
      <c r="E348" s="15" t="s">
        <v>358</v>
      </c>
      <c r="F348" s="16" t="s">
        <v>21</v>
      </c>
      <c r="G348" s="17">
        <v>100</v>
      </c>
      <c r="H348" s="18">
        <f t="shared" si="12"/>
        <v>3000</v>
      </c>
      <c r="I348" s="756"/>
      <c r="J348" s="756"/>
      <c r="K348" s="3"/>
      <c r="L348" s="3"/>
    </row>
    <row r="349" spans="1:12" ht="15.6" x14ac:dyDescent="0.3">
      <c r="A349" s="14">
        <v>337</v>
      </c>
      <c r="B349" s="616"/>
      <c r="C349" s="628"/>
      <c r="D349" s="752"/>
      <c r="E349" s="15" t="s">
        <v>359</v>
      </c>
      <c r="F349" s="16" t="s">
        <v>21</v>
      </c>
      <c r="G349" s="17">
        <v>400</v>
      </c>
      <c r="H349" s="18">
        <f t="shared" si="12"/>
        <v>12000</v>
      </c>
      <c r="I349" s="756"/>
      <c r="J349" s="756"/>
      <c r="K349" s="3"/>
      <c r="L349" s="3"/>
    </row>
    <row r="350" spans="1:12" ht="15.6" x14ac:dyDescent="0.3">
      <c r="A350" s="14">
        <v>338</v>
      </c>
      <c r="B350" s="616"/>
      <c r="C350" s="628"/>
      <c r="D350" s="752"/>
      <c r="E350" s="15" t="s">
        <v>359</v>
      </c>
      <c r="F350" s="16" t="s">
        <v>13</v>
      </c>
      <c r="G350" s="17">
        <v>400</v>
      </c>
      <c r="H350" s="18">
        <f>G350*30</f>
        <v>12000</v>
      </c>
      <c r="I350" s="756"/>
      <c r="J350" s="756"/>
      <c r="K350" s="3"/>
      <c r="L350" s="3"/>
    </row>
    <row r="351" spans="1:12" ht="15.6" x14ac:dyDescent="0.3">
      <c r="A351" s="14">
        <v>339</v>
      </c>
      <c r="B351" s="616"/>
      <c r="C351" s="628"/>
      <c r="D351" s="752"/>
      <c r="E351" s="15" t="s">
        <v>360</v>
      </c>
      <c r="F351" s="16" t="s">
        <v>21</v>
      </c>
      <c r="G351" s="17">
        <v>150</v>
      </c>
      <c r="H351" s="18">
        <f t="shared" si="12"/>
        <v>4500</v>
      </c>
      <c r="I351" s="756"/>
      <c r="J351" s="756"/>
      <c r="K351" s="3"/>
      <c r="L351" s="3"/>
    </row>
    <row r="352" spans="1:12" ht="15.6" x14ac:dyDescent="0.3">
      <c r="A352" s="14">
        <v>340</v>
      </c>
      <c r="B352" s="616"/>
      <c r="C352" s="628"/>
      <c r="D352" s="752"/>
      <c r="E352" s="15" t="s">
        <v>360</v>
      </c>
      <c r="F352" s="16" t="s">
        <v>13</v>
      </c>
      <c r="G352" s="17">
        <v>150</v>
      </c>
      <c r="H352" s="18">
        <f>G352*30</f>
        <v>4500</v>
      </c>
      <c r="I352" s="756"/>
      <c r="J352" s="756"/>
      <c r="K352" s="3"/>
      <c r="L352" s="3"/>
    </row>
    <row r="353" spans="1:12" ht="15.6" x14ac:dyDescent="0.3">
      <c r="A353" s="14">
        <v>341</v>
      </c>
      <c r="B353" s="616"/>
      <c r="C353" s="628"/>
      <c r="D353" s="752"/>
      <c r="E353" s="15" t="s">
        <v>361</v>
      </c>
      <c r="F353" s="16" t="s">
        <v>21</v>
      </c>
      <c r="G353" s="17">
        <v>1700</v>
      </c>
      <c r="H353" s="18">
        <f t="shared" si="12"/>
        <v>51000</v>
      </c>
      <c r="I353" s="756"/>
      <c r="J353" s="756"/>
      <c r="K353" s="3"/>
      <c r="L353" s="3"/>
    </row>
    <row r="354" spans="1:12" ht="15.6" x14ac:dyDescent="0.3">
      <c r="A354" s="14">
        <v>342</v>
      </c>
      <c r="B354" s="616"/>
      <c r="C354" s="628"/>
      <c r="D354" s="752"/>
      <c r="E354" s="15" t="s">
        <v>361</v>
      </c>
      <c r="F354" s="16" t="s">
        <v>13</v>
      </c>
      <c r="G354" s="17">
        <v>1700</v>
      </c>
      <c r="H354" s="18">
        <f>G354*30</f>
        <v>51000</v>
      </c>
      <c r="I354" s="756"/>
      <c r="J354" s="756"/>
      <c r="K354" s="3"/>
      <c r="L354" s="3"/>
    </row>
    <row r="355" spans="1:12" ht="15.6" x14ac:dyDescent="0.3">
      <c r="A355" s="14">
        <v>343</v>
      </c>
      <c r="B355" s="616"/>
      <c r="C355" s="628"/>
      <c r="D355" s="752"/>
      <c r="E355" s="15" t="s">
        <v>362</v>
      </c>
      <c r="F355" s="16" t="s">
        <v>21</v>
      </c>
      <c r="G355" s="17">
        <f>23500-20028</f>
        <v>3472</v>
      </c>
      <c r="H355" s="18">
        <f>G355*30</f>
        <v>104160</v>
      </c>
      <c r="I355" s="756"/>
      <c r="J355" s="756"/>
      <c r="K355" s="3"/>
      <c r="L355" s="3"/>
    </row>
    <row r="356" spans="1:12" ht="15.6" x14ac:dyDescent="0.3">
      <c r="A356" s="14">
        <v>344</v>
      </c>
      <c r="B356" s="616"/>
      <c r="C356" s="628"/>
      <c r="D356" s="752"/>
      <c r="E356" s="15" t="s">
        <v>363</v>
      </c>
      <c r="F356" s="16" t="s">
        <v>13</v>
      </c>
      <c r="G356" s="17">
        <v>500</v>
      </c>
      <c r="H356" s="18">
        <f>G356*30</f>
        <v>15000</v>
      </c>
      <c r="I356" s="756"/>
      <c r="J356" s="756"/>
      <c r="K356" s="3"/>
      <c r="L356" s="3"/>
    </row>
    <row r="357" spans="1:12" ht="15.6" x14ac:dyDescent="0.3">
      <c r="A357" s="14">
        <v>345</v>
      </c>
      <c r="B357" s="616"/>
      <c r="C357" s="628"/>
      <c r="D357" s="752"/>
      <c r="E357" s="15" t="s">
        <v>364</v>
      </c>
      <c r="F357" s="16" t="s">
        <v>21</v>
      </c>
      <c r="G357" s="17">
        <v>1300</v>
      </c>
      <c r="H357" s="18">
        <f t="shared" si="12"/>
        <v>39000</v>
      </c>
      <c r="I357" s="756"/>
      <c r="J357" s="756"/>
      <c r="K357" s="3"/>
      <c r="L357" s="3"/>
    </row>
    <row r="358" spans="1:12" ht="15.6" x14ac:dyDescent="0.3">
      <c r="A358" s="14">
        <v>346</v>
      </c>
      <c r="B358" s="616"/>
      <c r="C358" s="628"/>
      <c r="D358" s="752"/>
      <c r="E358" s="15" t="s">
        <v>364</v>
      </c>
      <c r="F358" s="16" t="s">
        <v>13</v>
      </c>
      <c r="G358" s="17">
        <v>1300</v>
      </c>
      <c r="H358" s="18">
        <f>G358*30</f>
        <v>39000</v>
      </c>
      <c r="I358" s="756"/>
      <c r="J358" s="756"/>
      <c r="K358" s="3"/>
      <c r="L358" s="3"/>
    </row>
    <row r="359" spans="1:12" ht="15.6" x14ac:dyDescent="0.3">
      <c r="A359" s="14">
        <v>347</v>
      </c>
      <c r="B359" s="616"/>
      <c r="C359" s="628"/>
      <c r="D359" s="752"/>
      <c r="E359" s="15" t="s">
        <v>365</v>
      </c>
      <c r="F359" s="16" t="s">
        <v>56</v>
      </c>
      <c r="G359" s="17">
        <f>31150-30400</f>
        <v>750</v>
      </c>
      <c r="H359" s="18">
        <f>G359*30</f>
        <v>22500</v>
      </c>
      <c r="I359" s="756"/>
      <c r="J359" s="756"/>
      <c r="K359" s="3"/>
      <c r="L359" s="3"/>
    </row>
    <row r="360" spans="1:12" ht="15.6" x14ac:dyDescent="0.3">
      <c r="A360" s="14">
        <v>348</v>
      </c>
      <c r="B360" s="616"/>
      <c r="C360" s="628"/>
      <c r="D360" s="752"/>
      <c r="E360" s="15" t="s">
        <v>365</v>
      </c>
      <c r="F360" s="16" t="s">
        <v>13</v>
      </c>
      <c r="G360" s="17">
        <v>750</v>
      </c>
      <c r="H360" s="18">
        <f>G360*30</f>
        <v>22500</v>
      </c>
      <c r="I360" s="756"/>
      <c r="J360" s="756"/>
      <c r="K360" s="3"/>
      <c r="L360" s="3"/>
    </row>
    <row r="361" spans="1:12" ht="15.6" x14ac:dyDescent="0.3">
      <c r="A361" s="14">
        <v>349</v>
      </c>
      <c r="B361" s="616"/>
      <c r="C361" s="628"/>
      <c r="D361" s="752"/>
      <c r="E361" s="15" t="s">
        <v>366</v>
      </c>
      <c r="F361" s="16" t="s">
        <v>21</v>
      </c>
      <c r="G361" s="17">
        <v>1400</v>
      </c>
      <c r="H361" s="18">
        <f t="shared" si="12"/>
        <v>42000</v>
      </c>
      <c r="I361" s="756"/>
      <c r="J361" s="756"/>
      <c r="K361" s="3"/>
      <c r="L361" s="3"/>
    </row>
    <row r="362" spans="1:12" ht="15.6" x14ac:dyDescent="0.3">
      <c r="A362" s="14">
        <v>350</v>
      </c>
      <c r="B362" s="616"/>
      <c r="C362" s="628"/>
      <c r="D362" s="752"/>
      <c r="E362" s="15" t="s">
        <v>366</v>
      </c>
      <c r="F362" s="16" t="s">
        <v>13</v>
      </c>
      <c r="G362" s="17">
        <v>1400</v>
      </c>
      <c r="H362" s="18">
        <f>G362*30</f>
        <v>42000</v>
      </c>
      <c r="I362" s="756"/>
      <c r="J362" s="756"/>
      <c r="K362" s="3"/>
      <c r="L362" s="3"/>
    </row>
    <row r="363" spans="1:12" ht="15.6" x14ac:dyDescent="0.3">
      <c r="A363" s="14">
        <v>351</v>
      </c>
      <c r="B363" s="616"/>
      <c r="C363" s="628"/>
      <c r="D363" s="752"/>
      <c r="E363" s="15" t="s">
        <v>367</v>
      </c>
      <c r="F363" s="16" t="s">
        <v>21</v>
      </c>
      <c r="G363" s="17">
        <v>100</v>
      </c>
      <c r="H363" s="18">
        <f t="shared" si="12"/>
        <v>3000</v>
      </c>
      <c r="I363" s="756"/>
      <c r="J363" s="756"/>
      <c r="K363" s="3"/>
      <c r="L363" s="3"/>
    </row>
    <row r="364" spans="1:12" ht="15.6" x14ac:dyDescent="0.3">
      <c r="A364" s="14">
        <v>352</v>
      </c>
      <c r="B364" s="616"/>
      <c r="C364" s="628"/>
      <c r="D364" s="752"/>
      <c r="E364" s="15" t="s">
        <v>368</v>
      </c>
      <c r="F364" s="16" t="s">
        <v>21</v>
      </c>
      <c r="G364" s="17">
        <v>800</v>
      </c>
      <c r="H364" s="18">
        <f t="shared" si="12"/>
        <v>24000</v>
      </c>
      <c r="I364" s="756"/>
      <c r="J364" s="756"/>
      <c r="K364" s="3"/>
      <c r="L364" s="3"/>
    </row>
    <row r="365" spans="1:12" ht="16.2" thickBot="1" x14ac:dyDescent="0.35">
      <c r="A365" s="14">
        <v>353</v>
      </c>
      <c r="B365" s="616"/>
      <c r="C365" s="628"/>
      <c r="D365" s="753"/>
      <c r="E365" s="19" t="s">
        <v>369</v>
      </c>
      <c r="F365" s="20" t="s">
        <v>21</v>
      </c>
      <c r="G365" s="21">
        <v>200</v>
      </c>
      <c r="H365" s="22">
        <f t="shared" si="12"/>
        <v>6000</v>
      </c>
      <c r="I365" s="756"/>
      <c r="J365" s="756"/>
      <c r="K365" s="3"/>
      <c r="L365" s="3"/>
    </row>
    <row r="366" spans="1:12" ht="15.6" x14ac:dyDescent="0.3">
      <c r="A366" s="14">
        <v>354</v>
      </c>
      <c r="B366" s="616"/>
      <c r="C366" s="628"/>
      <c r="D366" s="751">
        <v>22</v>
      </c>
      <c r="E366" s="10" t="s">
        <v>370</v>
      </c>
      <c r="F366" s="11" t="s">
        <v>21</v>
      </c>
      <c r="G366" s="12">
        <v>300</v>
      </c>
      <c r="H366" s="13">
        <f t="shared" si="12"/>
        <v>9000</v>
      </c>
      <c r="I366" s="756"/>
      <c r="J366" s="756"/>
      <c r="K366" s="3"/>
      <c r="L366" s="3"/>
    </row>
    <row r="367" spans="1:12" ht="15.6" x14ac:dyDescent="0.3">
      <c r="A367" s="14">
        <v>355</v>
      </c>
      <c r="B367" s="616"/>
      <c r="C367" s="628"/>
      <c r="D367" s="752"/>
      <c r="E367" s="15" t="s">
        <v>370</v>
      </c>
      <c r="F367" s="16" t="s">
        <v>13</v>
      </c>
      <c r="G367" s="17">
        <v>300</v>
      </c>
      <c r="H367" s="18">
        <f>G367*30</f>
        <v>9000</v>
      </c>
      <c r="I367" s="756"/>
      <c r="J367" s="756"/>
      <c r="K367" s="3"/>
      <c r="L367" s="3"/>
    </row>
    <row r="368" spans="1:12" ht="15.6" x14ac:dyDescent="0.3">
      <c r="A368" s="14">
        <v>356</v>
      </c>
      <c r="B368" s="616"/>
      <c r="C368" s="628"/>
      <c r="D368" s="752"/>
      <c r="E368" s="15" t="s">
        <v>371</v>
      </c>
      <c r="F368" s="16" t="s">
        <v>21</v>
      </c>
      <c r="G368" s="17">
        <v>205</v>
      </c>
      <c r="H368" s="18">
        <f t="shared" si="12"/>
        <v>6150</v>
      </c>
      <c r="I368" s="756"/>
      <c r="J368" s="756"/>
      <c r="K368" s="3"/>
      <c r="L368" s="3"/>
    </row>
    <row r="369" spans="1:12" ht="15.6" x14ac:dyDescent="0.3">
      <c r="A369" s="14">
        <v>357</v>
      </c>
      <c r="B369" s="616"/>
      <c r="C369" s="628"/>
      <c r="D369" s="752"/>
      <c r="E369" s="15" t="s">
        <v>371</v>
      </c>
      <c r="F369" s="16" t="s">
        <v>13</v>
      </c>
      <c r="G369" s="17">
        <v>205</v>
      </c>
      <c r="H369" s="18">
        <f>G369*30</f>
        <v>6150</v>
      </c>
      <c r="I369" s="756"/>
      <c r="J369" s="756"/>
      <c r="K369" s="3"/>
      <c r="L369" s="3"/>
    </row>
    <row r="370" spans="1:12" ht="15.6" x14ac:dyDescent="0.3">
      <c r="A370" s="14">
        <v>358</v>
      </c>
      <c r="B370" s="616"/>
      <c r="C370" s="628"/>
      <c r="D370" s="752"/>
      <c r="E370" s="15" t="s">
        <v>372</v>
      </c>
      <c r="F370" s="16" t="s">
        <v>21</v>
      </c>
      <c r="G370" s="17">
        <v>1042</v>
      </c>
      <c r="H370" s="18">
        <f t="shared" ref="H370:H402" si="13">G370*30</f>
        <v>31260</v>
      </c>
      <c r="I370" s="756"/>
      <c r="J370" s="756"/>
      <c r="K370" s="3"/>
      <c r="L370" s="3"/>
    </row>
    <row r="371" spans="1:12" ht="15.6" x14ac:dyDescent="0.3">
      <c r="A371" s="14">
        <v>359</v>
      </c>
      <c r="B371" s="616"/>
      <c r="C371" s="628"/>
      <c r="D371" s="752"/>
      <c r="E371" s="15" t="s">
        <v>372</v>
      </c>
      <c r="F371" s="16" t="s">
        <v>13</v>
      </c>
      <c r="G371" s="17">
        <v>1042</v>
      </c>
      <c r="H371" s="18">
        <f>G371*30</f>
        <v>31260</v>
      </c>
      <c r="I371" s="756"/>
      <c r="J371" s="756"/>
      <c r="K371" s="3"/>
      <c r="L371" s="3"/>
    </row>
    <row r="372" spans="1:12" ht="15.6" x14ac:dyDescent="0.3">
      <c r="A372" s="14">
        <v>360</v>
      </c>
      <c r="B372" s="616"/>
      <c r="C372" s="628"/>
      <c r="D372" s="752"/>
      <c r="E372" s="15" t="s">
        <v>373</v>
      </c>
      <c r="F372" s="16" t="s">
        <v>21</v>
      </c>
      <c r="G372" s="17">
        <v>592</v>
      </c>
      <c r="H372" s="18">
        <f t="shared" si="13"/>
        <v>17760</v>
      </c>
      <c r="I372" s="756"/>
      <c r="J372" s="756"/>
      <c r="K372" s="3"/>
      <c r="L372" s="3"/>
    </row>
    <row r="373" spans="1:12" ht="15.6" x14ac:dyDescent="0.3">
      <c r="A373" s="14">
        <v>361</v>
      </c>
      <c r="B373" s="616"/>
      <c r="C373" s="628"/>
      <c r="D373" s="752"/>
      <c r="E373" s="15" t="s">
        <v>373</v>
      </c>
      <c r="F373" s="16" t="s">
        <v>13</v>
      </c>
      <c r="G373" s="17">
        <v>592</v>
      </c>
      <c r="H373" s="18">
        <f>G373*30</f>
        <v>17760</v>
      </c>
      <c r="I373" s="756"/>
      <c r="J373" s="756"/>
      <c r="K373" s="3"/>
      <c r="L373" s="3"/>
    </row>
    <row r="374" spans="1:12" ht="15.6" x14ac:dyDescent="0.3">
      <c r="A374" s="14">
        <v>362</v>
      </c>
      <c r="B374" s="616"/>
      <c r="C374" s="628"/>
      <c r="D374" s="752"/>
      <c r="E374" s="15" t="s">
        <v>374</v>
      </c>
      <c r="F374" s="16" t="s">
        <v>21</v>
      </c>
      <c r="G374" s="17">
        <v>612</v>
      </c>
      <c r="H374" s="18">
        <f>G374*30</f>
        <v>18360</v>
      </c>
      <c r="I374" s="756"/>
      <c r="J374" s="756"/>
      <c r="K374" s="3"/>
      <c r="L374" s="3"/>
    </row>
    <row r="375" spans="1:12" ht="15.6" x14ac:dyDescent="0.3">
      <c r="A375" s="14">
        <v>363</v>
      </c>
      <c r="B375" s="616"/>
      <c r="C375" s="628"/>
      <c r="D375" s="752"/>
      <c r="E375" s="15" t="s">
        <v>374</v>
      </c>
      <c r="F375" s="16" t="s">
        <v>13</v>
      </c>
      <c r="G375" s="17">
        <v>612</v>
      </c>
      <c r="H375" s="18">
        <f>G375*30</f>
        <v>18360</v>
      </c>
      <c r="I375" s="756"/>
      <c r="J375" s="756"/>
      <c r="K375" s="3"/>
      <c r="L375" s="3"/>
    </row>
    <row r="376" spans="1:12" ht="15.6" x14ac:dyDescent="0.3">
      <c r="A376" s="14">
        <v>364</v>
      </c>
      <c r="B376" s="616"/>
      <c r="C376" s="628"/>
      <c r="D376" s="752"/>
      <c r="E376" s="15" t="s">
        <v>375</v>
      </c>
      <c r="F376" s="16" t="s">
        <v>21</v>
      </c>
      <c r="G376" s="17">
        <v>17</v>
      </c>
      <c r="H376" s="18">
        <f t="shared" si="13"/>
        <v>510</v>
      </c>
      <c r="I376" s="756"/>
      <c r="J376" s="756"/>
      <c r="K376" s="3"/>
      <c r="L376" s="3"/>
    </row>
    <row r="377" spans="1:12" ht="15.6" x14ac:dyDescent="0.3">
      <c r="A377" s="14">
        <v>365</v>
      </c>
      <c r="B377" s="616"/>
      <c r="C377" s="628"/>
      <c r="D377" s="752"/>
      <c r="E377" s="15" t="s">
        <v>375</v>
      </c>
      <c r="F377" s="16" t="s">
        <v>13</v>
      </c>
      <c r="G377" s="17">
        <v>17</v>
      </c>
      <c r="H377" s="18">
        <f>G377*30</f>
        <v>510</v>
      </c>
      <c r="I377" s="756"/>
      <c r="J377" s="756"/>
      <c r="K377" s="3"/>
      <c r="L377" s="3"/>
    </row>
    <row r="378" spans="1:12" ht="15.6" x14ac:dyDescent="0.3">
      <c r="A378" s="14">
        <v>366</v>
      </c>
      <c r="B378" s="616"/>
      <c r="C378" s="628"/>
      <c r="D378" s="752"/>
      <c r="E378" s="15" t="s">
        <v>376</v>
      </c>
      <c r="F378" s="16" t="s">
        <v>56</v>
      </c>
      <c r="G378" s="17">
        <v>900</v>
      </c>
      <c r="H378" s="18">
        <f t="shared" si="13"/>
        <v>27000</v>
      </c>
      <c r="I378" s="3"/>
      <c r="J378" s="3"/>
      <c r="K378" s="3"/>
      <c r="L378" s="3"/>
    </row>
    <row r="379" spans="1:12" ht="15.6" x14ac:dyDescent="0.3">
      <c r="A379" s="14">
        <v>367</v>
      </c>
      <c r="B379" s="616"/>
      <c r="C379" s="628"/>
      <c r="D379" s="752"/>
      <c r="E379" s="15" t="s">
        <v>376</v>
      </c>
      <c r="F379" s="16" t="s">
        <v>13</v>
      </c>
      <c r="G379" s="17">
        <v>900</v>
      </c>
      <c r="H379" s="18">
        <f>G379*30</f>
        <v>27000</v>
      </c>
      <c r="I379" s="3"/>
      <c r="J379" s="3"/>
      <c r="K379" s="3"/>
      <c r="L379" s="3"/>
    </row>
    <row r="380" spans="1:12" ht="15.6" x14ac:dyDescent="0.3">
      <c r="A380" s="14">
        <v>368</v>
      </c>
      <c r="B380" s="616"/>
      <c r="C380" s="628"/>
      <c r="D380" s="752"/>
      <c r="E380" s="15" t="s">
        <v>377</v>
      </c>
      <c r="F380" s="16" t="s">
        <v>21</v>
      </c>
      <c r="G380" s="17">
        <v>774</v>
      </c>
      <c r="H380" s="18">
        <f t="shared" si="13"/>
        <v>23220</v>
      </c>
      <c r="I380" s="3"/>
      <c r="J380" s="3"/>
      <c r="K380" s="3"/>
      <c r="L380" s="3"/>
    </row>
    <row r="381" spans="1:12" ht="15.6" x14ac:dyDescent="0.3">
      <c r="A381" s="14">
        <v>369</v>
      </c>
      <c r="B381" s="616"/>
      <c r="C381" s="628"/>
      <c r="D381" s="752"/>
      <c r="E381" s="15" t="s">
        <v>377</v>
      </c>
      <c r="F381" s="16" t="s">
        <v>13</v>
      </c>
      <c r="G381" s="17">
        <v>774</v>
      </c>
      <c r="H381" s="18">
        <f>G381*30</f>
        <v>23220</v>
      </c>
      <c r="I381" s="3"/>
      <c r="J381" s="3"/>
      <c r="K381" s="3"/>
      <c r="L381" s="3"/>
    </row>
    <row r="382" spans="1:12" ht="15.6" x14ac:dyDescent="0.3">
      <c r="A382" s="14">
        <v>370</v>
      </c>
      <c r="B382" s="616"/>
      <c r="C382" s="628"/>
      <c r="D382" s="752"/>
      <c r="E382" s="15" t="s">
        <v>378</v>
      </c>
      <c r="F382" s="16" t="s">
        <v>21</v>
      </c>
      <c r="G382" s="17">
        <v>984</v>
      </c>
      <c r="H382" s="18">
        <f t="shared" si="13"/>
        <v>29520</v>
      </c>
      <c r="I382" s="3"/>
      <c r="J382" s="3"/>
      <c r="K382" s="3"/>
      <c r="L382" s="3"/>
    </row>
    <row r="383" spans="1:12" ht="15.6" x14ac:dyDescent="0.3">
      <c r="A383" s="14">
        <v>371</v>
      </c>
      <c r="B383" s="616"/>
      <c r="C383" s="628"/>
      <c r="D383" s="752"/>
      <c r="E383" s="15" t="s">
        <v>378</v>
      </c>
      <c r="F383" s="16" t="s">
        <v>13</v>
      </c>
      <c r="G383" s="17">
        <v>984</v>
      </c>
      <c r="H383" s="18">
        <f>G383*30</f>
        <v>29520</v>
      </c>
      <c r="I383" s="3"/>
      <c r="J383" s="3"/>
      <c r="K383" s="3"/>
      <c r="L383" s="3"/>
    </row>
    <row r="384" spans="1:12" ht="15.6" x14ac:dyDescent="0.3">
      <c r="A384" s="14">
        <v>372</v>
      </c>
      <c r="B384" s="616"/>
      <c r="C384" s="628"/>
      <c r="D384" s="752"/>
      <c r="E384" s="15" t="s">
        <v>379</v>
      </c>
      <c r="F384" s="16" t="s">
        <v>56</v>
      </c>
      <c r="G384" s="17">
        <v>1669</v>
      </c>
      <c r="H384" s="18">
        <f t="shared" si="13"/>
        <v>50070</v>
      </c>
      <c r="I384" s="3"/>
      <c r="J384" s="3"/>
      <c r="K384" s="3"/>
      <c r="L384" s="3"/>
    </row>
    <row r="385" spans="1:12" ht="15.6" x14ac:dyDescent="0.3">
      <c r="A385" s="14">
        <v>373</v>
      </c>
      <c r="B385" s="616"/>
      <c r="C385" s="628"/>
      <c r="D385" s="752"/>
      <c r="E385" s="15" t="s">
        <v>379</v>
      </c>
      <c r="F385" s="16" t="s">
        <v>13</v>
      </c>
      <c r="G385" s="17">
        <v>1669</v>
      </c>
      <c r="H385" s="18">
        <f>G385*30</f>
        <v>50070</v>
      </c>
      <c r="I385" s="3"/>
      <c r="J385" s="3"/>
      <c r="K385" s="3"/>
      <c r="L385" s="3"/>
    </row>
    <row r="386" spans="1:12" ht="15.6" x14ac:dyDescent="0.3">
      <c r="A386" s="14">
        <v>374</v>
      </c>
      <c r="B386" s="616"/>
      <c r="C386" s="628"/>
      <c r="D386" s="752"/>
      <c r="E386" s="15" t="s">
        <v>380</v>
      </c>
      <c r="F386" s="16" t="s">
        <v>21</v>
      </c>
      <c r="G386" s="17">
        <v>1160</v>
      </c>
      <c r="H386" s="18">
        <f t="shared" si="13"/>
        <v>34800</v>
      </c>
      <c r="I386" s="3"/>
      <c r="J386" s="3"/>
      <c r="K386" s="3"/>
      <c r="L386" s="3"/>
    </row>
    <row r="387" spans="1:12" ht="15.6" x14ac:dyDescent="0.3">
      <c r="A387" s="14">
        <v>375</v>
      </c>
      <c r="B387" s="616"/>
      <c r="C387" s="628"/>
      <c r="D387" s="752"/>
      <c r="E387" s="15" t="s">
        <v>380</v>
      </c>
      <c r="F387" s="16" t="s">
        <v>13</v>
      </c>
      <c r="G387" s="17">
        <v>1160</v>
      </c>
      <c r="H387" s="18">
        <f>G387*30</f>
        <v>34800</v>
      </c>
      <c r="I387" s="3"/>
      <c r="J387" s="3"/>
      <c r="K387" s="3"/>
      <c r="L387" s="3"/>
    </row>
    <row r="388" spans="1:12" ht="15.6" x14ac:dyDescent="0.3">
      <c r="A388" s="14">
        <v>376</v>
      </c>
      <c r="B388" s="616"/>
      <c r="C388" s="628"/>
      <c r="D388" s="752"/>
      <c r="E388" s="15" t="s">
        <v>381</v>
      </c>
      <c r="F388" s="16" t="s">
        <v>21</v>
      </c>
      <c r="G388" s="17">
        <v>515</v>
      </c>
      <c r="H388" s="18">
        <f t="shared" si="13"/>
        <v>15450</v>
      </c>
      <c r="I388" s="3"/>
      <c r="J388" s="3"/>
      <c r="K388" s="3"/>
      <c r="L388" s="3"/>
    </row>
    <row r="389" spans="1:12" ht="15.6" x14ac:dyDescent="0.3">
      <c r="A389" s="14">
        <v>377</v>
      </c>
      <c r="B389" s="616"/>
      <c r="C389" s="628"/>
      <c r="D389" s="752"/>
      <c r="E389" s="15" t="s">
        <v>382</v>
      </c>
      <c r="F389" s="16" t="s">
        <v>56</v>
      </c>
      <c r="G389" s="17">
        <v>279</v>
      </c>
      <c r="H389" s="18">
        <f t="shared" si="13"/>
        <v>8370</v>
      </c>
      <c r="I389" s="3"/>
      <c r="J389" s="3"/>
      <c r="K389" s="3"/>
      <c r="L389" s="3"/>
    </row>
    <row r="390" spans="1:12" ht="15.6" x14ac:dyDescent="0.3">
      <c r="A390" s="14">
        <v>378</v>
      </c>
      <c r="B390" s="616"/>
      <c r="C390" s="628"/>
      <c r="D390" s="752"/>
      <c r="E390" s="15" t="s">
        <v>383</v>
      </c>
      <c r="F390" s="16" t="s">
        <v>56</v>
      </c>
      <c r="G390" s="17">
        <v>100</v>
      </c>
      <c r="H390" s="18">
        <f t="shared" si="13"/>
        <v>3000</v>
      </c>
      <c r="I390" s="3"/>
      <c r="J390" s="3"/>
      <c r="K390" s="3"/>
      <c r="L390" s="3"/>
    </row>
    <row r="391" spans="1:12" ht="15.6" x14ac:dyDescent="0.3">
      <c r="A391" s="14">
        <v>379</v>
      </c>
      <c r="B391" s="616"/>
      <c r="C391" s="628"/>
      <c r="D391" s="752"/>
      <c r="E391" s="15" t="s">
        <v>383</v>
      </c>
      <c r="F391" s="16" t="s">
        <v>13</v>
      </c>
      <c r="G391" s="17">
        <v>100</v>
      </c>
      <c r="H391" s="18">
        <f>G391*30</f>
        <v>3000</v>
      </c>
      <c r="I391" s="3"/>
      <c r="J391" s="3"/>
      <c r="K391" s="3"/>
      <c r="L391" s="3"/>
    </row>
    <row r="392" spans="1:12" ht="15.6" x14ac:dyDescent="0.3">
      <c r="A392" s="14">
        <v>380</v>
      </c>
      <c r="B392" s="616"/>
      <c r="C392" s="628"/>
      <c r="D392" s="752"/>
      <c r="E392" s="15" t="s">
        <v>384</v>
      </c>
      <c r="F392" s="16" t="s">
        <v>56</v>
      </c>
      <c r="G392" s="17">
        <v>164</v>
      </c>
      <c r="H392" s="18">
        <f t="shared" si="13"/>
        <v>4920</v>
      </c>
      <c r="I392" s="3"/>
      <c r="J392" s="3"/>
      <c r="K392" s="3"/>
      <c r="L392" s="3"/>
    </row>
    <row r="393" spans="1:12" ht="15.6" x14ac:dyDescent="0.3">
      <c r="A393" s="14">
        <v>381</v>
      </c>
      <c r="B393" s="616"/>
      <c r="C393" s="628"/>
      <c r="D393" s="752"/>
      <c r="E393" s="15" t="s">
        <v>384</v>
      </c>
      <c r="F393" s="16" t="s">
        <v>13</v>
      </c>
      <c r="G393" s="17">
        <v>164</v>
      </c>
      <c r="H393" s="18">
        <f>G393*30</f>
        <v>4920</v>
      </c>
      <c r="I393" s="3"/>
      <c r="J393" s="3"/>
      <c r="K393" s="3"/>
      <c r="L393" s="3"/>
    </row>
    <row r="394" spans="1:12" ht="15.6" x14ac:dyDescent="0.3">
      <c r="A394" s="14">
        <v>382</v>
      </c>
      <c r="B394" s="616"/>
      <c r="C394" s="628"/>
      <c r="D394" s="752"/>
      <c r="E394" s="15" t="s">
        <v>385</v>
      </c>
      <c r="F394" s="16" t="s">
        <v>21</v>
      </c>
      <c r="G394" s="17">
        <v>470</v>
      </c>
      <c r="H394" s="18">
        <f t="shared" si="13"/>
        <v>14100</v>
      </c>
      <c r="I394" s="3"/>
      <c r="J394" s="3"/>
      <c r="K394" s="3"/>
      <c r="L394" s="3"/>
    </row>
    <row r="395" spans="1:12" ht="15.6" x14ac:dyDescent="0.3">
      <c r="A395" s="14">
        <v>383</v>
      </c>
      <c r="B395" s="616"/>
      <c r="C395" s="628"/>
      <c r="D395" s="752"/>
      <c r="E395" s="15" t="s">
        <v>385</v>
      </c>
      <c r="F395" s="16" t="s">
        <v>13</v>
      </c>
      <c r="G395" s="17">
        <v>470</v>
      </c>
      <c r="H395" s="18">
        <f>G395*30</f>
        <v>14100</v>
      </c>
      <c r="I395" s="3"/>
      <c r="J395" s="3"/>
      <c r="K395" s="3"/>
      <c r="L395" s="3"/>
    </row>
    <row r="396" spans="1:12" ht="15.6" x14ac:dyDescent="0.3">
      <c r="A396" s="14">
        <v>384</v>
      </c>
      <c r="B396" s="616"/>
      <c r="C396" s="628"/>
      <c r="D396" s="752"/>
      <c r="E396" s="15" t="s">
        <v>386</v>
      </c>
      <c r="F396" s="16" t="s">
        <v>21</v>
      </c>
      <c r="G396" s="17">
        <v>1214</v>
      </c>
      <c r="H396" s="18">
        <f t="shared" si="13"/>
        <v>36420</v>
      </c>
      <c r="I396" s="3"/>
      <c r="J396" s="3"/>
      <c r="K396" s="3"/>
      <c r="L396" s="3"/>
    </row>
    <row r="397" spans="1:12" ht="15.6" x14ac:dyDescent="0.3">
      <c r="A397" s="14">
        <v>385</v>
      </c>
      <c r="B397" s="616"/>
      <c r="C397" s="628"/>
      <c r="D397" s="752"/>
      <c r="E397" s="15" t="s">
        <v>386</v>
      </c>
      <c r="F397" s="16" t="s">
        <v>13</v>
      </c>
      <c r="G397" s="17">
        <v>1214</v>
      </c>
      <c r="H397" s="18">
        <f>G397*30</f>
        <v>36420</v>
      </c>
      <c r="I397" s="3"/>
      <c r="J397" s="3"/>
      <c r="K397" s="3"/>
      <c r="L397" s="3"/>
    </row>
    <row r="398" spans="1:12" ht="15.6" x14ac:dyDescent="0.3">
      <c r="A398" s="14">
        <v>386</v>
      </c>
      <c r="B398" s="616"/>
      <c r="C398" s="628"/>
      <c r="D398" s="752"/>
      <c r="E398" s="15" t="s">
        <v>387</v>
      </c>
      <c r="F398" s="16" t="s">
        <v>21</v>
      </c>
      <c r="G398" s="17">
        <v>1018</v>
      </c>
      <c r="H398" s="18">
        <f t="shared" si="13"/>
        <v>30540</v>
      </c>
      <c r="I398" s="3"/>
      <c r="J398" s="3"/>
      <c r="K398" s="3"/>
      <c r="L398" s="3"/>
    </row>
    <row r="399" spans="1:12" ht="15.6" x14ac:dyDescent="0.3">
      <c r="A399" s="14">
        <v>387</v>
      </c>
      <c r="B399" s="616"/>
      <c r="C399" s="628"/>
      <c r="D399" s="752"/>
      <c r="E399" s="15" t="s">
        <v>387</v>
      </c>
      <c r="F399" s="16" t="s">
        <v>13</v>
      </c>
      <c r="G399" s="17">
        <v>1018</v>
      </c>
      <c r="H399" s="18">
        <f>G399*30</f>
        <v>30540</v>
      </c>
      <c r="I399" s="3"/>
      <c r="J399" s="3"/>
      <c r="K399" s="3"/>
      <c r="L399" s="3"/>
    </row>
    <row r="400" spans="1:12" ht="15.6" x14ac:dyDescent="0.3">
      <c r="A400" s="14">
        <v>388</v>
      </c>
      <c r="B400" s="616"/>
      <c r="C400" s="628"/>
      <c r="D400" s="752"/>
      <c r="E400" s="15" t="s">
        <v>388</v>
      </c>
      <c r="F400" s="16" t="s">
        <v>21</v>
      </c>
      <c r="G400" s="17">
        <v>1094</v>
      </c>
      <c r="H400" s="18">
        <f t="shared" si="13"/>
        <v>32820</v>
      </c>
      <c r="I400" s="3"/>
      <c r="J400" s="3"/>
      <c r="K400" s="3"/>
      <c r="L400" s="3"/>
    </row>
    <row r="401" spans="1:13" ht="15.6" x14ac:dyDescent="0.3">
      <c r="A401" s="14">
        <v>389</v>
      </c>
      <c r="B401" s="616"/>
      <c r="C401" s="628"/>
      <c r="D401" s="752"/>
      <c r="E401" s="15" t="s">
        <v>388</v>
      </c>
      <c r="F401" s="16" t="s">
        <v>13</v>
      </c>
      <c r="G401" s="17">
        <v>1094</v>
      </c>
      <c r="H401" s="18">
        <f>G401*30</f>
        <v>32820</v>
      </c>
      <c r="I401" s="3"/>
      <c r="J401" s="3"/>
      <c r="K401" s="3"/>
      <c r="L401" s="3"/>
    </row>
    <row r="402" spans="1:13" ht="16.2" thickBot="1" x14ac:dyDescent="0.35">
      <c r="A402" s="31">
        <v>390</v>
      </c>
      <c r="B402" s="616"/>
      <c r="C402" s="629"/>
      <c r="D402" s="753"/>
      <c r="E402" s="19" t="s">
        <v>389</v>
      </c>
      <c r="F402" s="20" t="s">
        <v>21</v>
      </c>
      <c r="G402" s="21">
        <v>400</v>
      </c>
      <c r="H402" s="22">
        <f t="shared" si="13"/>
        <v>12000</v>
      </c>
      <c r="I402" s="3"/>
      <c r="J402" s="3"/>
      <c r="K402" s="3"/>
      <c r="L402" s="3"/>
    </row>
    <row r="403" spans="1:13" ht="16.5" customHeight="1" thickBot="1" x14ac:dyDescent="0.35">
      <c r="A403" s="41"/>
      <c r="B403" s="617"/>
      <c r="C403" s="637" t="s">
        <v>390</v>
      </c>
      <c r="D403" s="638"/>
      <c r="E403" s="638"/>
      <c r="F403" s="639"/>
      <c r="G403" s="55">
        <f>SUM(G304:G402)</f>
        <v>75988</v>
      </c>
      <c r="H403" s="56">
        <f>G403*30</f>
        <v>2279640</v>
      </c>
      <c r="I403" s="3"/>
      <c r="J403" s="3"/>
      <c r="K403" s="3"/>
      <c r="L403" s="3"/>
    </row>
    <row r="404" spans="1:13" ht="16.5" customHeight="1" thickBot="1" x14ac:dyDescent="0.4">
      <c r="A404" s="685" t="s">
        <v>391</v>
      </c>
      <c r="B404" s="686"/>
      <c r="C404" s="686"/>
      <c r="D404" s="686"/>
      <c r="E404" s="686"/>
      <c r="F404" s="687"/>
      <c r="G404" s="96">
        <f>G35+G76+G106+G119+G151+G193+G263+G303+G403</f>
        <v>545735</v>
      </c>
      <c r="H404" s="96">
        <f>G404*30</f>
        <v>16372050</v>
      </c>
      <c r="I404" s="97"/>
      <c r="J404" s="98"/>
      <c r="K404" s="98"/>
      <c r="L404" s="3"/>
      <c r="M404" s="99"/>
    </row>
    <row r="405" spans="1:13" ht="16.5" customHeight="1" x14ac:dyDescent="0.3">
      <c r="A405" s="100">
        <v>391</v>
      </c>
      <c r="B405" s="618" t="s">
        <v>392</v>
      </c>
      <c r="C405" s="661" t="s">
        <v>393</v>
      </c>
      <c r="D405" s="661">
        <v>6</v>
      </c>
      <c r="E405" s="101" t="s">
        <v>394</v>
      </c>
      <c r="F405" s="11" t="s">
        <v>13</v>
      </c>
      <c r="G405" s="102">
        <f>177800-138700</f>
        <v>39100</v>
      </c>
      <c r="H405" s="103">
        <f>G405*30</f>
        <v>1173000</v>
      </c>
      <c r="I405" s="3"/>
      <c r="J405" s="3"/>
      <c r="K405" s="3"/>
      <c r="L405" s="3"/>
    </row>
    <row r="406" spans="1:13" ht="16.2" thickBot="1" x14ac:dyDescent="0.35">
      <c r="A406" s="104">
        <v>392</v>
      </c>
      <c r="B406" s="619"/>
      <c r="C406" s="662"/>
      <c r="D406" s="663"/>
      <c r="E406" s="105" t="s">
        <v>395</v>
      </c>
      <c r="F406" s="20" t="s">
        <v>13</v>
      </c>
      <c r="G406" s="106">
        <v>400</v>
      </c>
      <c r="H406" s="107">
        <f>G406*30</f>
        <v>12000</v>
      </c>
      <c r="I406" s="3"/>
      <c r="J406" s="3"/>
      <c r="K406" s="3"/>
      <c r="L406" s="3"/>
    </row>
    <row r="407" spans="1:13" ht="15.6" x14ac:dyDescent="0.3">
      <c r="A407" s="104">
        <v>393</v>
      </c>
      <c r="B407" s="619"/>
      <c r="C407" s="662"/>
      <c r="D407" s="662">
        <v>54</v>
      </c>
      <c r="E407" s="108" t="s">
        <v>396</v>
      </c>
      <c r="F407" s="45" t="s">
        <v>21</v>
      </c>
      <c r="G407" s="109">
        <v>1600</v>
      </c>
      <c r="H407" s="110">
        <f t="shared" ref="H407:H470" si="14">G407*30</f>
        <v>48000</v>
      </c>
      <c r="I407" s="3"/>
      <c r="J407" s="3"/>
      <c r="K407" s="3"/>
      <c r="L407" s="3"/>
    </row>
    <row r="408" spans="1:13" ht="15.6" x14ac:dyDescent="0.3">
      <c r="A408" s="104">
        <v>394</v>
      </c>
      <c r="B408" s="619"/>
      <c r="C408" s="662"/>
      <c r="D408" s="662"/>
      <c r="E408" s="111" t="s">
        <v>397</v>
      </c>
      <c r="F408" s="16" t="s">
        <v>21</v>
      </c>
      <c r="G408" s="112">
        <v>800</v>
      </c>
      <c r="H408" s="113">
        <f t="shared" si="14"/>
        <v>24000</v>
      </c>
      <c r="I408" s="3"/>
      <c r="J408" s="3"/>
      <c r="K408" s="3"/>
      <c r="L408" s="3"/>
    </row>
    <row r="409" spans="1:13" ht="15.6" x14ac:dyDescent="0.3">
      <c r="A409" s="104">
        <v>395</v>
      </c>
      <c r="B409" s="619"/>
      <c r="C409" s="662"/>
      <c r="D409" s="662"/>
      <c r="E409" s="111" t="s">
        <v>398</v>
      </c>
      <c r="F409" s="16" t="s">
        <v>21</v>
      </c>
      <c r="G409" s="112">
        <f>13100-9600</f>
        <v>3500</v>
      </c>
      <c r="H409" s="113">
        <f t="shared" si="14"/>
        <v>105000</v>
      </c>
      <c r="I409" s="3"/>
      <c r="J409" s="3"/>
      <c r="K409" s="3"/>
      <c r="L409" s="3"/>
    </row>
    <row r="410" spans="1:13" ht="15.6" x14ac:dyDescent="0.3">
      <c r="A410" s="104">
        <v>396</v>
      </c>
      <c r="B410" s="619"/>
      <c r="C410" s="662"/>
      <c r="D410" s="662"/>
      <c r="E410" s="111" t="s">
        <v>399</v>
      </c>
      <c r="F410" s="16" t="s">
        <v>13</v>
      </c>
      <c r="G410" s="112">
        <v>3100</v>
      </c>
      <c r="H410" s="113">
        <f t="shared" si="14"/>
        <v>93000</v>
      </c>
      <c r="I410" s="3"/>
      <c r="J410" s="3"/>
      <c r="K410" s="3"/>
      <c r="L410" s="3"/>
    </row>
    <row r="411" spans="1:13" ht="15.6" x14ac:dyDescent="0.3">
      <c r="A411" s="104">
        <v>397</v>
      </c>
      <c r="B411" s="619"/>
      <c r="C411" s="662"/>
      <c r="D411" s="662"/>
      <c r="E411" s="114" t="s">
        <v>400</v>
      </c>
      <c r="F411" s="16" t="s">
        <v>13</v>
      </c>
      <c r="G411" s="115">
        <v>600</v>
      </c>
      <c r="H411" s="113">
        <f t="shared" si="14"/>
        <v>18000</v>
      </c>
      <c r="I411" s="3"/>
      <c r="J411" s="3"/>
      <c r="K411" s="3"/>
      <c r="L411" s="3"/>
    </row>
    <row r="412" spans="1:13" ht="15.6" x14ac:dyDescent="0.3">
      <c r="A412" s="104">
        <v>398</v>
      </c>
      <c r="B412" s="619"/>
      <c r="C412" s="662"/>
      <c r="D412" s="662"/>
      <c r="E412" s="111" t="s">
        <v>401</v>
      </c>
      <c r="F412" s="16" t="s">
        <v>13</v>
      </c>
      <c r="G412" s="112">
        <v>400</v>
      </c>
      <c r="H412" s="113">
        <f t="shared" si="14"/>
        <v>12000</v>
      </c>
      <c r="I412" s="3"/>
      <c r="J412" s="3"/>
      <c r="K412" s="3"/>
      <c r="L412" s="3"/>
    </row>
    <row r="413" spans="1:13" ht="15.6" x14ac:dyDescent="0.3">
      <c r="A413" s="104">
        <v>399</v>
      </c>
      <c r="B413" s="619"/>
      <c r="C413" s="662"/>
      <c r="D413" s="662"/>
      <c r="E413" s="111" t="s">
        <v>402</v>
      </c>
      <c r="F413" s="16" t="s">
        <v>21</v>
      </c>
      <c r="G413" s="112">
        <v>800</v>
      </c>
      <c r="H413" s="113">
        <f t="shared" si="14"/>
        <v>24000</v>
      </c>
      <c r="I413" s="3"/>
      <c r="J413" s="3"/>
      <c r="K413" s="3"/>
      <c r="L413" s="3"/>
    </row>
    <row r="414" spans="1:13" ht="15.6" x14ac:dyDescent="0.3">
      <c r="A414" s="104">
        <v>400</v>
      </c>
      <c r="B414" s="619"/>
      <c r="C414" s="662"/>
      <c r="D414" s="662"/>
      <c r="E414" s="111" t="s">
        <v>403</v>
      </c>
      <c r="F414" s="16" t="s">
        <v>13</v>
      </c>
      <c r="G414" s="112">
        <v>500</v>
      </c>
      <c r="H414" s="113">
        <f t="shared" si="14"/>
        <v>15000</v>
      </c>
      <c r="I414" s="3"/>
      <c r="J414" s="3"/>
      <c r="K414" s="3"/>
      <c r="L414" s="3"/>
    </row>
    <row r="415" spans="1:13" ht="15.6" x14ac:dyDescent="0.3">
      <c r="A415" s="104">
        <v>401</v>
      </c>
      <c r="B415" s="619"/>
      <c r="C415" s="662"/>
      <c r="D415" s="662"/>
      <c r="E415" s="111" t="s">
        <v>403</v>
      </c>
      <c r="F415" s="16" t="s">
        <v>21</v>
      </c>
      <c r="G415" s="112">
        <v>500</v>
      </c>
      <c r="H415" s="113">
        <f t="shared" si="14"/>
        <v>15000</v>
      </c>
      <c r="I415" s="3"/>
      <c r="J415" s="3"/>
      <c r="K415" s="3"/>
      <c r="L415" s="3"/>
    </row>
    <row r="416" spans="1:13" ht="15.6" x14ac:dyDescent="0.3">
      <c r="A416" s="104">
        <v>402</v>
      </c>
      <c r="B416" s="619"/>
      <c r="C416" s="662"/>
      <c r="D416" s="662"/>
      <c r="E416" s="111" t="s">
        <v>404</v>
      </c>
      <c r="F416" s="16" t="s">
        <v>13</v>
      </c>
      <c r="G416" s="112">
        <v>5900</v>
      </c>
      <c r="H416" s="113">
        <f t="shared" si="14"/>
        <v>177000</v>
      </c>
      <c r="I416" s="3"/>
      <c r="J416" s="3"/>
      <c r="K416" s="3"/>
      <c r="L416" s="3"/>
    </row>
    <row r="417" spans="1:12" ht="15.6" x14ac:dyDescent="0.3">
      <c r="A417" s="104">
        <v>403</v>
      </c>
      <c r="B417" s="619"/>
      <c r="C417" s="662"/>
      <c r="D417" s="662"/>
      <c r="E417" s="111" t="s">
        <v>405</v>
      </c>
      <c r="F417" s="16" t="s">
        <v>21</v>
      </c>
      <c r="G417" s="112">
        <v>700</v>
      </c>
      <c r="H417" s="113">
        <f t="shared" si="14"/>
        <v>21000</v>
      </c>
      <c r="I417" s="3"/>
      <c r="J417" s="3"/>
      <c r="K417" s="3"/>
      <c r="L417" s="3"/>
    </row>
    <row r="418" spans="1:12" ht="15.6" x14ac:dyDescent="0.3">
      <c r="A418" s="104">
        <v>404</v>
      </c>
      <c r="B418" s="619"/>
      <c r="C418" s="662"/>
      <c r="D418" s="662"/>
      <c r="E418" s="111" t="s">
        <v>406</v>
      </c>
      <c r="F418" s="16" t="s">
        <v>13</v>
      </c>
      <c r="G418" s="112">
        <v>1100</v>
      </c>
      <c r="H418" s="113">
        <f t="shared" si="14"/>
        <v>33000</v>
      </c>
      <c r="I418" s="3"/>
      <c r="J418" s="3"/>
      <c r="K418" s="3"/>
      <c r="L418" s="3"/>
    </row>
    <row r="419" spans="1:12" ht="15.6" x14ac:dyDescent="0.3">
      <c r="A419" s="104">
        <v>405</v>
      </c>
      <c r="B419" s="619"/>
      <c r="C419" s="662"/>
      <c r="D419" s="662"/>
      <c r="E419" s="111" t="s">
        <v>406</v>
      </c>
      <c r="F419" s="16" t="s">
        <v>21</v>
      </c>
      <c r="G419" s="112">
        <v>1100</v>
      </c>
      <c r="H419" s="113">
        <f t="shared" si="14"/>
        <v>33000</v>
      </c>
      <c r="I419" s="3"/>
      <c r="J419" s="3"/>
      <c r="K419" s="3"/>
      <c r="L419" s="3"/>
    </row>
    <row r="420" spans="1:12" ht="15.6" x14ac:dyDescent="0.3">
      <c r="A420" s="104">
        <v>406</v>
      </c>
      <c r="B420" s="619"/>
      <c r="C420" s="662"/>
      <c r="D420" s="662"/>
      <c r="E420" s="111" t="s">
        <v>407</v>
      </c>
      <c r="F420" s="16" t="s">
        <v>13</v>
      </c>
      <c r="G420" s="112">
        <v>400</v>
      </c>
      <c r="H420" s="113">
        <f t="shared" si="14"/>
        <v>12000</v>
      </c>
      <c r="I420" s="3"/>
      <c r="J420" s="3"/>
      <c r="K420" s="3"/>
      <c r="L420" s="3"/>
    </row>
    <row r="421" spans="1:12" ht="15.6" x14ac:dyDescent="0.3">
      <c r="A421" s="104">
        <v>407</v>
      </c>
      <c r="B421" s="619"/>
      <c r="C421" s="662"/>
      <c r="D421" s="662"/>
      <c r="E421" s="111" t="s">
        <v>408</v>
      </c>
      <c r="F421" s="16" t="s">
        <v>21</v>
      </c>
      <c r="G421" s="112">
        <v>1700</v>
      </c>
      <c r="H421" s="113">
        <f t="shared" si="14"/>
        <v>51000</v>
      </c>
      <c r="I421" s="3"/>
      <c r="J421" s="3"/>
      <c r="K421" s="3"/>
      <c r="L421" s="3"/>
    </row>
    <row r="422" spans="1:12" ht="15.6" x14ac:dyDescent="0.3">
      <c r="A422" s="104">
        <v>408</v>
      </c>
      <c r="B422" s="619"/>
      <c r="C422" s="662"/>
      <c r="D422" s="662"/>
      <c r="E422" s="111" t="s">
        <v>409</v>
      </c>
      <c r="F422" s="16" t="s">
        <v>13</v>
      </c>
      <c r="G422" s="112">
        <v>2400</v>
      </c>
      <c r="H422" s="113">
        <f t="shared" si="14"/>
        <v>72000</v>
      </c>
      <c r="I422" s="3"/>
      <c r="J422" s="3"/>
      <c r="K422" s="3"/>
      <c r="L422" s="3"/>
    </row>
    <row r="423" spans="1:12" ht="15.6" x14ac:dyDescent="0.3">
      <c r="A423" s="104">
        <v>409</v>
      </c>
      <c r="B423" s="619"/>
      <c r="C423" s="662"/>
      <c r="D423" s="662"/>
      <c r="E423" s="111" t="s">
        <v>410</v>
      </c>
      <c r="F423" s="16" t="s">
        <v>13</v>
      </c>
      <c r="G423" s="112">
        <v>1800</v>
      </c>
      <c r="H423" s="113">
        <f t="shared" si="14"/>
        <v>54000</v>
      </c>
      <c r="I423" s="3"/>
      <c r="J423" s="3"/>
      <c r="K423" s="3"/>
      <c r="L423" s="3"/>
    </row>
    <row r="424" spans="1:12" ht="15.6" x14ac:dyDescent="0.3">
      <c r="A424" s="104">
        <v>410</v>
      </c>
      <c r="B424" s="619"/>
      <c r="C424" s="662"/>
      <c r="D424" s="662"/>
      <c r="E424" s="111" t="s">
        <v>411</v>
      </c>
      <c r="F424" s="16" t="s">
        <v>21</v>
      </c>
      <c r="G424" s="112">
        <v>800</v>
      </c>
      <c r="H424" s="113">
        <f t="shared" si="14"/>
        <v>24000</v>
      </c>
      <c r="I424" s="3"/>
      <c r="J424" s="3"/>
      <c r="K424" s="3"/>
      <c r="L424" s="3"/>
    </row>
    <row r="425" spans="1:12" ht="15.6" x14ac:dyDescent="0.3">
      <c r="A425" s="104">
        <v>411</v>
      </c>
      <c r="B425" s="619"/>
      <c r="C425" s="662"/>
      <c r="D425" s="662"/>
      <c r="E425" s="111" t="s">
        <v>412</v>
      </c>
      <c r="F425" s="16" t="s">
        <v>21</v>
      </c>
      <c r="G425" s="112">
        <v>800</v>
      </c>
      <c r="H425" s="113">
        <f t="shared" si="14"/>
        <v>24000</v>
      </c>
      <c r="I425" s="3"/>
      <c r="J425" s="3"/>
      <c r="K425" s="3"/>
      <c r="L425" s="3"/>
    </row>
    <row r="426" spans="1:12" ht="15.6" x14ac:dyDescent="0.3">
      <c r="A426" s="104">
        <v>412</v>
      </c>
      <c r="B426" s="619"/>
      <c r="C426" s="662"/>
      <c r="D426" s="662"/>
      <c r="E426" s="111" t="s">
        <v>413</v>
      </c>
      <c r="F426" s="16" t="s">
        <v>21</v>
      </c>
      <c r="G426" s="112">
        <v>7000</v>
      </c>
      <c r="H426" s="113">
        <f t="shared" si="14"/>
        <v>210000</v>
      </c>
      <c r="I426" s="3"/>
      <c r="J426" s="3"/>
      <c r="K426" s="3"/>
      <c r="L426" s="3"/>
    </row>
    <row r="427" spans="1:12" ht="15.6" x14ac:dyDescent="0.3">
      <c r="A427" s="104">
        <v>413</v>
      </c>
      <c r="B427" s="619"/>
      <c r="C427" s="662"/>
      <c r="D427" s="662"/>
      <c r="E427" s="111" t="s">
        <v>414</v>
      </c>
      <c r="F427" s="16" t="s">
        <v>21</v>
      </c>
      <c r="G427" s="112">
        <v>1850</v>
      </c>
      <c r="H427" s="113">
        <f t="shared" si="14"/>
        <v>55500</v>
      </c>
      <c r="I427" s="3"/>
      <c r="J427" s="3"/>
      <c r="K427" s="3"/>
      <c r="L427" s="3"/>
    </row>
    <row r="428" spans="1:12" ht="16.2" thickBot="1" x14ac:dyDescent="0.35">
      <c r="A428" s="104">
        <v>414</v>
      </c>
      <c r="B428" s="619"/>
      <c r="C428" s="662"/>
      <c r="D428" s="662"/>
      <c r="E428" s="116" t="s">
        <v>415</v>
      </c>
      <c r="F428" s="38" t="s">
        <v>21</v>
      </c>
      <c r="G428" s="117">
        <v>450</v>
      </c>
      <c r="H428" s="118">
        <f t="shared" si="14"/>
        <v>13500</v>
      </c>
      <c r="I428" s="3"/>
      <c r="J428" s="3"/>
      <c r="K428" s="3"/>
      <c r="L428" s="3"/>
    </row>
    <row r="429" spans="1:12" ht="16.2" thickBot="1" x14ac:dyDescent="0.35">
      <c r="A429" s="104">
        <v>415</v>
      </c>
      <c r="B429" s="619"/>
      <c r="C429" s="662"/>
      <c r="D429" s="119" t="s">
        <v>416</v>
      </c>
      <c r="E429" s="120" t="s">
        <v>417</v>
      </c>
      <c r="F429" s="25" t="s">
        <v>13</v>
      </c>
      <c r="G429" s="121">
        <v>4000</v>
      </c>
      <c r="H429" s="122">
        <f t="shared" si="14"/>
        <v>120000</v>
      </c>
      <c r="I429" s="3"/>
      <c r="J429" s="3"/>
      <c r="K429" s="3"/>
      <c r="L429" s="3"/>
    </row>
    <row r="430" spans="1:12" ht="15.6" x14ac:dyDescent="0.3">
      <c r="A430" s="104">
        <v>416</v>
      </c>
      <c r="B430" s="619"/>
      <c r="C430" s="662"/>
      <c r="D430" s="661">
        <v>64</v>
      </c>
      <c r="E430" s="101" t="s">
        <v>418</v>
      </c>
      <c r="F430" s="11" t="s">
        <v>21</v>
      </c>
      <c r="G430" s="123">
        <v>100</v>
      </c>
      <c r="H430" s="124">
        <f t="shared" si="14"/>
        <v>3000</v>
      </c>
      <c r="I430" s="3"/>
      <c r="J430" s="3"/>
      <c r="K430" s="3"/>
      <c r="L430" s="3"/>
    </row>
    <row r="431" spans="1:12" ht="15.6" x14ac:dyDescent="0.3">
      <c r="A431" s="104">
        <v>417</v>
      </c>
      <c r="B431" s="619"/>
      <c r="C431" s="662"/>
      <c r="D431" s="662"/>
      <c r="E431" s="111" t="s">
        <v>419</v>
      </c>
      <c r="F431" s="16" t="s">
        <v>13</v>
      </c>
      <c r="G431" s="112">
        <f>5000-2300</f>
        <v>2700</v>
      </c>
      <c r="H431" s="113">
        <f t="shared" si="14"/>
        <v>81000</v>
      </c>
      <c r="I431" s="3"/>
      <c r="J431" s="3"/>
      <c r="K431" s="3"/>
      <c r="L431" s="3"/>
    </row>
    <row r="432" spans="1:12" ht="15.6" x14ac:dyDescent="0.3">
      <c r="A432" s="104">
        <v>418</v>
      </c>
      <c r="B432" s="619"/>
      <c r="C432" s="662"/>
      <c r="D432" s="662"/>
      <c r="E432" s="111" t="s">
        <v>420</v>
      </c>
      <c r="F432" s="16" t="s">
        <v>21</v>
      </c>
      <c r="G432" s="112">
        <v>700</v>
      </c>
      <c r="H432" s="113">
        <f t="shared" si="14"/>
        <v>21000</v>
      </c>
      <c r="I432" s="3"/>
      <c r="J432" s="3"/>
      <c r="K432" s="3"/>
      <c r="L432" s="3"/>
    </row>
    <row r="433" spans="1:12" ht="15.6" x14ac:dyDescent="0.3">
      <c r="A433" s="104">
        <v>419</v>
      </c>
      <c r="B433" s="619"/>
      <c r="C433" s="662"/>
      <c r="D433" s="662"/>
      <c r="E433" s="111" t="s">
        <v>421</v>
      </c>
      <c r="F433" s="16" t="s">
        <v>21</v>
      </c>
      <c r="G433" s="112">
        <v>100</v>
      </c>
      <c r="H433" s="113">
        <f t="shared" si="14"/>
        <v>3000</v>
      </c>
      <c r="I433" s="3"/>
      <c r="J433" s="3"/>
      <c r="K433" s="3"/>
      <c r="L433" s="3"/>
    </row>
    <row r="434" spans="1:12" ht="15.6" x14ac:dyDescent="0.3">
      <c r="A434" s="104">
        <v>420</v>
      </c>
      <c r="B434" s="619"/>
      <c r="C434" s="662"/>
      <c r="D434" s="662"/>
      <c r="E434" s="111" t="s">
        <v>422</v>
      </c>
      <c r="F434" s="16" t="s">
        <v>21</v>
      </c>
      <c r="G434" s="112">
        <v>1500</v>
      </c>
      <c r="H434" s="113">
        <f t="shared" si="14"/>
        <v>45000</v>
      </c>
      <c r="I434" s="3"/>
      <c r="J434" s="3"/>
      <c r="K434" s="3"/>
      <c r="L434" s="3"/>
    </row>
    <row r="435" spans="1:12" ht="15.6" x14ac:dyDescent="0.3">
      <c r="A435" s="104">
        <v>421</v>
      </c>
      <c r="B435" s="619"/>
      <c r="C435" s="662"/>
      <c r="D435" s="662"/>
      <c r="E435" s="114" t="s">
        <v>423</v>
      </c>
      <c r="F435" s="16" t="s">
        <v>13</v>
      </c>
      <c r="G435" s="115">
        <v>1400</v>
      </c>
      <c r="H435" s="113">
        <f t="shared" si="14"/>
        <v>42000</v>
      </c>
      <c r="I435" s="3"/>
      <c r="J435" s="3"/>
      <c r="K435" s="3"/>
      <c r="L435" s="3"/>
    </row>
    <row r="436" spans="1:12" ht="15.6" x14ac:dyDescent="0.3">
      <c r="A436" s="104">
        <v>422</v>
      </c>
      <c r="B436" s="619"/>
      <c r="C436" s="662"/>
      <c r="D436" s="662"/>
      <c r="E436" s="111" t="s">
        <v>424</v>
      </c>
      <c r="F436" s="16" t="s">
        <v>21</v>
      </c>
      <c r="G436" s="112">
        <v>1500</v>
      </c>
      <c r="H436" s="113">
        <f t="shared" si="14"/>
        <v>45000</v>
      </c>
      <c r="I436" s="3"/>
      <c r="J436" s="3"/>
      <c r="K436" s="3"/>
      <c r="L436" s="3"/>
    </row>
    <row r="437" spans="1:12" ht="15.6" x14ac:dyDescent="0.3">
      <c r="A437" s="104">
        <v>423</v>
      </c>
      <c r="B437" s="619"/>
      <c r="C437" s="662"/>
      <c r="D437" s="662"/>
      <c r="E437" s="111" t="s">
        <v>424</v>
      </c>
      <c r="F437" s="16" t="s">
        <v>13</v>
      </c>
      <c r="G437" s="112">
        <v>1500</v>
      </c>
      <c r="H437" s="113">
        <f t="shared" si="14"/>
        <v>45000</v>
      </c>
      <c r="I437" s="3"/>
      <c r="J437" s="3"/>
      <c r="K437" s="3"/>
      <c r="L437" s="3"/>
    </row>
    <row r="438" spans="1:12" ht="15.6" x14ac:dyDescent="0.3">
      <c r="A438" s="104">
        <v>424</v>
      </c>
      <c r="B438" s="619"/>
      <c r="C438" s="662"/>
      <c r="D438" s="662"/>
      <c r="E438" s="111" t="s">
        <v>425</v>
      </c>
      <c r="F438" s="16" t="s">
        <v>21</v>
      </c>
      <c r="G438" s="112">
        <v>3200</v>
      </c>
      <c r="H438" s="113">
        <f t="shared" si="14"/>
        <v>96000</v>
      </c>
      <c r="I438" s="3"/>
      <c r="J438" s="3"/>
      <c r="K438" s="3"/>
      <c r="L438" s="3"/>
    </row>
    <row r="439" spans="1:12" ht="15.6" x14ac:dyDescent="0.3">
      <c r="A439" s="104">
        <v>425</v>
      </c>
      <c r="B439" s="619"/>
      <c r="C439" s="662"/>
      <c r="D439" s="662"/>
      <c r="E439" s="114" t="s">
        <v>426</v>
      </c>
      <c r="F439" s="16" t="s">
        <v>13</v>
      </c>
      <c r="G439" s="115">
        <v>1500</v>
      </c>
      <c r="H439" s="113">
        <f t="shared" si="14"/>
        <v>45000</v>
      </c>
      <c r="I439" s="3"/>
      <c r="J439" s="3"/>
      <c r="K439" s="3"/>
      <c r="L439" s="3"/>
    </row>
    <row r="440" spans="1:12" ht="15.6" x14ac:dyDescent="0.3">
      <c r="A440" s="104">
        <v>426</v>
      </c>
      <c r="B440" s="619"/>
      <c r="C440" s="662"/>
      <c r="D440" s="662"/>
      <c r="E440" s="111" t="s">
        <v>427</v>
      </c>
      <c r="F440" s="16" t="s">
        <v>13</v>
      </c>
      <c r="G440" s="112">
        <v>1700</v>
      </c>
      <c r="H440" s="113">
        <f t="shared" si="14"/>
        <v>51000</v>
      </c>
      <c r="I440" s="3"/>
      <c r="J440" s="3"/>
      <c r="K440" s="3"/>
      <c r="L440" s="3"/>
    </row>
    <row r="441" spans="1:12" ht="15.6" x14ac:dyDescent="0.3">
      <c r="A441" s="104">
        <v>427</v>
      </c>
      <c r="B441" s="619"/>
      <c r="C441" s="662"/>
      <c r="D441" s="662"/>
      <c r="E441" s="111" t="s">
        <v>428</v>
      </c>
      <c r="F441" s="16" t="s">
        <v>21</v>
      </c>
      <c r="G441" s="112">
        <v>950</v>
      </c>
      <c r="H441" s="113">
        <f t="shared" si="14"/>
        <v>28500</v>
      </c>
      <c r="I441" s="3"/>
      <c r="J441" s="3"/>
      <c r="K441" s="3"/>
      <c r="L441" s="3"/>
    </row>
    <row r="442" spans="1:12" ht="15.6" x14ac:dyDescent="0.3">
      <c r="A442" s="104">
        <v>428</v>
      </c>
      <c r="B442" s="619"/>
      <c r="C442" s="662"/>
      <c r="D442" s="662"/>
      <c r="E442" s="111" t="s">
        <v>429</v>
      </c>
      <c r="F442" s="16" t="s">
        <v>13</v>
      </c>
      <c r="G442" s="112">
        <v>2100</v>
      </c>
      <c r="H442" s="113">
        <f t="shared" si="14"/>
        <v>63000</v>
      </c>
      <c r="I442" s="3"/>
      <c r="J442" s="3"/>
      <c r="K442" s="3"/>
      <c r="L442" s="3"/>
    </row>
    <row r="443" spans="1:12" ht="15.6" x14ac:dyDescent="0.3">
      <c r="A443" s="104">
        <v>429</v>
      </c>
      <c r="B443" s="619"/>
      <c r="C443" s="662"/>
      <c r="D443" s="662"/>
      <c r="E443" s="111" t="s">
        <v>430</v>
      </c>
      <c r="F443" s="16" t="s">
        <v>21</v>
      </c>
      <c r="G443" s="112">
        <v>2100</v>
      </c>
      <c r="H443" s="113">
        <f t="shared" si="14"/>
        <v>63000</v>
      </c>
      <c r="I443" s="3"/>
      <c r="J443" s="3"/>
      <c r="K443" s="3"/>
      <c r="L443" s="3"/>
    </row>
    <row r="444" spans="1:12" ht="15.6" x14ac:dyDescent="0.3">
      <c r="A444" s="104">
        <v>430</v>
      </c>
      <c r="B444" s="619"/>
      <c r="C444" s="662"/>
      <c r="D444" s="662"/>
      <c r="E444" s="111" t="s">
        <v>431</v>
      </c>
      <c r="F444" s="16" t="s">
        <v>21</v>
      </c>
      <c r="G444" s="112">
        <v>900</v>
      </c>
      <c r="H444" s="113">
        <f t="shared" si="14"/>
        <v>27000</v>
      </c>
      <c r="I444" s="3"/>
      <c r="J444" s="3"/>
      <c r="K444" s="3"/>
      <c r="L444" s="3"/>
    </row>
    <row r="445" spans="1:12" ht="15.6" x14ac:dyDescent="0.3">
      <c r="A445" s="104">
        <v>431</v>
      </c>
      <c r="B445" s="619"/>
      <c r="C445" s="662"/>
      <c r="D445" s="662"/>
      <c r="E445" s="111" t="s">
        <v>431</v>
      </c>
      <c r="F445" s="16" t="s">
        <v>13</v>
      </c>
      <c r="G445" s="112">
        <v>900</v>
      </c>
      <c r="H445" s="113">
        <f t="shared" si="14"/>
        <v>27000</v>
      </c>
      <c r="I445" s="3"/>
      <c r="J445" s="3"/>
      <c r="K445" s="3"/>
      <c r="L445" s="3"/>
    </row>
    <row r="446" spans="1:12" ht="15.6" x14ac:dyDescent="0.3">
      <c r="A446" s="104">
        <v>432</v>
      </c>
      <c r="B446" s="619"/>
      <c r="C446" s="662"/>
      <c r="D446" s="662"/>
      <c r="E446" s="111" t="s">
        <v>432</v>
      </c>
      <c r="F446" s="16" t="s">
        <v>21</v>
      </c>
      <c r="G446" s="112">
        <v>500</v>
      </c>
      <c r="H446" s="113">
        <f t="shared" si="14"/>
        <v>15000</v>
      </c>
      <c r="I446" s="3"/>
      <c r="J446" s="3"/>
      <c r="K446" s="3"/>
      <c r="L446" s="3"/>
    </row>
    <row r="447" spans="1:12" ht="15.6" x14ac:dyDescent="0.3">
      <c r="A447" s="104">
        <v>433</v>
      </c>
      <c r="B447" s="619"/>
      <c r="C447" s="662"/>
      <c r="D447" s="662"/>
      <c r="E447" s="111" t="s">
        <v>433</v>
      </c>
      <c r="F447" s="16" t="s">
        <v>13</v>
      </c>
      <c r="G447" s="112">
        <v>580</v>
      </c>
      <c r="H447" s="113">
        <f t="shared" si="14"/>
        <v>17400</v>
      </c>
      <c r="I447" s="3"/>
      <c r="J447" s="3"/>
      <c r="K447" s="3"/>
      <c r="L447" s="3"/>
    </row>
    <row r="448" spans="1:12" ht="15.6" x14ac:dyDescent="0.3">
      <c r="A448" s="104">
        <v>434</v>
      </c>
      <c r="B448" s="619"/>
      <c r="C448" s="662"/>
      <c r="D448" s="662"/>
      <c r="E448" s="111" t="s">
        <v>434</v>
      </c>
      <c r="F448" s="16" t="s">
        <v>21</v>
      </c>
      <c r="G448" s="112">
        <v>1100</v>
      </c>
      <c r="H448" s="113">
        <f t="shared" si="14"/>
        <v>33000</v>
      </c>
      <c r="I448" s="3"/>
      <c r="J448" s="3"/>
      <c r="K448" s="3"/>
      <c r="L448" s="3"/>
    </row>
    <row r="449" spans="1:12" ht="15.6" x14ac:dyDescent="0.3">
      <c r="A449" s="104">
        <v>435</v>
      </c>
      <c r="B449" s="619"/>
      <c r="C449" s="662"/>
      <c r="D449" s="662"/>
      <c r="E449" s="111" t="s">
        <v>435</v>
      </c>
      <c r="F449" s="16" t="s">
        <v>13</v>
      </c>
      <c r="G449" s="112">
        <v>1300</v>
      </c>
      <c r="H449" s="113">
        <f t="shared" si="14"/>
        <v>39000</v>
      </c>
      <c r="I449" s="3"/>
      <c r="J449" s="3"/>
      <c r="K449" s="3"/>
      <c r="L449" s="3"/>
    </row>
    <row r="450" spans="1:12" ht="15.6" x14ac:dyDescent="0.3">
      <c r="A450" s="104">
        <v>436</v>
      </c>
      <c r="B450" s="619"/>
      <c r="C450" s="662"/>
      <c r="D450" s="662"/>
      <c r="E450" s="111" t="s">
        <v>436</v>
      </c>
      <c r="F450" s="16" t="s">
        <v>13</v>
      </c>
      <c r="G450" s="112">
        <v>1000</v>
      </c>
      <c r="H450" s="113">
        <f t="shared" si="14"/>
        <v>30000</v>
      </c>
      <c r="I450" s="3"/>
      <c r="J450" s="3"/>
      <c r="K450" s="3"/>
      <c r="L450" s="3"/>
    </row>
    <row r="451" spans="1:12" ht="15.6" x14ac:dyDescent="0.3">
      <c r="A451" s="104">
        <v>437</v>
      </c>
      <c r="B451" s="619"/>
      <c r="C451" s="662"/>
      <c r="D451" s="662"/>
      <c r="E451" s="114" t="s">
        <v>437</v>
      </c>
      <c r="F451" s="16" t="s">
        <v>13</v>
      </c>
      <c r="G451" s="115">
        <v>300</v>
      </c>
      <c r="H451" s="113">
        <f t="shared" si="14"/>
        <v>9000</v>
      </c>
      <c r="I451" s="3"/>
      <c r="J451" s="3"/>
      <c r="K451" s="3"/>
      <c r="L451" s="3"/>
    </row>
    <row r="452" spans="1:12" ht="16.2" thickBot="1" x14ac:dyDescent="0.35">
      <c r="A452" s="104">
        <v>438</v>
      </c>
      <c r="B452" s="619"/>
      <c r="C452" s="662"/>
      <c r="D452" s="663"/>
      <c r="E452" s="125" t="s">
        <v>438</v>
      </c>
      <c r="F452" s="20" t="s">
        <v>13</v>
      </c>
      <c r="G452" s="126">
        <v>200</v>
      </c>
      <c r="H452" s="127">
        <f t="shared" si="14"/>
        <v>6000</v>
      </c>
      <c r="I452" s="3"/>
      <c r="J452" s="3"/>
      <c r="K452" s="3"/>
      <c r="L452" s="3"/>
    </row>
    <row r="453" spans="1:12" ht="15.6" x14ac:dyDescent="0.3">
      <c r="A453" s="104">
        <v>439</v>
      </c>
      <c r="B453" s="619"/>
      <c r="C453" s="662"/>
      <c r="D453" s="662">
        <v>65</v>
      </c>
      <c r="E453" s="108" t="s">
        <v>439</v>
      </c>
      <c r="F453" s="45" t="s">
        <v>13</v>
      </c>
      <c r="G453" s="109">
        <v>600</v>
      </c>
      <c r="H453" s="110">
        <f t="shared" si="14"/>
        <v>18000</v>
      </c>
      <c r="I453" s="3"/>
      <c r="J453" s="3"/>
      <c r="K453" s="3"/>
      <c r="L453" s="3"/>
    </row>
    <row r="454" spans="1:12" ht="15.6" x14ac:dyDescent="0.3">
      <c r="A454" s="104">
        <v>440</v>
      </c>
      <c r="B454" s="619"/>
      <c r="C454" s="662"/>
      <c r="D454" s="662"/>
      <c r="E454" s="111" t="s">
        <v>440</v>
      </c>
      <c r="F454" s="16" t="s">
        <v>13</v>
      </c>
      <c r="G454" s="112">
        <v>700</v>
      </c>
      <c r="H454" s="113">
        <f t="shared" si="14"/>
        <v>21000</v>
      </c>
      <c r="I454" s="3"/>
      <c r="J454" s="3"/>
      <c r="K454" s="3"/>
      <c r="L454" s="3"/>
    </row>
    <row r="455" spans="1:12" ht="15.6" x14ac:dyDescent="0.3">
      <c r="A455" s="104">
        <v>441</v>
      </c>
      <c r="B455" s="619"/>
      <c r="C455" s="662"/>
      <c r="D455" s="662"/>
      <c r="E455" s="111" t="s">
        <v>441</v>
      </c>
      <c r="F455" s="16" t="s">
        <v>13</v>
      </c>
      <c r="G455" s="112">
        <v>4500</v>
      </c>
      <c r="H455" s="113">
        <f t="shared" si="14"/>
        <v>135000</v>
      </c>
      <c r="I455" s="3"/>
      <c r="J455" s="3"/>
      <c r="K455" s="3"/>
      <c r="L455" s="3"/>
    </row>
    <row r="456" spans="1:12" ht="15.6" x14ac:dyDescent="0.3">
      <c r="A456" s="104">
        <v>442</v>
      </c>
      <c r="B456" s="619"/>
      <c r="C456" s="662"/>
      <c r="D456" s="662"/>
      <c r="E456" s="111" t="s">
        <v>442</v>
      </c>
      <c r="F456" s="16" t="s">
        <v>13</v>
      </c>
      <c r="G456" s="112">
        <v>1900</v>
      </c>
      <c r="H456" s="113">
        <f t="shared" si="14"/>
        <v>57000</v>
      </c>
      <c r="I456" s="3"/>
      <c r="J456" s="3"/>
      <c r="K456" s="3"/>
      <c r="L456" s="3"/>
    </row>
    <row r="457" spans="1:12" ht="15.6" x14ac:dyDescent="0.3">
      <c r="A457" s="104">
        <v>443</v>
      </c>
      <c r="B457" s="619"/>
      <c r="C457" s="662"/>
      <c r="D457" s="662"/>
      <c r="E457" s="111" t="s">
        <v>442</v>
      </c>
      <c r="F457" s="16" t="s">
        <v>21</v>
      </c>
      <c r="G457" s="112">
        <v>1900</v>
      </c>
      <c r="H457" s="113">
        <f t="shared" si="14"/>
        <v>57000</v>
      </c>
      <c r="I457" s="3"/>
      <c r="J457" s="3"/>
      <c r="K457" s="3"/>
      <c r="L457" s="3"/>
    </row>
    <row r="458" spans="1:12" ht="15.6" x14ac:dyDescent="0.3">
      <c r="A458" s="104">
        <v>444</v>
      </c>
      <c r="B458" s="619"/>
      <c r="C458" s="662"/>
      <c r="D458" s="662"/>
      <c r="E458" s="111" t="s">
        <v>443</v>
      </c>
      <c r="F458" s="16" t="s">
        <v>13</v>
      </c>
      <c r="G458" s="112">
        <v>100</v>
      </c>
      <c r="H458" s="113">
        <f t="shared" si="14"/>
        <v>3000</v>
      </c>
      <c r="I458" s="3"/>
      <c r="J458" s="3"/>
      <c r="K458" s="3"/>
      <c r="L458" s="3"/>
    </row>
    <row r="459" spans="1:12" ht="15.6" x14ac:dyDescent="0.3">
      <c r="A459" s="104">
        <v>445</v>
      </c>
      <c r="B459" s="619"/>
      <c r="C459" s="662"/>
      <c r="D459" s="662"/>
      <c r="E459" s="111" t="s">
        <v>444</v>
      </c>
      <c r="F459" s="16" t="s">
        <v>13</v>
      </c>
      <c r="G459" s="112">
        <v>4630</v>
      </c>
      <c r="H459" s="113">
        <f t="shared" si="14"/>
        <v>138900</v>
      </c>
      <c r="I459" s="3"/>
      <c r="J459" s="3"/>
      <c r="K459" s="3"/>
      <c r="L459" s="3"/>
    </row>
    <row r="460" spans="1:12" ht="15.6" x14ac:dyDescent="0.3">
      <c r="A460" s="104">
        <v>446</v>
      </c>
      <c r="B460" s="619"/>
      <c r="C460" s="662"/>
      <c r="D460" s="662"/>
      <c r="E460" s="111" t="s">
        <v>444</v>
      </c>
      <c r="F460" s="16" t="s">
        <v>21</v>
      </c>
      <c r="G460" s="112">
        <v>4630</v>
      </c>
      <c r="H460" s="113">
        <f t="shared" si="14"/>
        <v>138900</v>
      </c>
      <c r="I460" s="3"/>
      <c r="J460" s="3"/>
      <c r="K460" s="3"/>
      <c r="L460" s="3"/>
    </row>
    <row r="461" spans="1:12" ht="15.6" x14ac:dyDescent="0.3">
      <c r="A461" s="104">
        <v>447</v>
      </c>
      <c r="B461" s="619"/>
      <c r="C461" s="662"/>
      <c r="D461" s="662"/>
      <c r="E461" s="111" t="s">
        <v>445</v>
      </c>
      <c r="F461" s="16" t="s">
        <v>13</v>
      </c>
      <c r="G461" s="112">
        <v>500</v>
      </c>
      <c r="H461" s="113">
        <f t="shared" si="14"/>
        <v>15000</v>
      </c>
      <c r="I461" s="3"/>
      <c r="J461" s="3"/>
      <c r="K461" s="3"/>
      <c r="L461" s="3"/>
    </row>
    <row r="462" spans="1:12" ht="15.6" x14ac:dyDescent="0.3">
      <c r="A462" s="104">
        <v>448</v>
      </c>
      <c r="B462" s="619"/>
      <c r="C462" s="662"/>
      <c r="D462" s="662"/>
      <c r="E462" s="111" t="s">
        <v>446</v>
      </c>
      <c r="F462" s="16" t="s">
        <v>13</v>
      </c>
      <c r="G462" s="112">
        <v>1300</v>
      </c>
      <c r="H462" s="113">
        <f t="shared" si="14"/>
        <v>39000</v>
      </c>
      <c r="I462" s="3"/>
      <c r="J462" s="3"/>
      <c r="K462" s="3"/>
      <c r="L462" s="3"/>
    </row>
    <row r="463" spans="1:12" ht="15.6" x14ac:dyDescent="0.3">
      <c r="A463" s="104">
        <v>449</v>
      </c>
      <c r="B463" s="619"/>
      <c r="C463" s="662"/>
      <c r="D463" s="662"/>
      <c r="E463" s="111" t="s">
        <v>447</v>
      </c>
      <c r="F463" s="16" t="s">
        <v>13</v>
      </c>
      <c r="G463" s="112">
        <v>400</v>
      </c>
      <c r="H463" s="113">
        <f t="shared" si="14"/>
        <v>12000</v>
      </c>
      <c r="I463" s="3"/>
      <c r="J463" s="3"/>
      <c r="K463" s="3"/>
      <c r="L463" s="3"/>
    </row>
    <row r="464" spans="1:12" ht="15.6" x14ac:dyDescent="0.3">
      <c r="A464" s="104">
        <v>450</v>
      </c>
      <c r="B464" s="619"/>
      <c r="C464" s="662"/>
      <c r="D464" s="662"/>
      <c r="E464" s="111" t="s">
        <v>448</v>
      </c>
      <c r="F464" s="16" t="s">
        <v>13</v>
      </c>
      <c r="G464" s="112">
        <v>250</v>
      </c>
      <c r="H464" s="113">
        <f t="shared" si="14"/>
        <v>7500</v>
      </c>
      <c r="I464" s="3"/>
      <c r="J464" s="3"/>
      <c r="K464" s="3"/>
      <c r="L464" s="3"/>
    </row>
    <row r="465" spans="1:12" ht="15.6" x14ac:dyDescent="0.3">
      <c r="A465" s="104">
        <v>451</v>
      </c>
      <c r="B465" s="619"/>
      <c r="C465" s="662"/>
      <c r="D465" s="662"/>
      <c r="E465" s="111" t="s">
        <v>449</v>
      </c>
      <c r="F465" s="16" t="s">
        <v>13</v>
      </c>
      <c r="G465" s="112">
        <v>300</v>
      </c>
      <c r="H465" s="113">
        <f t="shared" si="14"/>
        <v>9000</v>
      </c>
      <c r="I465" s="3"/>
      <c r="J465" s="3"/>
      <c r="K465" s="3"/>
      <c r="L465" s="3"/>
    </row>
    <row r="466" spans="1:12" ht="15.6" x14ac:dyDescent="0.3">
      <c r="A466" s="104">
        <v>452</v>
      </c>
      <c r="B466" s="619"/>
      <c r="C466" s="662"/>
      <c r="D466" s="662"/>
      <c r="E466" s="111" t="s">
        <v>450</v>
      </c>
      <c r="F466" s="16" t="s">
        <v>13</v>
      </c>
      <c r="G466" s="112">
        <v>450</v>
      </c>
      <c r="H466" s="113">
        <f t="shared" si="14"/>
        <v>13500</v>
      </c>
      <c r="I466" s="3"/>
      <c r="J466" s="3"/>
      <c r="K466" s="3"/>
      <c r="L466" s="3"/>
    </row>
    <row r="467" spans="1:12" ht="15.6" x14ac:dyDescent="0.3">
      <c r="A467" s="104">
        <v>453</v>
      </c>
      <c r="B467" s="619"/>
      <c r="C467" s="662"/>
      <c r="D467" s="662"/>
      <c r="E467" s="111" t="s">
        <v>451</v>
      </c>
      <c r="F467" s="16" t="s">
        <v>13</v>
      </c>
      <c r="G467" s="112">
        <v>1100</v>
      </c>
      <c r="H467" s="113">
        <f t="shared" si="14"/>
        <v>33000</v>
      </c>
      <c r="I467" s="3"/>
      <c r="J467" s="3"/>
      <c r="K467" s="3"/>
      <c r="L467" s="3"/>
    </row>
    <row r="468" spans="1:12" ht="15.6" x14ac:dyDescent="0.3">
      <c r="A468" s="104">
        <v>454</v>
      </c>
      <c r="B468" s="619"/>
      <c r="C468" s="662"/>
      <c r="D468" s="662"/>
      <c r="E468" s="111" t="s">
        <v>452</v>
      </c>
      <c r="F468" s="16" t="s">
        <v>13</v>
      </c>
      <c r="G468" s="112">
        <v>4550</v>
      </c>
      <c r="H468" s="113">
        <f t="shared" si="14"/>
        <v>136500</v>
      </c>
      <c r="I468" s="3"/>
      <c r="J468" s="3"/>
      <c r="K468" s="3"/>
      <c r="L468" s="3"/>
    </row>
    <row r="469" spans="1:12" ht="15.6" x14ac:dyDescent="0.3">
      <c r="A469" s="104">
        <v>455</v>
      </c>
      <c r="B469" s="619"/>
      <c r="C469" s="662"/>
      <c r="D469" s="662"/>
      <c r="E469" s="111" t="s">
        <v>453</v>
      </c>
      <c r="F469" s="16" t="s">
        <v>13</v>
      </c>
      <c r="G469" s="112">
        <v>1400</v>
      </c>
      <c r="H469" s="113">
        <f t="shared" si="14"/>
        <v>42000</v>
      </c>
      <c r="I469" s="3"/>
      <c r="J469" s="3"/>
      <c r="K469" s="3"/>
      <c r="L469" s="3"/>
    </row>
    <row r="470" spans="1:12" ht="15.6" x14ac:dyDescent="0.3">
      <c r="A470" s="104">
        <v>456</v>
      </c>
      <c r="B470" s="619"/>
      <c r="C470" s="662"/>
      <c r="D470" s="662"/>
      <c r="E470" s="111" t="s">
        <v>454</v>
      </c>
      <c r="F470" s="16" t="s">
        <v>13</v>
      </c>
      <c r="G470" s="112">
        <v>450</v>
      </c>
      <c r="H470" s="113">
        <f t="shared" si="14"/>
        <v>13500</v>
      </c>
      <c r="I470" s="3"/>
      <c r="J470" s="3"/>
      <c r="K470" s="3"/>
      <c r="L470" s="3"/>
    </row>
    <row r="471" spans="1:12" ht="15.6" x14ac:dyDescent="0.3">
      <c r="A471" s="104">
        <v>457</v>
      </c>
      <c r="B471" s="619"/>
      <c r="C471" s="662"/>
      <c r="D471" s="662"/>
      <c r="E471" s="111" t="s">
        <v>455</v>
      </c>
      <c r="F471" s="16" t="s">
        <v>13</v>
      </c>
      <c r="G471" s="112">
        <v>600</v>
      </c>
      <c r="H471" s="113">
        <f t="shared" ref="H471:H473" si="15">G471*30</f>
        <v>18000</v>
      </c>
      <c r="I471" s="3"/>
      <c r="J471" s="3"/>
      <c r="K471" s="3"/>
      <c r="L471" s="3"/>
    </row>
    <row r="472" spans="1:12" ht="16.2" thickBot="1" x14ac:dyDescent="0.35">
      <c r="A472" s="104">
        <v>458</v>
      </c>
      <c r="B472" s="619"/>
      <c r="C472" s="662"/>
      <c r="D472" s="662"/>
      <c r="E472" s="116" t="s">
        <v>456</v>
      </c>
      <c r="F472" s="38" t="s">
        <v>13</v>
      </c>
      <c r="G472" s="117">
        <v>1150</v>
      </c>
      <c r="H472" s="118">
        <f t="shared" si="15"/>
        <v>34500</v>
      </c>
      <c r="I472" s="3"/>
      <c r="J472" s="3"/>
      <c r="K472" s="3"/>
      <c r="L472" s="3"/>
    </row>
    <row r="473" spans="1:12" ht="16.2" thickBot="1" x14ac:dyDescent="0.35">
      <c r="A473" s="128">
        <v>459</v>
      </c>
      <c r="B473" s="619"/>
      <c r="C473" s="663"/>
      <c r="D473" s="129" t="s">
        <v>457</v>
      </c>
      <c r="E473" s="130" t="s">
        <v>458</v>
      </c>
      <c r="F473" s="25" t="s">
        <v>21</v>
      </c>
      <c r="G473" s="131">
        <v>1500</v>
      </c>
      <c r="H473" s="132">
        <f t="shared" si="15"/>
        <v>45000</v>
      </c>
      <c r="I473" s="3"/>
      <c r="J473" s="3"/>
      <c r="K473" s="3"/>
      <c r="L473" s="3"/>
    </row>
    <row r="474" spans="1:12" ht="16.5" customHeight="1" thickBot="1" x14ac:dyDescent="0.35">
      <c r="A474" s="133"/>
      <c r="B474" s="620"/>
      <c r="C474" s="640" t="s">
        <v>459</v>
      </c>
      <c r="D474" s="640"/>
      <c r="E474" s="640"/>
      <c r="F474" s="641"/>
      <c r="G474" s="134">
        <f>SUM(G405:G473)</f>
        <v>142040</v>
      </c>
      <c r="H474" s="134">
        <f>G474*30</f>
        <v>4261200</v>
      </c>
      <c r="I474" s="3"/>
      <c r="J474" s="3"/>
      <c r="K474" s="3"/>
      <c r="L474" s="3"/>
    </row>
    <row r="475" spans="1:12" ht="16.5" customHeight="1" x14ac:dyDescent="0.3">
      <c r="A475" s="9">
        <v>460</v>
      </c>
      <c r="B475" s="618" t="s">
        <v>392</v>
      </c>
      <c r="C475" s="661" t="s">
        <v>460</v>
      </c>
      <c r="D475" s="740" t="s">
        <v>461</v>
      </c>
      <c r="E475" s="135" t="s">
        <v>462</v>
      </c>
      <c r="F475" s="11" t="s">
        <v>21</v>
      </c>
      <c r="G475" s="136">
        <v>540</v>
      </c>
      <c r="H475" s="137">
        <f>G475*30</f>
        <v>16200</v>
      </c>
      <c r="I475" s="3"/>
      <c r="J475" s="3"/>
      <c r="K475" s="3"/>
      <c r="L475" s="3"/>
    </row>
    <row r="476" spans="1:12" ht="15.6" x14ac:dyDescent="0.3">
      <c r="A476" s="14">
        <v>461</v>
      </c>
      <c r="B476" s="619"/>
      <c r="C476" s="662"/>
      <c r="D476" s="741"/>
      <c r="E476" s="111" t="s">
        <v>463</v>
      </c>
      <c r="F476" s="16" t="s">
        <v>21</v>
      </c>
      <c r="G476" s="138">
        <v>2630</v>
      </c>
      <c r="H476" s="139">
        <f t="shared" ref="H476:H508" si="16">G476*30</f>
        <v>78900</v>
      </c>
      <c r="I476" s="3"/>
      <c r="J476" s="3"/>
      <c r="K476" s="3"/>
      <c r="L476" s="3"/>
    </row>
    <row r="477" spans="1:12" ht="15.6" x14ac:dyDescent="0.3">
      <c r="A477" s="14">
        <v>462</v>
      </c>
      <c r="B477" s="619"/>
      <c r="C477" s="662"/>
      <c r="D477" s="741"/>
      <c r="E477" s="111" t="s">
        <v>464</v>
      </c>
      <c r="F477" s="16" t="s">
        <v>21</v>
      </c>
      <c r="G477" s="138">
        <v>700</v>
      </c>
      <c r="H477" s="139">
        <f t="shared" si="16"/>
        <v>21000</v>
      </c>
      <c r="I477" s="3"/>
      <c r="J477" s="3"/>
      <c r="K477" s="3"/>
      <c r="L477" s="3"/>
    </row>
    <row r="478" spans="1:12" ht="15.6" x14ac:dyDescent="0.3">
      <c r="A478" s="14">
        <v>463</v>
      </c>
      <c r="B478" s="619"/>
      <c r="C478" s="662"/>
      <c r="D478" s="741"/>
      <c r="E478" s="111" t="s">
        <v>465</v>
      </c>
      <c r="F478" s="16" t="s">
        <v>21</v>
      </c>
      <c r="G478" s="138">
        <v>470</v>
      </c>
      <c r="H478" s="139">
        <f t="shared" si="16"/>
        <v>14100</v>
      </c>
      <c r="I478" s="3"/>
      <c r="J478" s="3"/>
      <c r="K478" s="3"/>
      <c r="L478" s="3"/>
    </row>
    <row r="479" spans="1:12" ht="15.6" x14ac:dyDescent="0.3">
      <c r="A479" s="14">
        <v>464</v>
      </c>
      <c r="B479" s="619"/>
      <c r="C479" s="662"/>
      <c r="D479" s="741"/>
      <c r="E479" s="111" t="s">
        <v>466</v>
      </c>
      <c r="F479" s="16" t="s">
        <v>21</v>
      </c>
      <c r="G479" s="138">
        <v>600</v>
      </c>
      <c r="H479" s="139">
        <f t="shared" si="16"/>
        <v>18000</v>
      </c>
      <c r="I479" s="3"/>
      <c r="J479" s="3"/>
      <c r="K479" s="3"/>
      <c r="L479" s="3"/>
    </row>
    <row r="480" spans="1:12" ht="15.6" x14ac:dyDescent="0.3">
      <c r="A480" s="14">
        <v>465</v>
      </c>
      <c r="B480" s="619"/>
      <c r="C480" s="662"/>
      <c r="D480" s="741"/>
      <c r="E480" s="111" t="s">
        <v>467</v>
      </c>
      <c r="F480" s="16" t="s">
        <v>21</v>
      </c>
      <c r="G480" s="138">
        <v>300</v>
      </c>
      <c r="H480" s="139">
        <f t="shared" si="16"/>
        <v>9000</v>
      </c>
      <c r="I480" s="140"/>
      <c r="J480" s="3"/>
      <c r="K480" s="3"/>
      <c r="L480" s="3"/>
    </row>
    <row r="481" spans="1:12" ht="15.6" x14ac:dyDescent="0.3">
      <c r="A481" s="14">
        <v>466</v>
      </c>
      <c r="B481" s="619"/>
      <c r="C481" s="662"/>
      <c r="D481" s="741"/>
      <c r="E481" s="111" t="s">
        <v>468</v>
      </c>
      <c r="F481" s="16" t="s">
        <v>21</v>
      </c>
      <c r="G481" s="138">
        <v>750</v>
      </c>
      <c r="H481" s="139">
        <f t="shared" si="16"/>
        <v>22500</v>
      </c>
      <c r="I481" s="140"/>
      <c r="J481" s="3"/>
      <c r="K481" s="3"/>
      <c r="L481" s="3"/>
    </row>
    <row r="482" spans="1:12" ht="15.6" x14ac:dyDescent="0.3">
      <c r="A482" s="14">
        <v>467</v>
      </c>
      <c r="B482" s="619"/>
      <c r="C482" s="662"/>
      <c r="D482" s="741"/>
      <c r="E482" s="111" t="s">
        <v>469</v>
      </c>
      <c r="F482" s="16" t="s">
        <v>21</v>
      </c>
      <c r="G482" s="138">
        <v>1100</v>
      </c>
      <c r="H482" s="139">
        <f t="shared" si="16"/>
        <v>33000</v>
      </c>
      <c r="I482" s="140"/>
      <c r="J482" s="3"/>
      <c r="K482" s="3"/>
      <c r="L482" s="3"/>
    </row>
    <row r="483" spans="1:12" ht="15.6" x14ac:dyDescent="0.3">
      <c r="A483" s="14">
        <v>468</v>
      </c>
      <c r="B483" s="619"/>
      <c r="C483" s="662"/>
      <c r="D483" s="741"/>
      <c r="E483" s="111" t="s">
        <v>470</v>
      </c>
      <c r="F483" s="16" t="s">
        <v>21</v>
      </c>
      <c r="G483" s="138">
        <v>730</v>
      </c>
      <c r="H483" s="139">
        <f t="shared" si="16"/>
        <v>21900</v>
      </c>
      <c r="I483" s="140"/>
      <c r="J483" s="3"/>
      <c r="K483" s="3"/>
      <c r="L483" s="3"/>
    </row>
    <row r="484" spans="1:12" ht="15.6" x14ac:dyDescent="0.3">
      <c r="A484" s="14">
        <v>469</v>
      </c>
      <c r="B484" s="619"/>
      <c r="C484" s="662"/>
      <c r="D484" s="741"/>
      <c r="E484" s="111" t="s">
        <v>471</v>
      </c>
      <c r="F484" s="16" t="s">
        <v>21</v>
      </c>
      <c r="G484" s="138">
        <v>2800</v>
      </c>
      <c r="H484" s="139">
        <f t="shared" si="16"/>
        <v>84000</v>
      </c>
      <c r="I484" s="140"/>
      <c r="J484" s="3"/>
      <c r="K484" s="3"/>
      <c r="L484" s="3"/>
    </row>
    <row r="485" spans="1:12" ht="15.6" x14ac:dyDescent="0.3">
      <c r="A485" s="14">
        <v>470</v>
      </c>
      <c r="B485" s="619"/>
      <c r="C485" s="662"/>
      <c r="D485" s="741"/>
      <c r="E485" s="111" t="s">
        <v>472</v>
      </c>
      <c r="F485" s="16" t="s">
        <v>21</v>
      </c>
      <c r="G485" s="138">
        <v>1275</v>
      </c>
      <c r="H485" s="139">
        <f t="shared" si="16"/>
        <v>38250</v>
      </c>
      <c r="I485" s="140"/>
      <c r="J485" s="3"/>
      <c r="K485" s="3"/>
      <c r="L485" s="3"/>
    </row>
    <row r="486" spans="1:12" ht="15.6" x14ac:dyDescent="0.3">
      <c r="A486" s="14">
        <v>471</v>
      </c>
      <c r="B486" s="619"/>
      <c r="C486" s="662"/>
      <c r="D486" s="741"/>
      <c r="E486" s="111" t="s">
        <v>473</v>
      </c>
      <c r="F486" s="16" t="s">
        <v>21</v>
      </c>
      <c r="G486" s="138">
        <v>400</v>
      </c>
      <c r="H486" s="139">
        <f t="shared" si="16"/>
        <v>12000</v>
      </c>
      <c r="I486" s="140"/>
      <c r="J486" s="3"/>
      <c r="K486" s="3"/>
      <c r="L486" s="3"/>
    </row>
    <row r="487" spans="1:12" ht="16.2" thickBot="1" x14ac:dyDescent="0.35">
      <c r="A487" s="36">
        <v>472</v>
      </c>
      <c r="B487" s="619"/>
      <c r="C487" s="662"/>
      <c r="D487" s="742"/>
      <c r="E487" s="105" t="s">
        <v>474</v>
      </c>
      <c r="F487" s="20" t="s">
        <v>21</v>
      </c>
      <c r="G487" s="106">
        <v>550</v>
      </c>
      <c r="H487" s="141">
        <f t="shared" si="16"/>
        <v>16500</v>
      </c>
      <c r="I487" s="140"/>
    </row>
    <row r="488" spans="1:12" ht="15.75" customHeight="1" x14ac:dyDescent="0.3">
      <c r="A488" s="9">
        <v>473</v>
      </c>
      <c r="B488" s="619"/>
      <c r="C488" s="662"/>
      <c r="D488" s="661" t="s">
        <v>475</v>
      </c>
      <c r="E488" s="101" t="s">
        <v>476</v>
      </c>
      <c r="F488" s="11" t="s">
        <v>21</v>
      </c>
      <c r="G488" s="102">
        <v>400</v>
      </c>
      <c r="H488" s="137">
        <f t="shared" si="16"/>
        <v>12000</v>
      </c>
      <c r="I488" s="140"/>
    </row>
    <row r="489" spans="1:12" ht="15.6" x14ac:dyDescent="0.3">
      <c r="A489" s="14">
        <v>474</v>
      </c>
      <c r="B489" s="619"/>
      <c r="C489" s="662"/>
      <c r="D489" s="662"/>
      <c r="E489" s="111" t="s">
        <v>477</v>
      </c>
      <c r="F489" s="16" t="s">
        <v>21</v>
      </c>
      <c r="G489" s="138">
        <v>900</v>
      </c>
      <c r="H489" s="139">
        <f t="shared" si="16"/>
        <v>27000</v>
      </c>
      <c r="I489" s="140"/>
    </row>
    <row r="490" spans="1:12" ht="15.6" x14ac:dyDescent="0.3">
      <c r="A490" s="14">
        <v>475</v>
      </c>
      <c r="B490" s="619"/>
      <c r="C490" s="662"/>
      <c r="D490" s="662"/>
      <c r="E490" s="111" t="s">
        <v>478</v>
      </c>
      <c r="F490" s="16" t="s">
        <v>13</v>
      </c>
      <c r="G490" s="138">
        <v>1300</v>
      </c>
      <c r="H490" s="139">
        <f t="shared" si="16"/>
        <v>39000</v>
      </c>
      <c r="I490" s="140"/>
    </row>
    <row r="491" spans="1:12" ht="15.6" x14ac:dyDescent="0.3">
      <c r="A491" s="14">
        <v>476</v>
      </c>
      <c r="B491" s="619"/>
      <c r="C491" s="662"/>
      <c r="D491" s="662"/>
      <c r="E491" s="111" t="s">
        <v>479</v>
      </c>
      <c r="F491" s="16" t="s">
        <v>13</v>
      </c>
      <c r="G491" s="138">
        <v>900</v>
      </c>
      <c r="H491" s="139">
        <f t="shared" si="16"/>
        <v>27000</v>
      </c>
      <c r="I491" s="140"/>
    </row>
    <row r="492" spans="1:12" ht="15.6" x14ac:dyDescent="0.3">
      <c r="A492" s="14">
        <v>477</v>
      </c>
      <c r="B492" s="619"/>
      <c r="C492" s="662"/>
      <c r="D492" s="662"/>
      <c r="E492" s="111" t="s">
        <v>480</v>
      </c>
      <c r="F492" s="16" t="s">
        <v>13</v>
      </c>
      <c r="G492" s="138">
        <v>200</v>
      </c>
      <c r="H492" s="139">
        <f t="shared" si="16"/>
        <v>6000</v>
      </c>
      <c r="I492" s="140"/>
    </row>
    <row r="493" spans="1:12" ht="15.6" x14ac:dyDescent="0.3">
      <c r="A493" s="14">
        <v>478</v>
      </c>
      <c r="B493" s="619"/>
      <c r="C493" s="662"/>
      <c r="D493" s="662"/>
      <c r="E493" s="111" t="s">
        <v>481</v>
      </c>
      <c r="F493" s="16" t="s">
        <v>13</v>
      </c>
      <c r="G493" s="138">
        <v>200</v>
      </c>
      <c r="H493" s="139">
        <f t="shared" si="16"/>
        <v>6000</v>
      </c>
      <c r="I493" s="140"/>
    </row>
    <row r="494" spans="1:12" ht="15.6" x14ac:dyDescent="0.3">
      <c r="A494" s="14">
        <v>479</v>
      </c>
      <c r="B494" s="619"/>
      <c r="C494" s="662"/>
      <c r="D494" s="662"/>
      <c r="E494" s="111" t="s">
        <v>482</v>
      </c>
      <c r="F494" s="16" t="s">
        <v>13</v>
      </c>
      <c r="G494" s="138">
        <v>1600</v>
      </c>
      <c r="H494" s="139">
        <f t="shared" si="16"/>
        <v>48000</v>
      </c>
      <c r="I494" s="140"/>
    </row>
    <row r="495" spans="1:12" ht="15.6" x14ac:dyDescent="0.3">
      <c r="A495" s="14">
        <v>480</v>
      </c>
      <c r="B495" s="619"/>
      <c r="C495" s="662"/>
      <c r="D495" s="662"/>
      <c r="E495" s="111" t="s">
        <v>483</v>
      </c>
      <c r="F495" s="16" t="s">
        <v>13</v>
      </c>
      <c r="G495" s="138">
        <v>700</v>
      </c>
      <c r="H495" s="139">
        <f t="shared" si="16"/>
        <v>21000</v>
      </c>
      <c r="I495" s="140"/>
    </row>
    <row r="496" spans="1:12" ht="16.2" thickBot="1" x14ac:dyDescent="0.35">
      <c r="A496" s="14">
        <v>481</v>
      </c>
      <c r="B496" s="619"/>
      <c r="C496" s="662"/>
      <c r="D496" s="663"/>
      <c r="E496" s="105" t="s">
        <v>484</v>
      </c>
      <c r="F496" s="20" t="s">
        <v>13</v>
      </c>
      <c r="G496" s="106">
        <v>2400</v>
      </c>
      <c r="H496" s="141">
        <f t="shared" si="16"/>
        <v>72000</v>
      </c>
      <c r="I496" s="140"/>
    </row>
    <row r="497" spans="1:9" ht="15.6" x14ac:dyDescent="0.3">
      <c r="A497" s="14">
        <v>482</v>
      </c>
      <c r="B497" s="619"/>
      <c r="C497" s="662"/>
      <c r="D497" s="661" t="s">
        <v>485</v>
      </c>
      <c r="E497" s="101" t="s">
        <v>486</v>
      </c>
      <c r="F497" s="11" t="s">
        <v>13</v>
      </c>
      <c r="G497" s="102">
        <v>1300</v>
      </c>
      <c r="H497" s="137">
        <f t="shared" si="16"/>
        <v>39000</v>
      </c>
      <c r="I497" s="140"/>
    </row>
    <row r="498" spans="1:9" ht="15.6" x14ac:dyDescent="0.3">
      <c r="A498" s="14">
        <v>483</v>
      </c>
      <c r="B498" s="619"/>
      <c r="C498" s="662"/>
      <c r="D498" s="662"/>
      <c r="E498" s="111" t="s">
        <v>487</v>
      </c>
      <c r="F498" s="16" t="s">
        <v>21</v>
      </c>
      <c r="G498" s="138">
        <v>500</v>
      </c>
      <c r="H498" s="139">
        <f t="shared" si="16"/>
        <v>15000</v>
      </c>
      <c r="I498" s="140"/>
    </row>
    <row r="499" spans="1:9" ht="15.6" x14ac:dyDescent="0.3">
      <c r="A499" s="14">
        <v>484</v>
      </c>
      <c r="B499" s="619"/>
      <c r="C499" s="662"/>
      <c r="D499" s="662"/>
      <c r="E499" s="111" t="s">
        <v>488</v>
      </c>
      <c r="F499" s="16" t="s">
        <v>13</v>
      </c>
      <c r="G499" s="138">
        <v>400</v>
      </c>
      <c r="H499" s="139">
        <f t="shared" si="16"/>
        <v>12000</v>
      </c>
      <c r="I499" s="140"/>
    </row>
    <row r="500" spans="1:9" ht="15.6" x14ac:dyDescent="0.3">
      <c r="A500" s="14">
        <v>485</v>
      </c>
      <c r="B500" s="619"/>
      <c r="C500" s="662"/>
      <c r="D500" s="662"/>
      <c r="E500" s="111" t="s">
        <v>489</v>
      </c>
      <c r="F500" s="16" t="s">
        <v>21</v>
      </c>
      <c r="G500" s="138">
        <v>400</v>
      </c>
      <c r="H500" s="139">
        <f t="shared" si="16"/>
        <v>12000</v>
      </c>
      <c r="I500" s="140"/>
    </row>
    <row r="501" spans="1:9" ht="15.6" x14ac:dyDescent="0.3">
      <c r="A501" s="14">
        <v>486</v>
      </c>
      <c r="B501" s="619"/>
      <c r="C501" s="662"/>
      <c r="D501" s="662"/>
      <c r="E501" s="111" t="s">
        <v>490</v>
      </c>
      <c r="F501" s="16" t="s">
        <v>21</v>
      </c>
      <c r="G501" s="138">
        <v>1100</v>
      </c>
      <c r="H501" s="139">
        <f t="shared" si="16"/>
        <v>33000</v>
      </c>
      <c r="I501" s="140"/>
    </row>
    <row r="502" spans="1:9" ht="15.6" x14ac:dyDescent="0.3">
      <c r="A502" s="14">
        <v>487</v>
      </c>
      <c r="B502" s="619"/>
      <c r="C502" s="662"/>
      <c r="D502" s="662"/>
      <c r="E502" s="111" t="s">
        <v>490</v>
      </c>
      <c r="F502" s="16" t="s">
        <v>13</v>
      </c>
      <c r="G502" s="138">
        <v>1100</v>
      </c>
      <c r="H502" s="139">
        <f t="shared" si="16"/>
        <v>33000</v>
      </c>
      <c r="I502" s="140"/>
    </row>
    <row r="503" spans="1:9" ht="15.6" x14ac:dyDescent="0.3">
      <c r="A503" s="14">
        <v>488</v>
      </c>
      <c r="B503" s="619"/>
      <c r="C503" s="662"/>
      <c r="D503" s="662"/>
      <c r="E503" s="111" t="s">
        <v>491</v>
      </c>
      <c r="F503" s="16" t="s">
        <v>13</v>
      </c>
      <c r="G503" s="138">
        <v>700</v>
      </c>
      <c r="H503" s="139">
        <f t="shared" si="16"/>
        <v>21000</v>
      </c>
      <c r="I503" s="140"/>
    </row>
    <row r="504" spans="1:9" ht="15.6" x14ac:dyDescent="0.3">
      <c r="A504" s="14">
        <v>489</v>
      </c>
      <c r="B504" s="619"/>
      <c r="C504" s="662"/>
      <c r="D504" s="662"/>
      <c r="E504" s="111" t="s">
        <v>492</v>
      </c>
      <c r="F504" s="16" t="s">
        <v>13</v>
      </c>
      <c r="G504" s="138">
        <v>700</v>
      </c>
      <c r="H504" s="139">
        <f t="shared" si="16"/>
        <v>21000</v>
      </c>
      <c r="I504" s="140"/>
    </row>
    <row r="505" spans="1:9" ht="15.6" x14ac:dyDescent="0.3">
      <c r="A505" s="14">
        <v>490</v>
      </c>
      <c r="B505" s="619"/>
      <c r="C505" s="662"/>
      <c r="D505" s="662"/>
      <c r="E505" s="111" t="s">
        <v>493</v>
      </c>
      <c r="F505" s="16" t="s">
        <v>21</v>
      </c>
      <c r="G505" s="138">
        <v>3100</v>
      </c>
      <c r="H505" s="139">
        <f t="shared" si="16"/>
        <v>93000</v>
      </c>
      <c r="I505" s="140"/>
    </row>
    <row r="506" spans="1:9" ht="15.6" x14ac:dyDescent="0.3">
      <c r="A506" s="14">
        <v>491</v>
      </c>
      <c r="B506" s="619"/>
      <c r="C506" s="662"/>
      <c r="D506" s="662"/>
      <c r="E506" s="111" t="s">
        <v>494</v>
      </c>
      <c r="F506" s="16" t="s">
        <v>21</v>
      </c>
      <c r="G506" s="138">
        <v>800</v>
      </c>
      <c r="H506" s="139">
        <f t="shared" si="16"/>
        <v>24000</v>
      </c>
      <c r="I506" s="140"/>
    </row>
    <row r="507" spans="1:9" ht="15.6" x14ac:dyDescent="0.3">
      <c r="A507" s="14">
        <v>492</v>
      </c>
      <c r="B507" s="619"/>
      <c r="C507" s="662"/>
      <c r="D507" s="662"/>
      <c r="E507" s="111" t="s">
        <v>495</v>
      </c>
      <c r="F507" s="16" t="s">
        <v>21</v>
      </c>
      <c r="G507" s="138">
        <v>300</v>
      </c>
      <c r="H507" s="139">
        <f t="shared" si="16"/>
        <v>9000</v>
      </c>
      <c r="I507" s="140"/>
    </row>
    <row r="508" spans="1:9" ht="16.2" thickBot="1" x14ac:dyDescent="0.35">
      <c r="A508" s="31">
        <v>493</v>
      </c>
      <c r="B508" s="619"/>
      <c r="C508" s="663"/>
      <c r="D508" s="663"/>
      <c r="E508" s="105" t="s">
        <v>496</v>
      </c>
      <c r="F508" s="20" t="s">
        <v>21</v>
      </c>
      <c r="G508" s="106">
        <v>350</v>
      </c>
      <c r="H508" s="141">
        <f t="shared" si="16"/>
        <v>10500</v>
      </c>
      <c r="I508" s="140"/>
    </row>
    <row r="509" spans="1:9" ht="16.5" customHeight="1" thickBot="1" x14ac:dyDescent="0.35">
      <c r="A509" s="133"/>
      <c r="B509" s="619"/>
      <c r="C509" s="688" t="s">
        <v>497</v>
      </c>
      <c r="D509" s="680"/>
      <c r="E509" s="680"/>
      <c r="F509" s="681"/>
      <c r="G509" s="142">
        <f>SUM(G475:G508)</f>
        <v>32195</v>
      </c>
      <c r="H509" s="142">
        <f>G509*30</f>
        <v>965850</v>
      </c>
      <c r="I509" s="140"/>
    </row>
    <row r="510" spans="1:9" ht="16.5" customHeight="1" x14ac:dyDescent="0.3">
      <c r="A510" s="9">
        <v>494</v>
      </c>
      <c r="B510" s="619"/>
      <c r="C510" s="661" t="s">
        <v>498</v>
      </c>
      <c r="D510" s="661">
        <v>55</v>
      </c>
      <c r="E510" s="101" t="s">
        <v>499</v>
      </c>
      <c r="F510" s="11" t="s">
        <v>21</v>
      </c>
      <c r="G510" s="123">
        <v>200</v>
      </c>
      <c r="H510" s="137">
        <f t="shared" ref="H510:H546" si="17">G510*30</f>
        <v>6000</v>
      </c>
      <c r="I510" s="140"/>
    </row>
    <row r="511" spans="1:9" ht="15.6" x14ac:dyDescent="0.3">
      <c r="A511" s="14">
        <v>495</v>
      </c>
      <c r="B511" s="619"/>
      <c r="C511" s="662"/>
      <c r="D511" s="662"/>
      <c r="E511" s="111" t="s">
        <v>500</v>
      </c>
      <c r="F511" s="16" t="s">
        <v>13</v>
      </c>
      <c r="G511" s="112">
        <v>1000</v>
      </c>
      <c r="H511" s="139">
        <f t="shared" si="17"/>
        <v>30000</v>
      </c>
      <c r="I511" s="140"/>
    </row>
    <row r="512" spans="1:9" ht="15.6" x14ac:dyDescent="0.3">
      <c r="A512" s="14">
        <v>496</v>
      </c>
      <c r="B512" s="619"/>
      <c r="C512" s="662"/>
      <c r="D512" s="662"/>
      <c r="E512" s="111" t="s">
        <v>501</v>
      </c>
      <c r="F512" s="16" t="s">
        <v>13</v>
      </c>
      <c r="G512" s="112">
        <v>200</v>
      </c>
      <c r="H512" s="139">
        <f t="shared" si="17"/>
        <v>6000</v>
      </c>
      <c r="I512" s="140"/>
    </row>
    <row r="513" spans="1:9" ht="15.6" x14ac:dyDescent="0.3">
      <c r="A513" s="14">
        <v>497</v>
      </c>
      <c r="B513" s="619"/>
      <c r="C513" s="662"/>
      <c r="D513" s="662"/>
      <c r="E513" s="111" t="s">
        <v>502</v>
      </c>
      <c r="F513" s="16" t="s">
        <v>13</v>
      </c>
      <c r="G513" s="112">
        <v>600</v>
      </c>
      <c r="H513" s="139">
        <f t="shared" si="17"/>
        <v>18000</v>
      </c>
      <c r="I513" s="140"/>
    </row>
    <row r="514" spans="1:9" ht="15.6" x14ac:dyDescent="0.3">
      <c r="A514" s="14">
        <v>498</v>
      </c>
      <c r="B514" s="619"/>
      <c r="C514" s="662"/>
      <c r="D514" s="662"/>
      <c r="E514" s="111" t="s">
        <v>503</v>
      </c>
      <c r="F514" s="16" t="s">
        <v>13</v>
      </c>
      <c r="G514" s="112">
        <v>700</v>
      </c>
      <c r="H514" s="139">
        <f t="shared" si="17"/>
        <v>21000</v>
      </c>
      <c r="I514" s="140"/>
    </row>
    <row r="515" spans="1:9" ht="15.6" x14ac:dyDescent="0.3">
      <c r="A515" s="14">
        <v>499</v>
      </c>
      <c r="B515" s="619"/>
      <c r="C515" s="662"/>
      <c r="D515" s="662"/>
      <c r="E515" s="111" t="s">
        <v>504</v>
      </c>
      <c r="F515" s="16" t="s">
        <v>13</v>
      </c>
      <c r="G515" s="112">
        <v>500</v>
      </c>
      <c r="H515" s="139">
        <f t="shared" si="17"/>
        <v>15000</v>
      </c>
      <c r="I515" s="140"/>
    </row>
    <row r="516" spans="1:9" ht="16.2" thickBot="1" x14ac:dyDescent="0.35">
      <c r="A516" s="14">
        <v>500</v>
      </c>
      <c r="B516" s="619"/>
      <c r="C516" s="662"/>
      <c r="D516" s="663"/>
      <c r="E516" s="105" t="s">
        <v>505</v>
      </c>
      <c r="F516" s="20" t="s">
        <v>21</v>
      </c>
      <c r="G516" s="143">
        <v>2000</v>
      </c>
      <c r="H516" s="141">
        <f t="shared" si="17"/>
        <v>60000</v>
      </c>
      <c r="I516" s="140"/>
    </row>
    <row r="517" spans="1:9" ht="15.6" x14ac:dyDescent="0.3">
      <c r="A517" s="14">
        <v>501</v>
      </c>
      <c r="B517" s="619"/>
      <c r="C517" s="662"/>
      <c r="D517" s="662" t="s">
        <v>506</v>
      </c>
      <c r="E517" s="108" t="s">
        <v>507</v>
      </c>
      <c r="F517" s="45" t="s">
        <v>13</v>
      </c>
      <c r="G517" s="109">
        <v>1370</v>
      </c>
      <c r="H517" s="144">
        <f t="shared" si="17"/>
        <v>41100</v>
      </c>
      <c r="I517" s="140"/>
    </row>
    <row r="518" spans="1:9" ht="15.6" x14ac:dyDescent="0.3">
      <c r="A518" s="14">
        <v>502</v>
      </c>
      <c r="B518" s="619"/>
      <c r="C518" s="662"/>
      <c r="D518" s="662"/>
      <c r="E518" s="111" t="s">
        <v>508</v>
      </c>
      <c r="F518" s="16" t="s">
        <v>13</v>
      </c>
      <c r="G518" s="112">
        <v>1500</v>
      </c>
      <c r="H518" s="139">
        <f t="shared" si="17"/>
        <v>45000</v>
      </c>
      <c r="I518" s="140"/>
    </row>
    <row r="519" spans="1:9" ht="15.6" x14ac:dyDescent="0.3">
      <c r="A519" s="14">
        <v>503</v>
      </c>
      <c r="B519" s="619"/>
      <c r="C519" s="662"/>
      <c r="D519" s="662"/>
      <c r="E519" s="111" t="s">
        <v>509</v>
      </c>
      <c r="F519" s="16" t="s">
        <v>13</v>
      </c>
      <c r="G519" s="112">
        <v>1800</v>
      </c>
      <c r="H519" s="139">
        <f t="shared" si="17"/>
        <v>54000</v>
      </c>
      <c r="I519" s="140"/>
    </row>
    <row r="520" spans="1:9" ht="15.6" x14ac:dyDescent="0.3">
      <c r="A520" s="14">
        <v>504</v>
      </c>
      <c r="B520" s="619"/>
      <c r="C520" s="662"/>
      <c r="D520" s="662"/>
      <c r="E520" s="111" t="s">
        <v>510</v>
      </c>
      <c r="F520" s="16" t="s">
        <v>21</v>
      </c>
      <c r="G520" s="112">
        <v>400</v>
      </c>
      <c r="H520" s="139">
        <f t="shared" si="17"/>
        <v>12000</v>
      </c>
      <c r="I520" s="140"/>
    </row>
    <row r="521" spans="1:9" ht="15.6" x14ac:dyDescent="0.3">
      <c r="A521" s="14">
        <v>505</v>
      </c>
      <c r="B521" s="619"/>
      <c r="C521" s="662"/>
      <c r="D521" s="662"/>
      <c r="E521" s="111" t="s">
        <v>511</v>
      </c>
      <c r="F521" s="16" t="s">
        <v>21</v>
      </c>
      <c r="G521" s="112">
        <v>4200</v>
      </c>
      <c r="H521" s="139">
        <f t="shared" si="17"/>
        <v>126000</v>
      </c>
      <c r="I521" s="140"/>
    </row>
    <row r="522" spans="1:9" ht="15.6" x14ac:dyDescent="0.3">
      <c r="A522" s="14">
        <v>506</v>
      </c>
      <c r="B522" s="619"/>
      <c r="C522" s="662"/>
      <c r="D522" s="662"/>
      <c r="E522" s="111" t="s">
        <v>512</v>
      </c>
      <c r="F522" s="16" t="s">
        <v>21</v>
      </c>
      <c r="G522" s="112">
        <v>1000</v>
      </c>
      <c r="H522" s="139">
        <f t="shared" si="17"/>
        <v>30000</v>
      </c>
      <c r="I522" s="140"/>
    </row>
    <row r="523" spans="1:9" ht="15.6" x14ac:dyDescent="0.3">
      <c r="A523" s="14">
        <v>507</v>
      </c>
      <c r="B523" s="619"/>
      <c r="C523" s="662"/>
      <c r="D523" s="662"/>
      <c r="E523" s="111" t="s">
        <v>513</v>
      </c>
      <c r="F523" s="16" t="s">
        <v>13</v>
      </c>
      <c r="G523" s="112">
        <v>1800</v>
      </c>
      <c r="H523" s="139">
        <f t="shared" si="17"/>
        <v>54000</v>
      </c>
      <c r="I523" s="140"/>
    </row>
    <row r="524" spans="1:9" ht="15.6" x14ac:dyDescent="0.3">
      <c r="A524" s="14">
        <v>508</v>
      </c>
      <c r="B524" s="619"/>
      <c r="C524" s="662"/>
      <c r="D524" s="662"/>
      <c r="E524" s="111" t="s">
        <v>514</v>
      </c>
      <c r="F524" s="16" t="s">
        <v>13</v>
      </c>
      <c r="G524" s="112">
        <v>1910</v>
      </c>
      <c r="H524" s="139">
        <f t="shared" si="17"/>
        <v>57300</v>
      </c>
      <c r="I524" s="140"/>
    </row>
    <row r="525" spans="1:9" ht="16.2" thickBot="1" x14ac:dyDescent="0.35">
      <c r="A525" s="14">
        <v>509</v>
      </c>
      <c r="B525" s="619"/>
      <c r="C525" s="662"/>
      <c r="D525" s="662"/>
      <c r="E525" s="116" t="s">
        <v>515</v>
      </c>
      <c r="F525" s="38" t="s">
        <v>13</v>
      </c>
      <c r="G525" s="117">
        <v>1640</v>
      </c>
      <c r="H525" s="145">
        <f t="shared" si="17"/>
        <v>49200</v>
      </c>
      <c r="I525" s="140"/>
    </row>
    <row r="526" spans="1:9" ht="15.6" x14ac:dyDescent="0.3">
      <c r="A526" s="14">
        <v>510</v>
      </c>
      <c r="B526" s="619"/>
      <c r="C526" s="662"/>
      <c r="D526" s="661">
        <v>56</v>
      </c>
      <c r="E526" s="101" t="s">
        <v>516</v>
      </c>
      <c r="F526" s="11" t="s">
        <v>13</v>
      </c>
      <c r="G526" s="123">
        <v>1700</v>
      </c>
      <c r="H526" s="137">
        <f t="shared" si="17"/>
        <v>51000</v>
      </c>
      <c r="I526" s="140"/>
    </row>
    <row r="527" spans="1:9" ht="15.6" x14ac:dyDescent="0.3">
      <c r="A527" s="14">
        <v>511</v>
      </c>
      <c r="B527" s="619"/>
      <c r="C527" s="662"/>
      <c r="D527" s="662"/>
      <c r="E527" s="111" t="s">
        <v>517</v>
      </c>
      <c r="F527" s="16" t="s">
        <v>13</v>
      </c>
      <c r="G527" s="112">
        <v>100</v>
      </c>
      <c r="H527" s="139">
        <f t="shared" si="17"/>
        <v>3000</v>
      </c>
      <c r="I527" s="140"/>
    </row>
    <row r="528" spans="1:9" ht="15.6" x14ac:dyDescent="0.3">
      <c r="A528" s="14">
        <v>512</v>
      </c>
      <c r="B528" s="619"/>
      <c r="C528" s="662"/>
      <c r="D528" s="662"/>
      <c r="E528" s="111" t="s">
        <v>518</v>
      </c>
      <c r="F528" s="16" t="s">
        <v>21</v>
      </c>
      <c r="G528" s="112">
        <v>1000</v>
      </c>
      <c r="H528" s="139">
        <f t="shared" si="17"/>
        <v>30000</v>
      </c>
      <c r="I528" s="140"/>
    </row>
    <row r="529" spans="1:9" ht="15.6" x14ac:dyDescent="0.3">
      <c r="A529" s="14">
        <v>513</v>
      </c>
      <c r="B529" s="619"/>
      <c r="C529" s="662"/>
      <c r="D529" s="662"/>
      <c r="E529" s="111" t="s">
        <v>519</v>
      </c>
      <c r="F529" s="16" t="s">
        <v>13</v>
      </c>
      <c r="G529" s="112">
        <v>2600</v>
      </c>
      <c r="H529" s="139">
        <f t="shared" si="17"/>
        <v>78000</v>
      </c>
      <c r="I529" s="140"/>
    </row>
    <row r="530" spans="1:9" ht="15.6" x14ac:dyDescent="0.3">
      <c r="A530" s="14">
        <v>514</v>
      </c>
      <c r="B530" s="619"/>
      <c r="C530" s="662"/>
      <c r="D530" s="662"/>
      <c r="E530" s="111" t="s">
        <v>520</v>
      </c>
      <c r="F530" s="16" t="s">
        <v>13</v>
      </c>
      <c r="G530" s="112">
        <v>1400</v>
      </c>
      <c r="H530" s="139">
        <f t="shared" si="17"/>
        <v>42000</v>
      </c>
      <c r="I530" s="140"/>
    </row>
    <row r="531" spans="1:9" ht="15.6" x14ac:dyDescent="0.3">
      <c r="A531" s="14">
        <v>515</v>
      </c>
      <c r="B531" s="619"/>
      <c r="C531" s="662"/>
      <c r="D531" s="662"/>
      <c r="E531" s="111" t="s">
        <v>521</v>
      </c>
      <c r="F531" s="16" t="s">
        <v>13</v>
      </c>
      <c r="G531" s="112">
        <v>3950</v>
      </c>
      <c r="H531" s="139">
        <f t="shared" si="17"/>
        <v>118500</v>
      </c>
      <c r="I531" s="140"/>
    </row>
    <row r="532" spans="1:9" ht="15.6" x14ac:dyDescent="0.3">
      <c r="A532" s="14">
        <v>516</v>
      </c>
      <c r="B532" s="619"/>
      <c r="C532" s="662"/>
      <c r="D532" s="662"/>
      <c r="E532" s="111" t="s">
        <v>522</v>
      </c>
      <c r="F532" s="16" t="s">
        <v>13</v>
      </c>
      <c r="G532" s="112">
        <v>300</v>
      </c>
      <c r="H532" s="139">
        <f t="shared" si="17"/>
        <v>9000</v>
      </c>
      <c r="I532" s="140"/>
    </row>
    <row r="533" spans="1:9" ht="15.6" x14ac:dyDescent="0.3">
      <c r="A533" s="14">
        <v>517</v>
      </c>
      <c r="B533" s="619"/>
      <c r="C533" s="662"/>
      <c r="D533" s="662"/>
      <c r="E533" s="111" t="s">
        <v>523</v>
      </c>
      <c r="F533" s="16" t="s">
        <v>13</v>
      </c>
      <c r="G533" s="112">
        <v>3000</v>
      </c>
      <c r="H533" s="139">
        <f t="shared" si="17"/>
        <v>90000</v>
      </c>
      <c r="I533" s="140"/>
    </row>
    <row r="534" spans="1:9" ht="16.2" thickBot="1" x14ac:dyDescent="0.35">
      <c r="A534" s="14">
        <v>518</v>
      </c>
      <c r="B534" s="619"/>
      <c r="C534" s="662"/>
      <c r="D534" s="663"/>
      <c r="E534" s="105" t="s">
        <v>524</v>
      </c>
      <c r="F534" s="20" t="s">
        <v>13</v>
      </c>
      <c r="G534" s="143">
        <v>3000</v>
      </c>
      <c r="H534" s="141">
        <f t="shared" si="17"/>
        <v>90000</v>
      </c>
      <c r="I534" s="140"/>
    </row>
    <row r="535" spans="1:9" ht="16.2" thickBot="1" x14ac:dyDescent="0.35">
      <c r="A535" s="14">
        <v>519</v>
      </c>
      <c r="B535" s="619"/>
      <c r="C535" s="662"/>
      <c r="D535" s="146" t="s">
        <v>461</v>
      </c>
      <c r="E535" s="147" t="s">
        <v>525</v>
      </c>
      <c r="F535" s="148" t="s">
        <v>13</v>
      </c>
      <c r="G535" s="149">
        <v>2000</v>
      </c>
      <c r="H535" s="150">
        <f t="shared" si="17"/>
        <v>60000</v>
      </c>
      <c r="I535" s="140"/>
    </row>
    <row r="536" spans="1:9" ht="16.2" thickBot="1" x14ac:dyDescent="0.35">
      <c r="A536" s="14">
        <v>520</v>
      </c>
      <c r="B536" s="619"/>
      <c r="C536" s="662"/>
      <c r="D536" s="129">
        <v>65</v>
      </c>
      <c r="E536" s="151" t="s">
        <v>526</v>
      </c>
      <c r="F536" s="25" t="s">
        <v>13</v>
      </c>
      <c r="G536" s="131">
        <v>1200</v>
      </c>
      <c r="H536" s="152">
        <f t="shared" si="17"/>
        <v>36000</v>
      </c>
      <c r="I536" s="140"/>
    </row>
    <row r="537" spans="1:9" ht="15.6" x14ac:dyDescent="0.3">
      <c r="A537" s="14">
        <v>521</v>
      </c>
      <c r="B537" s="619"/>
      <c r="C537" s="662"/>
      <c r="D537" s="661" t="s">
        <v>527</v>
      </c>
      <c r="E537" s="101" t="s">
        <v>528</v>
      </c>
      <c r="F537" s="11" t="s">
        <v>13</v>
      </c>
      <c r="G537" s="123">
        <f>9200-5790</f>
        <v>3410</v>
      </c>
      <c r="H537" s="137">
        <f t="shared" si="17"/>
        <v>102300</v>
      </c>
      <c r="I537" s="140"/>
    </row>
    <row r="538" spans="1:9" ht="15.6" x14ac:dyDescent="0.3">
      <c r="A538" s="14">
        <v>522</v>
      </c>
      <c r="B538" s="619"/>
      <c r="C538" s="662"/>
      <c r="D538" s="662"/>
      <c r="E538" s="111" t="s">
        <v>529</v>
      </c>
      <c r="F538" s="16" t="s">
        <v>13</v>
      </c>
      <c r="G538" s="112">
        <f>18300-15200</f>
        <v>3100</v>
      </c>
      <c r="H538" s="139">
        <f t="shared" si="17"/>
        <v>93000</v>
      </c>
      <c r="I538" s="140"/>
    </row>
    <row r="539" spans="1:9" ht="16.2" thickBot="1" x14ac:dyDescent="0.35">
      <c r="A539" s="14">
        <v>523</v>
      </c>
      <c r="B539" s="619"/>
      <c r="C539" s="662"/>
      <c r="D539" s="663"/>
      <c r="E539" s="105" t="s">
        <v>530</v>
      </c>
      <c r="F539" s="20" t="s">
        <v>13</v>
      </c>
      <c r="G539" s="143">
        <v>500</v>
      </c>
      <c r="H539" s="141">
        <f t="shared" si="17"/>
        <v>15000</v>
      </c>
      <c r="I539" s="140"/>
    </row>
    <row r="540" spans="1:9" ht="15.6" x14ac:dyDescent="0.3">
      <c r="A540" s="14">
        <v>524</v>
      </c>
      <c r="B540" s="619"/>
      <c r="C540" s="662"/>
      <c r="D540" s="661">
        <v>6</v>
      </c>
      <c r="E540" s="153" t="s">
        <v>531</v>
      </c>
      <c r="F540" s="11" t="s">
        <v>21</v>
      </c>
      <c r="G540" s="123">
        <v>2250</v>
      </c>
      <c r="H540" s="137">
        <f t="shared" si="17"/>
        <v>67500</v>
      </c>
      <c r="I540" s="140"/>
    </row>
    <row r="541" spans="1:9" ht="15.6" x14ac:dyDescent="0.3">
      <c r="A541" s="14">
        <v>525</v>
      </c>
      <c r="B541" s="619"/>
      <c r="C541" s="662"/>
      <c r="D541" s="662"/>
      <c r="E541" s="154" t="s">
        <v>532</v>
      </c>
      <c r="F541" s="16" t="s">
        <v>13</v>
      </c>
      <c r="G541" s="117">
        <v>1250</v>
      </c>
      <c r="H541" s="145">
        <f t="shared" si="17"/>
        <v>37500</v>
      </c>
      <c r="I541" s="140"/>
    </row>
    <row r="542" spans="1:9" ht="15.6" x14ac:dyDescent="0.3">
      <c r="A542" s="14">
        <v>526</v>
      </c>
      <c r="B542" s="619"/>
      <c r="C542" s="662"/>
      <c r="D542" s="662"/>
      <c r="E542" s="155" t="s">
        <v>533</v>
      </c>
      <c r="F542" s="16" t="s">
        <v>13</v>
      </c>
      <c r="G542" s="112">
        <v>600</v>
      </c>
      <c r="H542" s="139">
        <f t="shared" si="17"/>
        <v>18000</v>
      </c>
      <c r="I542" s="140"/>
    </row>
    <row r="543" spans="1:9" ht="16.2" thickBot="1" x14ac:dyDescent="0.35">
      <c r="A543" s="14">
        <v>527</v>
      </c>
      <c r="B543" s="619"/>
      <c r="C543" s="662"/>
      <c r="D543" s="663"/>
      <c r="E543" s="156" t="s">
        <v>534</v>
      </c>
      <c r="F543" s="20" t="s">
        <v>13</v>
      </c>
      <c r="G543" s="143">
        <v>600</v>
      </c>
      <c r="H543" s="141">
        <f t="shared" si="17"/>
        <v>18000</v>
      </c>
      <c r="I543" s="140"/>
    </row>
    <row r="544" spans="1:9" ht="15.6" x14ac:dyDescent="0.3">
      <c r="A544" s="14">
        <v>528</v>
      </c>
      <c r="B544" s="619"/>
      <c r="C544" s="662"/>
      <c r="D544" s="661" t="s">
        <v>535</v>
      </c>
      <c r="E544" s="101" t="s">
        <v>536</v>
      </c>
      <c r="F544" s="11" t="s">
        <v>13</v>
      </c>
      <c r="G544" s="123">
        <v>500</v>
      </c>
      <c r="H544" s="137">
        <f t="shared" si="17"/>
        <v>15000</v>
      </c>
      <c r="I544" s="140"/>
    </row>
    <row r="545" spans="1:13" ht="16.2" thickBot="1" x14ac:dyDescent="0.35">
      <c r="A545" s="14">
        <v>529</v>
      </c>
      <c r="B545" s="619"/>
      <c r="C545" s="662"/>
      <c r="D545" s="663"/>
      <c r="E545" s="105" t="s">
        <v>537</v>
      </c>
      <c r="F545" s="20" t="s">
        <v>13</v>
      </c>
      <c r="G545" s="143">
        <v>400</v>
      </c>
      <c r="H545" s="141">
        <f t="shared" si="17"/>
        <v>12000</v>
      </c>
      <c r="I545" s="140"/>
    </row>
    <row r="546" spans="1:13" ht="16.2" thickBot="1" x14ac:dyDescent="0.35">
      <c r="A546" s="31">
        <v>530</v>
      </c>
      <c r="B546" s="619"/>
      <c r="C546" s="663"/>
      <c r="D546" s="157" t="s">
        <v>538</v>
      </c>
      <c r="E546" s="158" t="s">
        <v>539</v>
      </c>
      <c r="F546" s="45" t="s">
        <v>13</v>
      </c>
      <c r="G546" s="159">
        <v>6200</v>
      </c>
      <c r="H546" s="160">
        <f t="shared" si="17"/>
        <v>186000</v>
      </c>
      <c r="I546" s="140"/>
    </row>
    <row r="547" spans="1:13" ht="16.5" customHeight="1" thickBot="1" x14ac:dyDescent="0.35">
      <c r="A547" s="133"/>
      <c r="B547" s="620"/>
      <c r="C547" s="688" t="s">
        <v>540</v>
      </c>
      <c r="D547" s="640"/>
      <c r="E547" s="640"/>
      <c r="F547" s="641"/>
      <c r="G547" s="161">
        <f>SUM(G510:G546)</f>
        <v>59880</v>
      </c>
      <c r="H547" s="162">
        <f>SUM(H510:H546)</f>
        <v>1796400</v>
      </c>
      <c r="I547" s="140"/>
    </row>
    <row r="548" spans="1:13" ht="16.5" customHeight="1" thickBot="1" x14ac:dyDescent="0.35">
      <c r="A548" s="624" t="s">
        <v>541</v>
      </c>
      <c r="B548" s="625"/>
      <c r="C548" s="625"/>
      <c r="D548" s="625"/>
      <c r="E548" s="625"/>
      <c r="F548" s="720"/>
      <c r="G548" s="163">
        <f>G474+G509+G547</f>
        <v>234115</v>
      </c>
      <c r="H548" s="164">
        <f>G548*30</f>
        <v>7023450</v>
      </c>
      <c r="I548" s="140"/>
      <c r="J548" s="165"/>
      <c r="K548" s="165"/>
      <c r="M548" s="99"/>
    </row>
    <row r="549" spans="1:13" ht="15.75" customHeight="1" x14ac:dyDescent="0.3">
      <c r="A549" s="9">
        <v>531</v>
      </c>
      <c r="B549" s="609" t="s">
        <v>542</v>
      </c>
      <c r="C549" s="661" t="s">
        <v>543</v>
      </c>
      <c r="D549" s="642">
        <v>69</v>
      </c>
      <c r="E549" s="166" t="s">
        <v>544</v>
      </c>
      <c r="F549" s="166" t="s">
        <v>21</v>
      </c>
      <c r="G549" s="167">
        <v>2200</v>
      </c>
      <c r="H549" s="168">
        <f>G549*30</f>
        <v>66000</v>
      </c>
      <c r="I549" s="140"/>
    </row>
    <row r="550" spans="1:13" ht="15.75" customHeight="1" x14ac:dyDescent="0.3">
      <c r="A550" s="14">
        <v>532</v>
      </c>
      <c r="B550" s="610"/>
      <c r="C550" s="662"/>
      <c r="D550" s="643"/>
      <c r="E550" s="169" t="s">
        <v>544</v>
      </c>
      <c r="F550" s="169" t="s">
        <v>13</v>
      </c>
      <c r="G550" s="170">
        <v>2200</v>
      </c>
      <c r="H550" s="171">
        <f t="shared" ref="H550:H578" si="18">G550*30</f>
        <v>66000</v>
      </c>
      <c r="I550" s="140"/>
    </row>
    <row r="551" spans="1:13" ht="15.75" customHeight="1" x14ac:dyDescent="0.3">
      <c r="A551" s="14">
        <v>533</v>
      </c>
      <c r="B551" s="610"/>
      <c r="C551" s="662"/>
      <c r="D551" s="643"/>
      <c r="E551" s="169" t="s">
        <v>545</v>
      </c>
      <c r="F551" s="169" t="s">
        <v>21</v>
      </c>
      <c r="G551" s="170">
        <v>2100</v>
      </c>
      <c r="H551" s="171">
        <f t="shared" si="18"/>
        <v>63000</v>
      </c>
      <c r="I551" s="140"/>
    </row>
    <row r="552" spans="1:13" ht="15.75" customHeight="1" x14ac:dyDescent="0.3">
      <c r="A552" s="14">
        <v>534</v>
      </c>
      <c r="B552" s="610"/>
      <c r="C552" s="662"/>
      <c r="D552" s="643"/>
      <c r="E552" s="169" t="s">
        <v>545</v>
      </c>
      <c r="F552" s="169" t="s">
        <v>13</v>
      </c>
      <c r="G552" s="170">
        <v>2100</v>
      </c>
      <c r="H552" s="171">
        <f t="shared" si="18"/>
        <v>63000</v>
      </c>
      <c r="I552" s="140"/>
    </row>
    <row r="553" spans="1:13" ht="15.75" customHeight="1" x14ac:dyDescent="0.3">
      <c r="A553" s="14">
        <v>535</v>
      </c>
      <c r="B553" s="610"/>
      <c r="C553" s="662"/>
      <c r="D553" s="643"/>
      <c r="E553" s="169" t="s">
        <v>546</v>
      </c>
      <c r="F553" s="169" t="s">
        <v>21</v>
      </c>
      <c r="G553" s="170">
        <v>1200</v>
      </c>
      <c r="H553" s="171">
        <f t="shared" si="18"/>
        <v>36000</v>
      </c>
      <c r="I553" s="140"/>
    </row>
    <row r="554" spans="1:13" ht="15.75" customHeight="1" x14ac:dyDescent="0.3">
      <c r="A554" s="14">
        <v>536</v>
      </c>
      <c r="B554" s="610"/>
      <c r="C554" s="662"/>
      <c r="D554" s="643"/>
      <c r="E554" s="169" t="s">
        <v>546</v>
      </c>
      <c r="F554" s="169" t="s">
        <v>13</v>
      </c>
      <c r="G554" s="170">
        <v>1200</v>
      </c>
      <c r="H554" s="171">
        <f t="shared" si="18"/>
        <v>36000</v>
      </c>
      <c r="I554" s="140"/>
    </row>
    <row r="555" spans="1:13" ht="15.75" customHeight="1" x14ac:dyDescent="0.3">
      <c r="A555" s="14">
        <v>537</v>
      </c>
      <c r="B555" s="610"/>
      <c r="C555" s="662"/>
      <c r="D555" s="643"/>
      <c r="E555" s="169" t="s">
        <v>547</v>
      </c>
      <c r="F555" s="169" t="s">
        <v>21</v>
      </c>
      <c r="G555" s="170">
        <v>1000</v>
      </c>
      <c r="H555" s="171">
        <f t="shared" si="18"/>
        <v>30000</v>
      </c>
      <c r="I555" s="140"/>
    </row>
    <row r="556" spans="1:13" ht="15.75" customHeight="1" x14ac:dyDescent="0.3">
      <c r="A556" s="14">
        <v>538</v>
      </c>
      <c r="B556" s="610"/>
      <c r="C556" s="662"/>
      <c r="D556" s="643"/>
      <c r="E556" s="169" t="s">
        <v>547</v>
      </c>
      <c r="F556" s="169" t="s">
        <v>13</v>
      </c>
      <c r="G556" s="170">
        <v>1000</v>
      </c>
      <c r="H556" s="171">
        <f t="shared" si="18"/>
        <v>30000</v>
      </c>
      <c r="I556" s="140"/>
    </row>
    <row r="557" spans="1:13" ht="15.75" customHeight="1" x14ac:dyDescent="0.3">
      <c r="A557" s="14">
        <v>539</v>
      </c>
      <c r="B557" s="610"/>
      <c r="C557" s="662"/>
      <c r="D557" s="643"/>
      <c r="E557" s="169" t="s">
        <v>548</v>
      </c>
      <c r="F557" s="169" t="s">
        <v>21</v>
      </c>
      <c r="G557" s="170">
        <v>600</v>
      </c>
      <c r="H557" s="171">
        <f t="shared" si="18"/>
        <v>18000</v>
      </c>
      <c r="I557" s="3"/>
    </row>
    <row r="558" spans="1:13" ht="15.75" customHeight="1" x14ac:dyDescent="0.3">
      <c r="A558" s="14">
        <v>540</v>
      </c>
      <c r="B558" s="610"/>
      <c r="C558" s="662"/>
      <c r="D558" s="643"/>
      <c r="E558" s="169" t="s">
        <v>548</v>
      </c>
      <c r="F558" s="169" t="s">
        <v>13</v>
      </c>
      <c r="G558" s="170">
        <v>600</v>
      </c>
      <c r="H558" s="171">
        <f t="shared" si="18"/>
        <v>18000</v>
      </c>
      <c r="I558" s="3"/>
    </row>
    <row r="559" spans="1:13" ht="15.75" customHeight="1" x14ac:dyDescent="0.3">
      <c r="A559" s="14">
        <v>541</v>
      </c>
      <c r="B559" s="610"/>
      <c r="C559" s="662"/>
      <c r="D559" s="643"/>
      <c r="E559" s="169" t="s">
        <v>549</v>
      </c>
      <c r="F559" s="169" t="s">
        <v>21</v>
      </c>
      <c r="G559" s="170">
        <v>3400</v>
      </c>
      <c r="H559" s="171">
        <f t="shared" si="18"/>
        <v>102000</v>
      </c>
      <c r="I559" s="3"/>
    </row>
    <row r="560" spans="1:13" ht="15.75" customHeight="1" thickBot="1" x14ac:dyDescent="0.35">
      <c r="A560" s="14">
        <v>542</v>
      </c>
      <c r="B560" s="610"/>
      <c r="C560" s="662"/>
      <c r="D560" s="644"/>
      <c r="E560" s="172" t="s">
        <v>549</v>
      </c>
      <c r="F560" s="172" t="s">
        <v>13</v>
      </c>
      <c r="G560" s="173">
        <v>3400</v>
      </c>
      <c r="H560" s="174">
        <f t="shared" si="18"/>
        <v>102000</v>
      </c>
      <c r="I560" s="3"/>
    </row>
    <row r="561" spans="1:9" ht="15.75" customHeight="1" x14ac:dyDescent="0.3">
      <c r="A561" s="14">
        <v>543</v>
      </c>
      <c r="B561" s="610"/>
      <c r="C561" s="662"/>
      <c r="D561" s="642">
        <v>7</v>
      </c>
      <c r="E561" s="166" t="s">
        <v>550</v>
      </c>
      <c r="F561" s="166" t="s">
        <v>13</v>
      </c>
      <c r="G561" s="167">
        <v>400</v>
      </c>
      <c r="H561" s="168">
        <f t="shared" si="18"/>
        <v>12000</v>
      </c>
      <c r="I561" s="3"/>
    </row>
    <row r="562" spans="1:9" ht="15.75" customHeight="1" x14ac:dyDescent="0.3">
      <c r="A562" s="14">
        <v>544</v>
      </c>
      <c r="B562" s="610"/>
      <c r="C562" s="662"/>
      <c r="D562" s="643"/>
      <c r="E562" s="169" t="s">
        <v>551</v>
      </c>
      <c r="F562" s="169" t="s">
        <v>13</v>
      </c>
      <c r="G562" s="170">
        <v>500</v>
      </c>
      <c r="H562" s="171">
        <f t="shared" si="18"/>
        <v>15000</v>
      </c>
      <c r="I562" s="3"/>
    </row>
    <row r="563" spans="1:9" ht="15.75" customHeight="1" x14ac:dyDescent="0.3">
      <c r="A563" s="14">
        <v>545</v>
      </c>
      <c r="B563" s="610"/>
      <c r="C563" s="662"/>
      <c r="D563" s="643"/>
      <c r="E563" s="169" t="s">
        <v>552</v>
      </c>
      <c r="F563" s="169" t="s">
        <v>13</v>
      </c>
      <c r="G563" s="170">
        <v>200</v>
      </c>
      <c r="H563" s="171">
        <f t="shared" si="18"/>
        <v>6000</v>
      </c>
      <c r="I563" s="3"/>
    </row>
    <row r="564" spans="1:9" ht="15.75" customHeight="1" x14ac:dyDescent="0.3">
      <c r="A564" s="14">
        <v>546</v>
      </c>
      <c r="B564" s="610"/>
      <c r="C564" s="662"/>
      <c r="D564" s="643"/>
      <c r="E564" s="169" t="s">
        <v>553</v>
      </c>
      <c r="F564" s="169" t="s">
        <v>13</v>
      </c>
      <c r="G564" s="170">
        <v>200</v>
      </c>
      <c r="H564" s="171">
        <f t="shared" si="18"/>
        <v>6000</v>
      </c>
      <c r="I564" s="3"/>
    </row>
    <row r="565" spans="1:9" ht="15.75" customHeight="1" x14ac:dyDescent="0.3">
      <c r="A565" s="14">
        <v>547</v>
      </c>
      <c r="B565" s="610"/>
      <c r="C565" s="662"/>
      <c r="D565" s="643"/>
      <c r="E565" s="169" t="s">
        <v>554</v>
      </c>
      <c r="F565" s="169" t="s">
        <v>13</v>
      </c>
      <c r="G565" s="170">
        <v>300</v>
      </c>
      <c r="H565" s="171">
        <f t="shared" si="18"/>
        <v>9000</v>
      </c>
      <c r="I565" s="3"/>
    </row>
    <row r="566" spans="1:9" ht="15.75" customHeight="1" thickBot="1" x14ac:dyDescent="0.35">
      <c r="A566" s="14">
        <v>548</v>
      </c>
      <c r="B566" s="610"/>
      <c r="C566" s="662"/>
      <c r="D566" s="644"/>
      <c r="E566" s="172" t="s">
        <v>555</v>
      </c>
      <c r="F566" s="172" t="s">
        <v>13</v>
      </c>
      <c r="G566" s="173">
        <v>300</v>
      </c>
      <c r="H566" s="174">
        <f t="shared" si="18"/>
        <v>9000</v>
      </c>
      <c r="I566" s="3"/>
    </row>
    <row r="567" spans="1:9" ht="15.75" customHeight="1" x14ac:dyDescent="0.3">
      <c r="A567" s="14">
        <v>549</v>
      </c>
      <c r="B567" s="610"/>
      <c r="C567" s="662"/>
      <c r="D567" s="642">
        <v>79</v>
      </c>
      <c r="E567" s="175" t="s">
        <v>556</v>
      </c>
      <c r="F567" s="166" t="s">
        <v>21</v>
      </c>
      <c r="G567" s="167">
        <v>800</v>
      </c>
      <c r="H567" s="168">
        <f t="shared" si="18"/>
        <v>24000</v>
      </c>
      <c r="I567" s="3"/>
    </row>
    <row r="568" spans="1:9" ht="15.75" customHeight="1" thickBot="1" x14ac:dyDescent="0.35">
      <c r="A568" s="14">
        <v>550</v>
      </c>
      <c r="B568" s="610"/>
      <c r="C568" s="662"/>
      <c r="D568" s="644"/>
      <c r="E568" s="176" t="s">
        <v>557</v>
      </c>
      <c r="F568" s="172" t="s">
        <v>21</v>
      </c>
      <c r="G568" s="173">
        <v>1000</v>
      </c>
      <c r="H568" s="174">
        <f t="shared" si="18"/>
        <v>30000</v>
      </c>
      <c r="I568" s="3"/>
    </row>
    <row r="569" spans="1:9" ht="15.75" customHeight="1" thickBot="1" x14ac:dyDescent="0.35">
      <c r="A569" s="36">
        <v>551</v>
      </c>
      <c r="B569" s="611"/>
      <c r="C569" s="663"/>
      <c r="D569" s="177" t="s">
        <v>558</v>
      </c>
      <c r="E569" s="178" t="s">
        <v>559</v>
      </c>
      <c r="F569" s="179" t="s">
        <v>21</v>
      </c>
      <c r="G569" s="180">
        <v>950</v>
      </c>
      <c r="H569" s="181">
        <f t="shared" si="18"/>
        <v>28500</v>
      </c>
      <c r="I569" s="3"/>
    </row>
    <row r="570" spans="1:9" ht="15.6" x14ac:dyDescent="0.3">
      <c r="A570" s="35">
        <v>552</v>
      </c>
      <c r="B570" s="610" t="s">
        <v>542</v>
      </c>
      <c r="C570" s="662" t="s">
        <v>543</v>
      </c>
      <c r="D570" s="754" t="s">
        <v>32</v>
      </c>
      <c r="E570" s="182" t="s">
        <v>560</v>
      </c>
      <c r="F570" s="183" t="s">
        <v>21</v>
      </c>
      <c r="G570" s="184">
        <v>400</v>
      </c>
      <c r="H570" s="185">
        <f t="shared" si="18"/>
        <v>12000</v>
      </c>
      <c r="I570" s="3"/>
    </row>
    <row r="571" spans="1:9" ht="15.6" x14ac:dyDescent="0.3">
      <c r="A571" s="14">
        <v>553</v>
      </c>
      <c r="B571" s="610"/>
      <c r="C571" s="662"/>
      <c r="D571" s="643"/>
      <c r="E571" s="186" t="s">
        <v>560</v>
      </c>
      <c r="F571" s="169" t="s">
        <v>13</v>
      </c>
      <c r="G571" s="170">
        <v>400</v>
      </c>
      <c r="H571" s="171">
        <f t="shared" si="18"/>
        <v>12000</v>
      </c>
      <c r="I571" s="3"/>
    </row>
    <row r="572" spans="1:9" ht="15.6" x14ac:dyDescent="0.3">
      <c r="A572" s="14">
        <v>554</v>
      </c>
      <c r="B572" s="610"/>
      <c r="C572" s="662"/>
      <c r="D572" s="643"/>
      <c r="E572" s="186" t="s">
        <v>561</v>
      </c>
      <c r="F572" s="169" t="s">
        <v>21</v>
      </c>
      <c r="G572" s="170">
        <v>1000</v>
      </c>
      <c r="H572" s="171">
        <f t="shared" si="18"/>
        <v>30000</v>
      </c>
      <c r="I572" s="3"/>
    </row>
    <row r="573" spans="1:9" ht="15.6" x14ac:dyDescent="0.3">
      <c r="A573" s="14">
        <v>555</v>
      </c>
      <c r="B573" s="610"/>
      <c r="C573" s="662"/>
      <c r="D573" s="643"/>
      <c r="E573" s="186" t="s">
        <v>561</v>
      </c>
      <c r="F573" s="169" t="s">
        <v>13</v>
      </c>
      <c r="G573" s="170">
        <v>1000</v>
      </c>
      <c r="H573" s="171">
        <f t="shared" si="18"/>
        <v>30000</v>
      </c>
      <c r="I573" s="3"/>
    </row>
    <row r="574" spans="1:9" ht="15.6" x14ac:dyDescent="0.3">
      <c r="A574" s="14">
        <v>556</v>
      </c>
      <c r="B574" s="610"/>
      <c r="C574" s="662"/>
      <c r="D574" s="643"/>
      <c r="E574" s="186" t="s">
        <v>562</v>
      </c>
      <c r="F574" s="169" t="s">
        <v>21</v>
      </c>
      <c r="G574" s="170">
        <v>2000</v>
      </c>
      <c r="H574" s="171">
        <f t="shared" si="18"/>
        <v>60000</v>
      </c>
      <c r="I574" s="3"/>
    </row>
    <row r="575" spans="1:9" ht="15.6" x14ac:dyDescent="0.3">
      <c r="A575" s="14">
        <v>557</v>
      </c>
      <c r="B575" s="610"/>
      <c r="C575" s="662"/>
      <c r="D575" s="643"/>
      <c r="E575" s="186" t="s">
        <v>562</v>
      </c>
      <c r="F575" s="169" t="s">
        <v>13</v>
      </c>
      <c r="G575" s="170">
        <v>2000</v>
      </c>
      <c r="H575" s="171">
        <f t="shared" si="18"/>
        <v>60000</v>
      </c>
      <c r="I575" s="3"/>
    </row>
    <row r="576" spans="1:9" ht="15.6" x14ac:dyDescent="0.3">
      <c r="A576" s="14">
        <v>558</v>
      </c>
      <c r="B576" s="610"/>
      <c r="C576" s="662"/>
      <c r="D576" s="643"/>
      <c r="E576" s="186" t="s">
        <v>563</v>
      </c>
      <c r="F576" s="169" t="s">
        <v>21</v>
      </c>
      <c r="G576" s="170">
        <v>1000</v>
      </c>
      <c r="H576" s="171">
        <f t="shared" si="18"/>
        <v>30000</v>
      </c>
      <c r="I576" s="3"/>
    </row>
    <row r="577" spans="1:9" ht="15.6" x14ac:dyDescent="0.3">
      <c r="A577" s="14">
        <v>559</v>
      </c>
      <c r="B577" s="610"/>
      <c r="C577" s="662"/>
      <c r="D577" s="643"/>
      <c r="E577" s="186" t="s">
        <v>563</v>
      </c>
      <c r="F577" s="169" t="s">
        <v>13</v>
      </c>
      <c r="G577" s="170">
        <v>1000</v>
      </c>
      <c r="H577" s="171">
        <f t="shared" si="18"/>
        <v>30000</v>
      </c>
      <c r="I577" s="3"/>
    </row>
    <row r="578" spans="1:9" ht="16.2" thickBot="1" x14ac:dyDescent="0.35">
      <c r="A578" s="31">
        <v>560</v>
      </c>
      <c r="B578" s="610"/>
      <c r="C578" s="663"/>
      <c r="D578" s="644"/>
      <c r="E578" s="176" t="s">
        <v>564</v>
      </c>
      <c r="F578" s="172" t="s">
        <v>13</v>
      </c>
      <c r="G578" s="173">
        <v>5000</v>
      </c>
      <c r="H578" s="174">
        <f t="shared" si="18"/>
        <v>150000</v>
      </c>
      <c r="I578" s="3"/>
    </row>
    <row r="579" spans="1:9" ht="16.5" customHeight="1" thickBot="1" x14ac:dyDescent="0.35">
      <c r="A579" s="133"/>
      <c r="B579" s="610"/>
      <c r="C579" s="640" t="s">
        <v>565</v>
      </c>
      <c r="D579" s="640"/>
      <c r="E579" s="640"/>
      <c r="F579" s="641"/>
      <c r="G579" s="161">
        <f>SUM(G549:G578)</f>
        <v>39450</v>
      </c>
      <c r="H579" s="162">
        <f>G579*30</f>
        <v>1183500</v>
      </c>
      <c r="I579" s="3"/>
    </row>
    <row r="580" spans="1:9" ht="16.5" customHeight="1" x14ac:dyDescent="0.3">
      <c r="A580" s="9">
        <v>561</v>
      </c>
      <c r="B580" s="610"/>
      <c r="C580" s="737" t="s">
        <v>566</v>
      </c>
      <c r="D580" s="746">
        <v>6</v>
      </c>
      <c r="E580" s="187" t="s">
        <v>567</v>
      </c>
      <c r="F580" s="188" t="s">
        <v>56</v>
      </c>
      <c r="G580" s="189">
        <v>200</v>
      </c>
      <c r="H580" s="190">
        <f>G580*30</f>
        <v>6000</v>
      </c>
      <c r="I580" s="3"/>
    </row>
    <row r="581" spans="1:9" ht="15.6" x14ac:dyDescent="0.3">
      <c r="A581" s="14">
        <v>562</v>
      </c>
      <c r="B581" s="610"/>
      <c r="C581" s="738"/>
      <c r="D581" s="748"/>
      <c r="E581" s="191" t="s">
        <v>568</v>
      </c>
      <c r="F581" s="192" t="s">
        <v>56</v>
      </c>
      <c r="G581" s="193">
        <v>300</v>
      </c>
      <c r="H581" s="194">
        <f t="shared" ref="H581:H644" si="19">G581*30</f>
        <v>9000</v>
      </c>
      <c r="I581" s="3"/>
    </row>
    <row r="582" spans="1:9" ht="15.6" x14ac:dyDescent="0.3">
      <c r="A582" s="14">
        <v>563</v>
      </c>
      <c r="B582" s="610"/>
      <c r="C582" s="738"/>
      <c r="D582" s="748"/>
      <c r="E582" s="191" t="s">
        <v>569</v>
      </c>
      <c r="F582" s="192" t="s">
        <v>13</v>
      </c>
      <c r="G582" s="193">
        <v>400</v>
      </c>
      <c r="H582" s="194">
        <f t="shared" si="19"/>
        <v>12000</v>
      </c>
      <c r="I582" s="3"/>
    </row>
    <row r="583" spans="1:9" ht="16.2" thickBot="1" x14ac:dyDescent="0.35">
      <c r="A583" s="14">
        <v>564</v>
      </c>
      <c r="B583" s="610"/>
      <c r="C583" s="738"/>
      <c r="D583" s="747"/>
      <c r="E583" s="195" t="s">
        <v>570</v>
      </c>
      <c r="F583" s="196" t="s">
        <v>13</v>
      </c>
      <c r="G583" s="197">
        <v>700</v>
      </c>
      <c r="H583" s="194">
        <f t="shared" si="19"/>
        <v>21000</v>
      </c>
      <c r="I583" s="3"/>
    </row>
    <row r="584" spans="1:9" ht="15.6" x14ac:dyDescent="0.3">
      <c r="A584" s="14">
        <v>565</v>
      </c>
      <c r="B584" s="610"/>
      <c r="C584" s="738"/>
      <c r="D584" s="743">
        <v>57</v>
      </c>
      <c r="E584" s="198" t="s">
        <v>571</v>
      </c>
      <c r="F584" s="188" t="s">
        <v>13</v>
      </c>
      <c r="G584" s="189">
        <f>80250-78500</f>
        <v>1750</v>
      </c>
      <c r="H584" s="194">
        <f t="shared" si="19"/>
        <v>52500</v>
      </c>
      <c r="I584" s="3"/>
    </row>
    <row r="585" spans="1:9" ht="15.6" x14ac:dyDescent="0.3">
      <c r="A585" s="14">
        <v>566</v>
      </c>
      <c r="B585" s="610"/>
      <c r="C585" s="738"/>
      <c r="D585" s="744"/>
      <c r="E585" s="199" t="s">
        <v>572</v>
      </c>
      <c r="F585" s="200" t="s">
        <v>56</v>
      </c>
      <c r="G585" s="201">
        <f>98600-98200</f>
        <v>400</v>
      </c>
      <c r="H585" s="194">
        <f t="shared" si="19"/>
        <v>12000</v>
      </c>
      <c r="I585" s="3"/>
    </row>
    <row r="586" spans="1:9" ht="15.6" x14ac:dyDescent="0.3">
      <c r="A586" s="14">
        <v>567</v>
      </c>
      <c r="B586" s="610"/>
      <c r="C586" s="738"/>
      <c r="D586" s="744"/>
      <c r="E586" s="202" t="s">
        <v>573</v>
      </c>
      <c r="F586" s="192" t="s">
        <v>13</v>
      </c>
      <c r="G586" s="193">
        <f>104000-98200</f>
        <v>5800</v>
      </c>
      <c r="H586" s="194">
        <f>G586*30</f>
        <v>174000</v>
      </c>
      <c r="I586" s="3"/>
    </row>
    <row r="587" spans="1:9" ht="15.6" x14ac:dyDescent="0.3">
      <c r="A587" s="14">
        <v>568</v>
      </c>
      <c r="B587" s="610"/>
      <c r="C587" s="738"/>
      <c r="D587" s="744"/>
      <c r="E587" s="202" t="s">
        <v>574</v>
      </c>
      <c r="F587" s="192" t="s">
        <v>56</v>
      </c>
      <c r="G587" s="193">
        <v>1400</v>
      </c>
      <c r="H587" s="194">
        <f t="shared" si="19"/>
        <v>42000</v>
      </c>
      <c r="I587" s="3"/>
    </row>
    <row r="588" spans="1:9" ht="15.6" x14ac:dyDescent="0.3">
      <c r="A588" s="14">
        <v>569</v>
      </c>
      <c r="B588" s="610"/>
      <c r="C588" s="738"/>
      <c r="D588" s="744"/>
      <c r="E588" s="202" t="s">
        <v>574</v>
      </c>
      <c r="F588" s="192" t="s">
        <v>13</v>
      </c>
      <c r="G588" s="193">
        <v>1400</v>
      </c>
      <c r="H588" s="194">
        <f t="shared" si="19"/>
        <v>42000</v>
      </c>
      <c r="I588" s="3"/>
    </row>
    <row r="589" spans="1:9" ht="15.6" x14ac:dyDescent="0.3">
      <c r="A589" s="14">
        <v>570</v>
      </c>
      <c r="B589" s="610"/>
      <c r="C589" s="738"/>
      <c r="D589" s="744"/>
      <c r="E589" s="202" t="s">
        <v>575</v>
      </c>
      <c r="F589" s="192" t="s">
        <v>56</v>
      </c>
      <c r="G589" s="193">
        <f>111600-109200</f>
        <v>2400</v>
      </c>
      <c r="H589" s="194">
        <f t="shared" si="19"/>
        <v>72000</v>
      </c>
      <c r="I589" s="3"/>
    </row>
    <row r="590" spans="1:9" ht="15.6" x14ac:dyDescent="0.3">
      <c r="A590" s="14">
        <v>571</v>
      </c>
      <c r="B590" s="610"/>
      <c r="C590" s="738"/>
      <c r="D590" s="744"/>
      <c r="E590" s="202" t="s">
        <v>575</v>
      </c>
      <c r="F590" s="192" t="s">
        <v>13</v>
      </c>
      <c r="G590" s="193">
        <v>2400</v>
      </c>
      <c r="H590" s="194">
        <f t="shared" si="19"/>
        <v>72000</v>
      </c>
      <c r="I590" s="3"/>
    </row>
    <row r="591" spans="1:9" ht="15.6" x14ac:dyDescent="0.3">
      <c r="A591" s="14">
        <v>572</v>
      </c>
      <c r="B591" s="610"/>
      <c r="C591" s="738"/>
      <c r="D591" s="744"/>
      <c r="E591" s="202" t="s">
        <v>576</v>
      </c>
      <c r="F591" s="192" t="s">
        <v>56</v>
      </c>
      <c r="G591" s="193">
        <v>300</v>
      </c>
      <c r="H591" s="194">
        <f t="shared" si="19"/>
        <v>9000</v>
      </c>
      <c r="I591" s="3"/>
    </row>
    <row r="592" spans="1:9" ht="15.6" x14ac:dyDescent="0.3">
      <c r="A592" s="14">
        <v>573</v>
      </c>
      <c r="B592" s="610"/>
      <c r="C592" s="738"/>
      <c r="D592" s="744"/>
      <c r="E592" s="202" t="s">
        <v>576</v>
      </c>
      <c r="F592" s="192" t="s">
        <v>13</v>
      </c>
      <c r="G592" s="193">
        <v>300</v>
      </c>
      <c r="H592" s="194">
        <f t="shared" si="19"/>
        <v>9000</v>
      </c>
      <c r="I592" s="3"/>
    </row>
    <row r="593" spans="1:9" ht="15.6" x14ac:dyDescent="0.3">
      <c r="A593" s="14">
        <v>574</v>
      </c>
      <c r="B593" s="610"/>
      <c r="C593" s="738"/>
      <c r="D593" s="744"/>
      <c r="E593" s="202" t="s">
        <v>577</v>
      </c>
      <c r="F593" s="192" t="s">
        <v>56</v>
      </c>
      <c r="G593" s="193">
        <v>500</v>
      </c>
      <c r="H593" s="194">
        <f t="shared" si="19"/>
        <v>15000</v>
      </c>
      <c r="I593" s="3"/>
    </row>
    <row r="594" spans="1:9" ht="15.6" x14ac:dyDescent="0.3">
      <c r="A594" s="14">
        <v>575</v>
      </c>
      <c r="B594" s="610"/>
      <c r="C594" s="738"/>
      <c r="D594" s="744"/>
      <c r="E594" s="202" t="s">
        <v>577</v>
      </c>
      <c r="F594" s="192" t="s">
        <v>13</v>
      </c>
      <c r="G594" s="193">
        <v>500</v>
      </c>
      <c r="H594" s="194">
        <f t="shared" si="19"/>
        <v>15000</v>
      </c>
      <c r="I594" s="3"/>
    </row>
    <row r="595" spans="1:9" ht="15.6" x14ac:dyDescent="0.3">
      <c r="A595" s="14">
        <v>576</v>
      </c>
      <c r="B595" s="610"/>
      <c r="C595" s="738"/>
      <c r="D595" s="744"/>
      <c r="E595" s="202" t="s">
        <v>578</v>
      </c>
      <c r="F595" s="192" t="s">
        <v>13</v>
      </c>
      <c r="G595" s="193">
        <v>500</v>
      </c>
      <c r="H595" s="194">
        <f t="shared" si="19"/>
        <v>15000</v>
      </c>
      <c r="I595" s="3"/>
    </row>
    <row r="596" spans="1:9" ht="15.6" x14ac:dyDescent="0.3">
      <c r="A596" s="14">
        <v>577</v>
      </c>
      <c r="B596" s="610"/>
      <c r="C596" s="738"/>
      <c r="D596" s="744"/>
      <c r="E596" s="202" t="s">
        <v>579</v>
      </c>
      <c r="F596" s="192" t="s">
        <v>56</v>
      </c>
      <c r="G596" s="193">
        <v>1000</v>
      </c>
      <c r="H596" s="194">
        <f t="shared" si="19"/>
        <v>30000</v>
      </c>
      <c r="I596" s="3"/>
    </row>
    <row r="597" spans="1:9" ht="16.2" thickBot="1" x14ac:dyDescent="0.35">
      <c r="A597" s="14">
        <v>578</v>
      </c>
      <c r="B597" s="610"/>
      <c r="C597" s="738"/>
      <c r="D597" s="745"/>
      <c r="E597" s="203" t="s">
        <v>579</v>
      </c>
      <c r="F597" s="196" t="s">
        <v>13</v>
      </c>
      <c r="G597" s="197">
        <v>1000</v>
      </c>
      <c r="H597" s="194">
        <f t="shared" si="19"/>
        <v>30000</v>
      </c>
      <c r="I597" s="3"/>
    </row>
    <row r="598" spans="1:9" ht="15.6" x14ac:dyDescent="0.3">
      <c r="A598" s="14">
        <v>579</v>
      </c>
      <c r="B598" s="610"/>
      <c r="C598" s="738"/>
      <c r="D598" s="746" t="s">
        <v>580</v>
      </c>
      <c r="E598" s="188" t="s">
        <v>581</v>
      </c>
      <c r="F598" s="188" t="s">
        <v>56</v>
      </c>
      <c r="G598" s="189">
        <v>2000</v>
      </c>
      <c r="H598" s="194">
        <f t="shared" si="19"/>
        <v>60000</v>
      </c>
      <c r="I598" s="3"/>
    </row>
    <row r="599" spans="1:9" ht="16.2" thickBot="1" x14ac:dyDescent="0.35">
      <c r="A599" s="14">
        <v>580</v>
      </c>
      <c r="B599" s="610"/>
      <c r="C599" s="738"/>
      <c r="D599" s="747"/>
      <c r="E599" s="196" t="s">
        <v>582</v>
      </c>
      <c r="F599" s="196" t="s">
        <v>13</v>
      </c>
      <c r="G599" s="197">
        <v>2000</v>
      </c>
      <c r="H599" s="194">
        <f t="shared" si="19"/>
        <v>60000</v>
      </c>
      <c r="I599" s="3"/>
    </row>
    <row r="600" spans="1:9" ht="15.6" x14ac:dyDescent="0.3">
      <c r="A600" s="14">
        <v>581</v>
      </c>
      <c r="B600" s="610"/>
      <c r="C600" s="738"/>
      <c r="D600" s="746" t="s">
        <v>583</v>
      </c>
      <c r="E600" s="198" t="s">
        <v>584</v>
      </c>
      <c r="F600" s="188" t="s">
        <v>56</v>
      </c>
      <c r="G600" s="189">
        <v>600</v>
      </c>
      <c r="H600" s="194">
        <f t="shared" si="19"/>
        <v>18000</v>
      </c>
      <c r="I600" s="3"/>
    </row>
    <row r="601" spans="1:9" ht="15.6" x14ac:dyDescent="0.3">
      <c r="A601" s="14">
        <v>582</v>
      </c>
      <c r="B601" s="610"/>
      <c r="C601" s="738"/>
      <c r="D601" s="748"/>
      <c r="E601" s="202" t="s">
        <v>584</v>
      </c>
      <c r="F601" s="192" t="s">
        <v>13</v>
      </c>
      <c r="G601" s="193">
        <v>600</v>
      </c>
      <c r="H601" s="194">
        <f t="shared" si="19"/>
        <v>18000</v>
      </c>
      <c r="I601" s="3"/>
    </row>
    <row r="602" spans="1:9" ht="15.6" x14ac:dyDescent="0.3">
      <c r="A602" s="14">
        <v>583</v>
      </c>
      <c r="B602" s="610"/>
      <c r="C602" s="738"/>
      <c r="D602" s="748"/>
      <c r="E602" s="202" t="s">
        <v>585</v>
      </c>
      <c r="F602" s="192" t="s">
        <v>13</v>
      </c>
      <c r="G602" s="193">
        <v>500</v>
      </c>
      <c r="H602" s="194">
        <f t="shared" si="19"/>
        <v>15000</v>
      </c>
      <c r="I602" s="3"/>
    </row>
    <row r="603" spans="1:9" ht="16.2" thickBot="1" x14ac:dyDescent="0.35">
      <c r="A603" s="14">
        <v>584</v>
      </c>
      <c r="B603" s="610"/>
      <c r="C603" s="738"/>
      <c r="D603" s="747"/>
      <c r="E603" s="203" t="s">
        <v>586</v>
      </c>
      <c r="F603" s="196" t="s">
        <v>13</v>
      </c>
      <c r="G603" s="197">
        <v>500</v>
      </c>
      <c r="H603" s="194">
        <f t="shared" si="19"/>
        <v>15000</v>
      </c>
      <c r="I603" s="3"/>
    </row>
    <row r="604" spans="1:9" ht="15.6" x14ac:dyDescent="0.3">
      <c r="A604" s="14">
        <v>585</v>
      </c>
      <c r="B604" s="610"/>
      <c r="C604" s="738"/>
      <c r="D604" s="746">
        <v>58</v>
      </c>
      <c r="E604" s="188" t="s">
        <v>587</v>
      </c>
      <c r="F604" s="188" t="s">
        <v>56</v>
      </c>
      <c r="G604" s="189">
        <v>2000</v>
      </c>
      <c r="H604" s="194">
        <f t="shared" si="19"/>
        <v>60000</v>
      </c>
      <c r="I604" s="3"/>
    </row>
    <row r="605" spans="1:9" ht="15.6" x14ac:dyDescent="0.3">
      <c r="A605" s="14">
        <v>586</v>
      </c>
      <c r="B605" s="610"/>
      <c r="C605" s="738"/>
      <c r="D605" s="748"/>
      <c r="E605" s="192" t="s">
        <v>588</v>
      </c>
      <c r="F605" s="192" t="s">
        <v>56</v>
      </c>
      <c r="G605" s="193">
        <v>1000</v>
      </c>
      <c r="H605" s="194">
        <f t="shared" si="19"/>
        <v>30000</v>
      </c>
      <c r="I605" s="3"/>
    </row>
    <row r="606" spans="1:9" ht="15.6" x14ac:dyDescent="0.3">
      <c r="A606" s="14">
        <v>587</v>
      </c>
      <c r="B606" s="610"/>
      <c r="C606" s="738"/>
      <c r="D606" s="748"/>
      <c r="E606" s="192" t="s">
        <v>589</v>
      </c>
      <c r="F606" s="192" t="s">
        <v>13</v>
      </c>
      <c r="G606" s="193">
        <v>300</v>
      </c>
      <c r="H606" s="194">
        <f t="shared" si="19"/>
        <v>9000</v>
      </c>
      <c r="I606" s="3"/>
    </row>
    <row r="607" spans="1:9" ht="16.2" thickBot="1" x14ac:dyDescent="0.35">
      <c r="A607" s="14">
        <v>588</v>
      </c>
      <c r="B607" s="610"/>
      <c r="C607" s="738"/>
      <c r="D607" s="747"/>
      <c r="E607" s="196" t="s">
        <v>590</v>
      </c>
      <c r="F607" s="196" t="s">
        <v>13</v>
      </c>
      <c r="G607" s="197">
        <v>250</v>
      </c>
      <c r="H607" s="194">
        <f t="shared" si="19"/>
        <v>7500</v>
      </c>
      <c r="I607" s="3"/>
    </row>
    <row r="608" spans="1:9" ht="15.6" x14ac:dyDescent="0.3">
      <c r="A608" s="14">
        <v>589</v>
      </c>
      <c r="B608" s="610"/>
      <c r="C608" s="738"/>
      <c r="D608" s="651" t="s">
        <v>591</v>
      </c>
      <c r="E608" s="188" t="s">
        <v>592</v>
      </c>
      <c r="F608" s="188" t="s">
        <v>56</v>
      </c>
      <c r="G608" s="189">
        <v>2000</v>
      </c>
      <c r="H608" s="194">
        <f t="shared" si="19"/>
        <v>60000</v>
      </c>
      <c r="I608" s="3"/>
    </row>
    <row r="609" spans="1:9" ht="15.6" x14ac:dyDescent="0.3">
      <c r="A609" s="14">
        <v>590</v>
      </c>
      <c r="B609" s="610"/>
      <c r="C609" s="738"/>
      <c r="D609" s="652"/>
      <c r="E609" s="192" t="s">
        <v>593</v>
      </c>
      <c r="F609" s="192" t="s">
        <v>56</v>
      </c>
      <c r="G609" s="193">
        <v>1000</v>
      </c>
      <c r="H609" s="194">
        <f t="shared" si="19"/>
        <v>30000</v>
      </c>
      <c r="I609" s="3"/>
    </row>
    <row r="610" spans="1:9" ht="15.6" x14ac:dyDescent="0.3">
      <c r="A610" s="14">
        <v>591</v>
      </c>
      <c r="B610" s="610"/>
      <c r="C610" s="738"/>
      <c r="D610" s="652"/>
      <c r="E610" s="192" t="s">
        <v>594</v>
      </c>
      <c r="F610" s="192" t="s">
        <v>56</v>
      </c>
      <c r="G610" s="193">
        <v>500</v>
      </c>
      <c r="H610" s="194">
        <f t="shared" si="19"/>
        <v>15000</v>
      </c>
      <c r="I610" s="3"/>
    </row>
    <row r="611" spans="1:9" ht="16.2" thickBot="1" x14ac:dyDescent="0.35">
      <c r="A611" s="14">
        <v>592</v>
      </c>
      <c r="B611" s="610"/>
      <c r="C611" s="738"/>
      <c r="D611" s="653"/>
      <c r="E611" s="196" t="s">
        <v>595</v>
      </c>
      <c r="F611" s="196" t="s">
        <v>56</v>
      </c>
      <c r="G611" s="197">
        <v>2400</v>
      </c>
      <c r="H611" s="194">
        <f t="shared" si="19"/>
        <v>72000</v>
      </c>
      <c r="I611" s="3"/>
    </row>
    <row r="612" spans="1:9" ht="15.6" x14ac:dyDescent="0.3">
      <c r="A612" s="14">
        <v>593</v>
      </c>
      <c r="B612" s="610"/>
      <c r="C612" s="738"/>
      <c r="D612" s="749">
        <v>68</v>
      </c>
      <c r="E612" s="199" t="s">
        <v>596</v>
      </c>
      <c r="F612" s="200" t="s">
        <v>56</v>
      </c>
      <c r="G612" s="201">
        <v>1100</v>
      </c>
      <c r="H612" s="194">
        <f t="shared" si="19"/>
        <v>33000</v>
      </c>
      <c r="I612" s="3"/>
    </row>
    <row r="613" spans="1:9" ht="15.6" x14ac:dyDescent="0.3">
      <c r="A613" s="14">
        <v>594</v>
      </c>
      <c r="B613" s="610"/>
      <c r="C613" s="738"/>
      <c r="D613" s="748"/>
      <c r="E613" s="202" t="s">
        <v>597</v>
      </c>
      <c r="F613" s="192" t="s">
        <v>56</v>
      </c>
      <c r="G613" s="193">
        <v>1300</v>
      </c>
      <c r="H613" s="194">
        <f t="shared" si="19"/>
        <v>39000</v>
      </c>
      <c r="I613" s="3"/>
    </row>
    <row r="614" spans="1:9" ht="16.2" thickBot="1" x14ac:dyDescent="0.35">
      <c r="A614" s="31">
        <v>595</v>
      </c>
      <c r="B614" s="610"/>
      <c r="C614" s="738"/>
      <c r="D614" s="750"/>
      <c r="E614" s="204" t="s">
        <v>597</v>
      </c>
      <c r="F614" s="205" t="s">
        <v>13</v>
      </c>
      <c r="G614" s="206">
        <v>1300</v>
      </c>
      <c r="H614" s="207">
        <f t="shared" si="19"/>
        <v>39000</v>
      </c>
      <c r="I614" s="3"/>
    </row>
    <row r="615" spans="1:9" ht="16.5" customHeight="1" thickBot="1" x14ac:dyDescent="0.35">
      <c r="A615" s="133"/>
      <c r="B615" s="611"/>
      <c r="C615" s="640" t="s">
        <v>598</v>
      </c>
      <c r="D615" s="640"/>
      <c r="E615" s="640"/>
      <c r="F615" s="641"/>
      <c r="G615" s="208">
        <f>SUM(G580:G614)</f>
        <v>40600</v>
      </c>
      <c r="H615" s="134">
        <f t="shared" si="19"/>
        <v>1218000</v>
      </c>
      <c r="I615" s="3"/>
    </row>
    <row r="616" spans="1:9" ht="16.5" customHeight="1" x14ac:dyDescent="0.3">
      <c r="A616" s="9">
        <v>596</v>
      </c>
      <c r="B616" s="609" t="s">
        <v>542</v>
      </c>
      <c r="C616" s="661" t="s">
        <v>599</v>
      </c>
      <c r="D616" s="645">
        <v>6</v>
      </c>
      <c r="E616" s="209" t="s">
        <v>600</v>
      </c>
      <c r="F616" s="188" t="s">
        <v>56</v>
      </c>
      <c r="G616" s="189">
        <v>1000</v>
      </c>
      <c r="H616" s="168">
        <f t="shared" si="19"/>
        <v>30000</v>
      </c>
      <c r="I616" s="3"/>
    </row>
    <row r="617" spans="1:9" ht="16.5" customHeight="1" x14ac:dyDescent="0.3">
      <c r="A617" s="14">
        <v>597</v>
      </c>
      <c r="B617" s="610"/>
      <c r="C617" s="662"/>
      <c r="D617" s="646"/>
      <c r="E617" s="210" t="s">
        <v>601</v>
      </c>
      <c r="F617" s="192" t="s">
        <v>56</v>
      </c>
      <c r="G617" s="193">
        <v>1000</v>
      </c>
      <c r="H617" s="171">
        <f t="shared" si="19"/>
        <v>30000</v>
      </c>
      <c r="I617" s="3"/>
    </row>
    <row r="618" spans="1:9" ht="15.75" customHeight="1" x14ac:dyDescent="0.3">
      <c r="A618" s="14">
        <v>598</v>
      </c>
      <c r="B618" s="610"/>
      <c r="C618" s="662"/>
      <c r="D618" s="646"/>
      <c r="E618" s="210" t="s">
        <v>602</v>
      </c>
      <c r="F618" s="192" t="s">
        <v>56</v>
      </c>
      <c r="G618" s="193">
        <v>3000</v>
      </c>
      <c r="H618" s="171">
        <f t="shared" si="19"/>
        <v>90000</v>
      </c>
      <c r="I618" s="3"/>
    </row>
    <row r="619" spans="1:9" ht="15.75" customHeight="1" x14ac:dyDescent="0.3">
      <c r="A619" s="14">
        <v>599</v>
      </c>
      <c r="B619" s="610"/>
      <c r="C619" s="662"/>
      <c r="D619" s="646"/>
      <c r="E619" s="210" t="s">
        <v>603</v>
      </c>
      <c r="F619" s="192" t="s">
        <v>56</v>
      </c>
      <c r="G619" s="193">
        <v>1000</v>
      </c>
      <c r="H619" s="171">
        <f t="shared" si="19"/>
        <v>30000</v>
      </c>
      <c r="I619" s="3"/>
    </row>
    <row r="620" spans="1:9" ht="15.75" customHeight="1" x14ac:dyDescent="0.3">
      <c r="A620" s="14">
        <v>600</v>
      </c>
      <c r="B620" s="610"/>
      <c r="C620" s="662"/>
      <c r="D620" s="646"/>
      <c r="E620" s="210" t="s">
        <v>604</v>
      </c>
      <c r="F620" s="192" t="s">
        <v>56</v>
      </c>
      <c r="G620" s="193">
        <f>531400-530000</f>
        <v>1400</v>
      </c>
      <c r="H620" s="171">
        <f t="shared" si="19"/>
        <v>42000</v>
      </c>
      <c r="I620" s="3"/>
    </row>
    <row r="621" spans="1:9" ht="15.75" customHeight="1" x14ac:dyDescent="0.3">
      <c r="A621" s="14">
        <v>601</v>
      </c>
      <c r="B621" s="610"/>
      <c r="C621" s="662"/>
      <c r="D621" s="646"/>
      <c r="E621" s="210" t="s">
        <v>605</v>
      </c>
      <c r="F621" s="192" t="s">
        <v>56</v>
      </c>
      <c r="G621" s="193">
        <v>100</v>
      </c>
      <c r="H621" s="171">
        <f t="shared" si="19"/>
        <v>3000</v>
      </c>
      <c r="I621" s="3"/>
    </row>
    <row r="622" spans="1:9" ht="15.75" customHeight="1" x14ac:dyDescent="0.3">
      <c r="A622" s="14">
        <v>602</v>
      </c>
      <c r="B622" s="610"/>
      <c r="C622" s="662"/>
      <c r="D622" s="646"/>
      <c r="E622" s="210" t="s">
        <v>606</v>
      </c>
      <c r="F622" s="192" t="s">
        <v>13</v>
      </c>
      <c r="G622" s="193">
        <v>200</v>
      </c>
      <c r="H622" s="171">
        <f t="shared" si="19"/>
        <v>6000</v>
      </c>
      <c r="I622" s="3"/>
    </row>
    <row r="623" spans="1:9" ht="15.75" customHeight="1" x14ac:dyDescent="0.3">
      <c r="A623" s="14">
        <v>603</v>
      </c>
      <c r="B623" s="610"/>
      <c r="C623" s="662"/>
      <c r="D623" s="646"/>
      <c r="E623" s="210" t="s">
        <v>607</v>
      </c>
      <c r="F623" s="192" t="s">
        <v>56</v>
      </c>
      <c r="G623" s="193">
        <v>800</v>
      </c>
      <c r="H623" s="171">
        <f t="shared" si="19"/>
        <v>24000</v>
      </c>
      <c r="I623" s="3"/>
    </row>
    <row r="624" spans="1:9" ht="15.75" customHeight="1" x14ac:dyDescent="0.3">
      <c r="A624" s="14">
        <v>604</v>
      </c>
      <c r="B624" s="610"/>
      <c r="C624" s="662"/>
      <c r="D624" s="646"/>
      <c r="E624" s="210" t="s">
        <v>608</v>
      </c>
      <c r="F624" s="192" t="s">
        <v>56</v>
      </c>
      <c r="G624" s="193">
        <v>300</v>
      </c>
      <c r="H624" s="171">
        <f t="shared" si="19"/>
        <v>9000</v>
      </c>
      <c r="I624" s="3"/>
    </row>
    <row r="625" spans="1:9" ht="15.75" customHeight="1" x14ac:dyDescent="0.3">
      <c r="A625" s="14">
        <v>605</v>
      </c>
      <c r="B625" s="610"/>
      <c r="C625" s="662"/>
      <c r="D625" s="646"/>
      <c r="E625" s="210" t="s">
        <v>609</v>
      </c>
      <c r="F625" s="192" t="s">
        <v>13</v>
      </c>
      <c r="G625" s="193">
        <v>200</v>
      </c>
      <c r="H625" s="171">
        <f t="shared" si="19"/>
        <v>6000</v>
      </c>
      <c r="I625" s="3"/>
    </row>
    <row r="626" spans="1:9" ht="15.75" customHeight="1" x14ac:dyDescent="0.3">
      <c r="A626" s="14">
        <v>606</v>
      </c>
      <c r="B626" s="610"/>
      <c r="C626" s="662"/>
      <c r="D626" s="646"/>
      <c r="E626" s="210" t="s">
        <v>610</v>
      </c>
      <c r="F626" s="192" t="s">
        <v>56</v>
      </c>
      <c r="G626" s="193">
        <f>572850-571500</f>
        <v>1350</v>
      </c>
      <c r="H626" s="171">
        <f t="shared" si="19"/>
        <v>40500</v>
      </c>
      <c r="I626" s="3"/>
    </row>
    <row r="627" spans="1:9" ht="15.75" customHeight="1" x14ac:dyDescent="0.3">
      <c r="A627" s="14">
        <v>607</v>
      </c>
      <c r="B627" s="610"/>
      <c r="C627" s="662"/>
      <c r="D627" s="646"/>
      <c r="E627" s="210" t="s">
        <v>611</v>
      </c>
      <c r="F627" s="192" t="s">
        <v>13</v>
      </c>
      <c r="G627" s="193">
        <f>601400-592000</f>
        <v>9400</v>
      </c>
      <c r="H627" s="171">
        <f t="shared" si="19"/>
        <v>282000</v>
      </c>
      <c r="I627" s="3"/>
    </row>
    <row r="628" spans="1:9" ht="15.75" customHeight="1" x14ac:dyDescent="0.3">
      <c r="A628" s="14">
        <v>608</v>
      </c>
      <c r="B628" s="610"/>
      <c r="C628" s="662"/>
      <c r="D628" s="646"/>
      <c r="E628" s="210" t="s">
        <v>612</v>
      </c>
      <c r="F628" s="192" t="s">
        <v>13</v>
      </c>
      <c r="G628" s="193">
        <v>2800</v>
      </c>
      <c r="H628" s="171">
        <f t="shared" si="19"/>
        <v>84000</v>
      </c>
      <c r="I628" s="3"/>
    </row>
    <row r="629" spans="1:9" ht="15.75" customHeight="1" x14ac:dyDescent="0.3">
      <c r="A629" s="14">
        <v>609</v>
      </c>
      <c r="B629" s="610"/>
      <c r="C629" s="662"/>
      <c r="D629" s="646"/>
      <c r="E629" s="210" t="s">
        <v>613</v>
      </c>
      <c r="F629" s="192" t="s">
        <v>56</v>
      </c>
      <c r="G629" s="193">
        <v>5100</v>
      </c>
      <c r="H629" s="171">
        <f t="shared" si="19"/>
        <v>153000</v>
      </c>
      <c r="I629" s="3"/>
    </row>
    <row r="630" spans="1:9" ht="15.75" customHeight="1" x14ac:dyDescent="0.3">
      <c r="A630" s="14">
        <v>610</v>
      </c>
      <c r="B630" s="610"/>
      <c r="C630" s="662"/>
      <c r="D630" s="646"/>
      <c r="E630" s="210" t="s">
        <v>614</v>
      </c>
      <c r="F630" s="192" t="s">
        <v>13</v>
      </c>
      <c r="G630" s="193">
        <v>2400</v>
      </c>
      <c r="H630" s="194">
        <f t="shared" si="19"/>
        <v>72000</v>
      </c>
      <c r="I630" s="3"/>
    </row>
    <row r="631" spans="1:9" ht="15.75" customHeight="1" thickBot="1" x14ac:dyDescent="0.35">
      <c r="A631" s="14">
        <v>611</v>
      </c>
      <c r="B631" s="610"/>
      <c r="C631" s="662"/>
      <c r="D631" s="647"/>
      <c r="E631" s="211" t="s">
        <v>615</v>
      </c>
      <c r="F631" s="205" t="s">
        <v>13</v>
      </c>
      <c r="G631" s="206">
        <v>600</v>
      </c>
      <c r="H631" s="212">
        <f t="shared" si="19"/>
        <v>18000</v>
      </c>
      <c r="I631" s="3"/>
    </row>
    <row r="632" spans="1:9" ht="15.75" customHeight="1" x14ac:dyDescent="0.3">
      <c r="A632" s="14">
        <v>612</v>
      </c>
      <c r="B632" s="610"/>
      <c r="C632" s="662"/>
      <c r="D632" s="651">
        <v>57</v>
      </c>
      <c r="E632" s="209" t="s">
        <v>616</v>
      </c>
      <c r="F632" s="188" t="s">
        <v>13</v>
      </c>
      <c r="G632" s="189">
        <v>900</v>
      </c>
      <c r="H632" s="213">
        <f t="shared" si="19"/>
        <v>27000</v>
      </c>
      <c r="I632" s="3"/>
    </row>
    <row r="633" spans="1:9" ht="15.75" customHeight="1" x14ac:dyDescent="0.3">
      <c r="A633" s="14">
        <v>613</v>
      </c>
      <c r="B633" s="610"/>
      <c r="C633" s="662"/>
      <c r="D633" s="652"/>
      <c r="E633" s="210" t="s">
        <v>617</v>
      </c>
      <c r="F633" s="192" t="s">
        <v>13</v>
      </c>
      <c r="G633" s="193">
        <v>200</v>
      </c>
      <c r="H633" s="194">
        <f t="shared" si="19"/>
        <v>6000</v>
      </c>
      <c r="I633" s="3"/>
    </row>
    <row r="634" spans="1:9" ht="15.75" customHeight="1" x14ac:dyDescent="0.3">
      <c r="A634" s="14">
        <v>614</v>
      </c>
      <c r="B634" s="610"/>
      <c r="C634" s="662"/>
      <c r="D634" s="652"/>
      <c r="E634" s="210" t="s">
        <v>618</v>
      </c>
      <c r="F634" s="192" t="s">
        <v>13</v>
      </c>
      <c r="G634" s="193">
        <v>1500</v>
      </c>
      <c r="H634" s="194">
        <f t="shared" si="19"/>
        <v>45000</v>
      </c>
      <c r="I634" s="3"/>
    </row>
    <row r="635" spans="1:9" ht="15.75" customHeight="1" x14ac:dyDescent="0.3">
      <c r="A635" s="14">
        <v>615</v>
      </c>
      <c r="B635" s="610"/>
      <c r="C635" s="662"/>
      <c r="D635" s="652"/>
      <c r="E635" s="210" t="s">
        <v>619</v>
      </c>
      <c r="F635" s="192" t="s">
        <v>56</v>
      </c>
      <c r="G635" s="193">
        <v>1700</v>
      </c>
      <c r="H635" s="194">
        <f t="shared" si="19"/>
        <v>51000</v>
      </c>
      <c r="I635" s="3"/>
    </row>
    <row r="636" spans="1:9" ht="15.75" customHeight="1" thickBot="1" x14ac:dyDescent="0.35">
      <c r="A636" s="14">
        <v>616</v>
      </c>
      <c r="B636" s="610"/>
      <c r="C636" s="662"/>
      <c r="D636" s="653"/>
      <c r="E636" s="214" t="s">
        <v>620</v>
      </c>
      <c r="F636" s="196" t="s">
        <v>56</v>
      </c>
      <c r="G636" s="197">
        <v>5450</v>
      </c>
      <c r="H636" s="215">
        <f t="shared" si="19"/>
        <v>163500</v>
      </c>
      <c r="I636" s="3"/>
    </row>
    <row r="637" spans="1:9" ht="15.75" customHeight="1" x14ac:dyDescent="0.3">
      <c r="A637" s="14">
        <v>617</v>
      </c>
      <c r="B637" s="610"/>
      <c r="C637" s="662"/>
      <c r="D637" s="645" t="s">
        <v>591</v>
      </c>
      <c r="E637" s="209" t="s">
        <v>621</v>
      </c>
      <c r="F637" s="188" t="s">
        <v>56</v>
      </c>
      <c r="G637" s="189">
        <v>3000</v>
      </c>
      <c r="H637" s="213">
        <f t="shared" si="19"/>
        <v>90000</v>
      </c>
      <c r="I637" s="3"/>
    </row>
    <row r="638" spans="1:9" ht="15.75" customHeight="1" x14ac:dyDescent="0.3">
      <c r="A638" s="14">
        <v>618</v>
      </c>
      <c r="B638" s="610"/>
      <c r="C638" s="662"/>
      <c r="D638" s="646"/>
      <c r="E638" s="210" t="s">
        <v>621</v>
      </c>
      <c r="F638" s="192" t="s">
        <v>13</v>
      </c>
      <c r="G638" s="193">
        <v>3000</v>
      </c>
      <c r="H638" s="194">
        <f t="shared" si="19"/>
        <v>90000</v>
      </c>
      <c r="I638" s="3"/>
    </row>
    <row r="639" spans="1:9" ht="15.75" customHeight="1" thickBot="1" x14ac:dyDescent="0.35">
      <c r="A639" s="14">
        <v>619</v>
      </c>
      <c r="B639" s="610"/>
      <c r="C639" s="662"/>
      <c r="D639" s="647"/>
      <c r="E639" s="214" t="s">
        <v>622</v>
      </c>
      <c r="F639" s="196" t="s">
        <v>56</v>
      </c>
      <c r="G639" s="197">
        <v>5000</v>
      </c>
      <c r="H639" s="215">
        <f t="shared" si="19"/>
        <v>150000</v>
      </c>
      <c r="I639" s="3"/>
    </row>
    <row r="640" spans="1:9" ht="15.75" customHeight="1" x14ac:dyDescent="0.3">
      <c r="A640" s="14">
        <v>620</v>
      </c>
      <c r="B640" s="610"/>
      <c r="C640" s="662"/>
      <c r="D640" s="651">
        <v>59</v>
      </c>
      <c r="E640" s="209" t="s">
        <v>623</v>
      </c>
      <c r="F640" s="166" t="s">
        <v>56</v>
      </c>
      <c r="G640" s="189">
        <v>2500</v>
      </c>
      <c r="H640" s="213">
        <f t="shared" si="19"/>
        <v>75000</v>
      </c>
      <c r="I640" s="3"/>
    </row>
    <row r="641" spans="1:9" ht="15.75" customHeight="1" x14ac:dyDescent="0.3">
      <c r="A641" s="14">
        <v>621</v>
      </c>
      <c r="B641" s="610"/>
      <c r="C641" s="662"/>
      <c r="D641" s="652"/>
      <c r="E641" s="210" t="s">
        <v>623</v>
      </c>
      <c r="F641" s="192" t="s">
        <v>13</v>
      </c>
      <c r="G641" s="193">
        <v>2500</v>
      </c>
      <c r="H641" s="194">
        <f t="shared" si="19"/>
        <v>75000</v>
      </c>
      <c r="I641" s="3"/>
    </row>
    <row r="642" spans="1:9" ht="15.75" customHeight="1" x14ac:dyDescent="0.3">
      <c r="A642" s="14">
        <v>622</v>
      </c>
      <c r="B642" s="610"/>
      <c r="C642" s="662"/>
      <c r="D642" s="652"/>
      <c r="E642" s="210" t="s">
        <v>624</v>
      </c>
      <c r="F642" s="192" t="s">
        <v>13</v>
      </c>
      <c r="G642" s="193">
        <v>1000</v>
      </c>
      <c r="H642" s="194">
        <f t="shared" si="19"/>
        <v>30000</v>
      </c>
      <c r="I642" s="3"/>
    </row>
    <row r="643" spans="1:9" ht="15.75" customHeight="1" x14ac:dyDescent="0.3">
      <c r="A643" s="14">
        <v>623</v>
      </c>
      <c r="B643" s="610"/>
      <c r="C643" s="662"/>
      <c r="D643" s="652"/>
      <c r="E643" s="210" t="s">
        <v>625</v>
      </c>
      <c r="F643" s="169" t="s">
        <v>56</v>
      </c>
      <c r="G643" s="193">
        <v>4300</v>
      </c>
      <c r="H643" s="194">
        <f t="shared" si="19"/>
        <v>129000</v>
      </c>
      <c r="I643" s="3"/>
    </row>
    <row r="644" spans="1:9" ht="15.75" customHeight="1" thickBot="1" x14ac:dyDescent="0.35">
      <c r="A644" s="14">
        <v>624</v>
      </c>
      <c r="B644" s="610"/>
      <c r="C644" s="662"/>
      <c r="D644" s="653"/>
      <c r="E644" s="214" t="s">
        <v>626</v>
      </c>
      <c r="F644" s="196" t="s">
        <v>13</v>
      </c>
      <c r="G644" s="197">
        <v>2500</v>
      </c>
      <c r="H644" s="215">
        <f t="shared" si="19"/>
        <v>75000</v>
      </c>
      <c r="I644" s="3"/>
    </row>
    <row r="645" spans="1:9" ht="15.75" customHeight="1" x14ac:dyDescent="0.3">
      <c r="A645" s="14">
        <v>625</v>
      </c>
      <c r="B645" s="610"/>
      <c r="C645" s="662"/>
      <c r="D645" s="645" t="s">
        <v>627</v>
      </c>
      <c r="E645" s="209" t="s">
        <v>628</v>
      </c>
      <c r="F645" s="166" t="s">
        <v>56</v>
      </c>
      <c r="G645" s="189">
        <v>600</v>
      </c>
      <c r="H645" s="213">
        <f t="shared" ref="H645:H677" si="20">G645*30</f>
        <v>18000</v>
      </c>
      <c r="I645" s="3"/>
    </row>
    <row r="646" spans="1:9" ht="15.75" customHeight="1" x14ac:dyDescent="0.3">
      <c r="A646" s="14">
        <v>626</v>
      </c>
      <c r="B646" s="610"/>
      <c r="C646" s="662"/>
      <c r="D646" s="646"/>
      <c r="E646" s="210" t="s">
        <v>629</v>
      </c>
      <c r="F646" s="169" t="s">
        <v>56</v>
      </c>
      <c r="G646" s="193">
        <v>2000</v>
      </c>
      <c r="H646" s="194">
        <f t="shared" si="20"/>
        <v>60000</v>
      </c>
      <c r="I646" s="3"/>
    </row>
    <row r="647" spans="1:9" ht="15.75" customHeight="1" x14ac:dyDescent="0.3">
      <c r="A647" s="14">
        <v>627</v>
      </c>
      <c r="B647" s="610"/>
      <c r="C647" s="662"/>
      <c r="D647" s="646"/>
      <c r="E647" s="210" t="s">
        <v>630</v>
      </c>
      <c r="F647" s="169" t="s">
        <v>56</v>
      </c>
      <c r="G647" s="193">
        <v>200</v>
      </c>
      <c r="H647" s="194">
        <f t="shared" si="20"/>
        <v>6000</v>
      </c>
      <c r="I647" s="3"/>
    </row>
    <row r="648" spans="1:9" ht="15.75" customHeight="1" thickBot="1" x14ac:dyDescent="0.35">
      <c r="A648" s="14">
        <v>628</v>
      </c>
      <c r="B648" s="610"/>
      <c r="C648" s="662"/>
      <c r="D648" s="647"/>
      <c r="E648" s="214" t="s">
        <v>631</v>
      </c>
      <c r="F648" s="172" t="s">
        <v>56</v>
      </c>
      <c r="G648" s="197">
        <v>200</v>
      </c>
      <c r="H648" s="215">
        <f t="shared" si="20"/>
        <v>6000</v>
      </c>
      <c r="I648" s="3"/>
    </row>
    <row r="649" spans="1:9" ht="15.75" customHeight="1" x14ac:dyDescent="0.3">
      <c r="A649" s="14">
        <v>629</v>
      </c>
      <c r="B649" s="610"/>
      <c r="C649" s="662"/>
      <c r="D649" s="645" t="s">
        <v>632</v>
      </c>
      <c r="E649" s="209" t="s">
        <v>633</v>
      </c>
      <c r="F649" s="188" t="s">
        <v>13</v>
      </c>
      <c r="G649" s="189">
        <v>1000</v>
      </c>
      <c r="H649" s="213">
        <f t="shared" si="20"/>
        <v>30000</v>
      </c>
      <c r="I649" s="3"/>
    </row>
    <row r="650" spans="1:9" ht="15.75" customHeight="1" x14ac:dyDescent="0.3">
      <c r="A650" s="14">
        <v>630</v>
      </c>
      <c r="B650" s="610"/>
      <c r="C650" s="662"/>
      <c r="D650" s="646"/>
      <c r="E650" s="210" t="s">
        <v>634</v>
      </c>
      <c r="F650" s="192" t="s">
        <v>13</v>
      </c>
      <c r="G650" s="193">
        <v>500</v>
      </c>
      <c r="H650" s="194">
        <f t="shared" si="20"/>
        <v>15000</v>
      </c>
      <c r="I650" s="3"/>
    </row>
    <row r="651" spans="1:9" ht="15.75" customHeight="1" x14ac:dyDescent="0.3">
      <c r="A651" s="14">
        <v>631</v>
      </c>
      <c r="B651" s="610"/>
      <c r="C651" s="662"/>
      <c r="D651" s="646"/>
      <c r="E651" s="210" t="s">
        <v>635</v>
      </c>
      <c r="F651" s="169" t="s">
        <v>56</v>
      </c>
      <c r="G651" s="193">
        <v>2000</v>
      </c>
      <c r="H651" s="194">
        <f t="shared" si="20"/>
        <v>60000</v>
      </c>
      <c r="I651" s="3"/>
    </row>
    <row r="652" spans="1:9" ht="15.75" customHeight="1" x14ac:dyDescent="0.3">
      <c r="A652" s="14">
        <v>632</v>
      </c>
      <c r="B652" s="610"/>
      <c r="C652" s="662"/>
      <c r="D652" s="646"/>
      <c r="E652" s="210" t="s">
        <v>636</v>
      </c>
      <c r="F652" s="169" t="s">
        <v>56</v>
      </c>
      <c r="G652" s="193">
        <v>800</v>
      </c>
      <c r="H652" s="194">
        <f t="shared" si="20"/>
        <v>24000</v>
      </c>
      <c r="I652" s="3"/>
    </row>
    <row r="653" spans="1:9" ht="15.75" customHeight="1" x14ac:dyDescent="0.3">
      <c r="A653" s="14">
        <v>633</v>
      </c>
      <c r="B653" s="610"/>
      <c r="C653" s="662"/>
      <c r="D653" s="646"/>
      <c r="E653" s="210" t="s">
        <v>636</v>
      </c>
      <c r="F653" s="192" t="s">
        <v>13</v>
      </c>
      <c r="G653" s="193">
        <v>800</v>
      </c>
      <c r="H653" s="194">
        <f t="shared" si="20"/>
        <v>24000</v>
      </c>
      <c r="I653" s="3"/>
    </row>
    <row r="654" spans="1:9" ht="15.75" customHeight="1" x14ac:dyDescent="0.3">
      <c r="A654" s="14">
        <v>634</v>
      </c>
      <c r="B654" s="610"/>
      <c r="C654" s="662"/>
      <c r="D654" s="646"/>
      <c r="E654" s="210" t="s">
        <v>637</v>
      </c>
      <c r="F654" s="192" t="s">
        <v>13</v>
      </c>
      <c r="G654" s="193">
        <v>3800</v>
      </c>
      <c r="H654" s="194">
        <f t="shared" si="20"/>
        <v>114000</v>
      </c>
      <c r="I654" s="3"/>
    </row>
    <row r="655" spans="1:9" ht="15.75" customHeight="1" x14ac:dyDescent="0.3">
      <c r="A655" s="14">
        <v>635</v>
      </c>
      <c r="B655" s="610"/>
      <c r="C655" s="662"/>
      <c r="D655" s="646"/>
      <c r="E655" s="210" t="s">
        <v>638</v>
      </c>
      <c r="F655" s="192" t="s">
        <v>13</v>
      </c>
      <c r="G655" s="193">
        <v>7900</v>
      </c>
      <c r="H655" s="194">
        <f t="shared" si="20"/>
        <v>237000</v>
      </c>
      <c r="I655" s="3"/>
    </row>
    <row r="656" spans="1:9" ht="15.75" customHeight="1" x14ac:dyDescent="0.3">
      <c r="A656" s="14">
        <v>636</v>
      </c>
      <c r="B656" s="610"/>
      <c r="C656" s="662"/>
      <c r="D656" s="646"/>
      <c r="E656" s="210" t="s">
        <v>639</v>
      </c>
      <c r="F656" s="192" t="s">
        <v>13</v>
      </c>
      <c r="G656" s="193">
        <v>1300</v>
      </c>
      <c r="H656" s="194">
        <f t="shared" si="20"/>
        <v>39000</v>
      </c>
      <c r="I656" s="3"/>
    </row>
    <row r="657" spans="1:9" ht="15.75" customHeight="1" x14ac:dyDescent="0.3">
      <c r="A657" s="14">
        <v>637</v>
      </c>
      <c r="B657" s="610"/>
      <c r="C657" s="662"/>
      <c r="D657" s="646"/>
      <c r="E657" s="210" t="s">
        <v>155</v>
      </c>
      <c r="F657" s="169" t="s">
        <v>56</v>
      </c>
      <c r="G657" s="193">
        <v>1000</v>
      </c>
      <c r="H657" s="194">
        <f t="shared" si="20"/>
        <v>30000</v>
      </c>
      <c r="I657" s="3"/>
    </row>
    <row r="658" spans="1:9" ht="15.75" customHeight="1" x14ac:dyDescent="0.3">
      <c r="A658" s="14">
        <v>638</v>
      </c>
      <c r="B658" s="610"/>
      <c r="C658" s="662"/>
      <c r="D658" s="646"/>
      <c r="E658" s="210" t="s">
        <v>640</v>
      </c>
      <c r="F658" s="169" t="s">
        <v>56</v>
      </c>
      <c r="G658" s="193">
        <v>800</v>
      </c>
      <c r="H658" s="194">
        <f t="shared" si="20"/>
        <v>24000</v>
      </c>
      <c r="I658" s="3"/>
    </row>
    <row r="659" spans="1:9" ht="15.75" customHeight="1" x14ac:dyDescent="0.3">
      <c r="A659" s="14">
        <v>639</v>
      </c>
      <c r="B659" s="610"/>
      <c r="C659" s="662"/>
      <c r="D659" s="646"/>
      <c r="E659" s="210" t="s">
        <v>641</v>
      </c>
      <c r="F659" s="169" t="s">
        <v>56</v>
      </c>
      <c r="G659" s="193">
        <v>1300</v>
      </c>
      <c r="H659" s="194">
        <f t="shared" si="20"/>
        <v>39000</v>
      </c>
      <c r="I659" s="3"/>
    </row>
    <row r="660" spans="1:9" ht="15.75" customHeight="1" x14ac:dyDescent="0.3">
      <c r="A660" s="14">
        <v>640</v>
      </c>
      <c r="B660" s="610"/>
      <c r="C660" s="662"/>
      <c r="D660" s="646"/>
      <c r="E660" s="210" t="s">
        <v>642</v>
      </c>
      <c r="F660" s="169" t="s">
        <v>56</v>
      </c>
      <c r="G660" s="193">
        <v>500</v>
      </c>
      <c r="H660" s="194">
        <f t="shared" si="20"/>
        <v>15000</v>
      </c>
      <c r="I660" s="3"/>
    </row>
    <row r="661" spans="1:9" ht="15.75" customHeight="1" x14ac:dyDescent="0.3">
      <c r="A661" s="14">
        <v>641</v>
      </c>
      <c r="B661" s="610"/>
      <c r="C661" s="662"/>
      <c r="D661" s="646"/>
      <c r="E661" s="210" t="s">
        <v>643</v>
      </c>
      <c r="F661" s="169" t="s">
        <v>56</v>
      </c>
      <c r="G661" s="193">
        <v>2200</v>
      </c>
      <c r="H661" s="194">
        <f t="shared" si="20"/>
        <v>66000</v>
      </c>
      <c r="I661" s="3"/>
    </row>
    <row r="662" spans="1:9" ht="15.75" customHeight="1" x14ac:dyDescent="0.3">
      <c r="A662" s="14">
        <v>642</v>
      </c>
      <c r="B662" s="610"/>
      <c r="C662" s="662"/>
      <c r="D662" s="646"/>
      <c r="E662" s="210" t="s">
        <v>644</v>
      </c>
      <c r="F662" s="169" t="s">
        <v>56</v>
      </c>
      <c r="G662" s="193">
        <v>1000</v>
      </c>
      <c r="H662" s="194">
        <f t="shared" si="20"/>
        <v>30000</v>
      </c>
      <c r="I662" s="3"/>
    </row>
    <row r="663" spans="1:9" ht="15.75" customHeight="1" thickBot="1" x14ac:dyDescent="0.35">
      <c r="A663" s="14">
        <v>643</v>
      </c>
      <c r="B663" s="610"/>
      <c r="C663" s="662"/>
      <c r="D663" s="647"/>
      <c r="E663" s="214" t="s">
        <v>645</v>
      </c>
      <c r="F663" s="172" t="s">
        <v>56</v>
      </c>
      <c r="G663" s="197">
        <v>400</v>
      </c>
      <c r="H663" s="215">
        <f t="shared" si="20"/>
        <v>12000</v>
      </c>
      <c r="I663" s="3"/>
    </row>
    <row r="664" spans="1:9" ht="15.75" customHeight="1" x14ac:dyDescent="0.3">
      <c r="A664" s="14">
        <v>644</v>
      </c>
      <c r="B664" s="610"/>
      <c r="C664" s="662"/>
      <c r="D664" s="645" t="s">
        <v>646</v>
      </c>
      <c r="E664" s="209" t="s">
        <v>647</v>
      </c>
      <c r="F664" s="166" t="s">
        <v>56</v>
      </c>
      <c r="G664" s="189">
        <v>3000</v>
      </c>
      <c r="H664" s="213">
        <f t="shared" si="20"/>
        <v>90000</v>
      </c>
      <c r="I664" s="3"/>
    </row>
    <row r="665" spans="1:9" ht="15.75" customHeight="1" x14ac:dyDescent="0.3">
      <c r="A665" s="14">
        <v>645</v>
      </c>
      <c r="B665" s="610"/>
      <c r="C665" s="662"/>
      <c r="D665" s="646"/>
      <c r="E665" s="210" t="s">
        <v>648</v>
      </c>
      <c r="F665" s="169" t="s">
        <v>56</v>
      </c>
      <c r="G665" s="193">
        <v>2000</v>
      </c>
      <c r="H665" s="194">
        <f t="shared" si="20"/>
        <v>60000</v>
      </c>
      <c r="I665" s="3"/>
    </row>
    <row r="666" spans="1:9" ht="15.75" customHeight="1" x14ac:dyDescent="0.3">
      <c r="A666" s="14">
        <v>646</v>
      </c>
      <c r="B666" s="610"/>
      <c r="C666" s="662"/>
      <c r="D666" s="646"/>
      <c r="E666" s="210" t="s">
        <v>649</v>
      </c>
      <c r="F666" s="169" t="s">
        <v>56</v>
      </c>
      <c r="G666" s="193">
        <v>4200</v>
      </c>
      <c r="H666" s="194">
        <f t="shared" si="20"/>
        <v>126000</v>
      </c>
      <c r="I666" s="3"/>
    </row>
    <row r="667" spans="1:9" ht="15.75" customHeight="1" x14ac:dyDescent="0.3">
      <c r="A667" s="14">
        <v>647</v>
      </c>
      <c r="B667" s="610"/>
      <c r="C667" s="662"/>
      <c r="D667" s="646"/>
      <c r="E667" s="210" t="s">
        <v>650</v>
      </c>
      <c r="F667" s="169" t="s">
        <v>56</v>
      </c>
      <c r="G667" s="193">
        <v>6500</v>
      </c>
      <c r="H667" s="194">
        <f t="shared" si="20"/>
        <v>195000</v>
      </c>
      <c r="I667" s="3"/>
    </row>
    <row r="668" spans="1:9" ht="15.75" customHeight="1" thickBot="1" x14ac:dyDescent="0.35">
      <c r="A668" s="14">
        <v>648</v>
      </c>
      <c r="B668" s="610"/>
      <c r="C668" s="662"/>
      <c r="D668" s="647"/>
      <c r="E668" s="214" t="s">
        <v>651</v>
      </c>
      <c r="F668" s="172" t="s">
        <v>56</v>
      </c>
      <c r="G668" s="197">
        <v>1000</v>
      </c>
      <c r="H668" s="215">
        <f t="shared" si="20"/>
        <v>30000</v>
      </c>
      <c r="I668" s="3"/>
    </row>
    <row r="669" spans="1:9" ht="15.75" customHeight="1" x14ac:dyDescent="0.3">
      <c r="A669" s="14">
        <v>649</v>
      </c>
      <c r="B669" s="610"/>
      <c r="C669" s="662"/>
      <c r="D669" s="651">
        <v>69</v>
      </c>
      <c r="E669" s="216" t="s">
        <v>652</v>
      </c>
      <c r="F669" s="166" t="s">
        <v>56</v>
      </c>
      <c r="G669" s="189">
        <v>14900</v>
      </c>
      <c r="H669" s="213">
        <f t="shared" si="20"/>
        <v>447000</v>
      </c>
      <c r="I669" s="3"/>
    </row>
    <row r="670" spans="1:9" ht="15.75" customHeight="1" x14ac:dyDescent="0.3">
      <c r="A670" s="14">
        <v>650</v>
      </c>
      <c r="B670" s="610"/>
      <c r="C670" s="662"/>
      <c r="D670" s="652"/>
      <c r="E670" s="217" t="s">
        <v>653</v>
      </c>
      <c r="F670" s="192" t="s">
        <v>13</v>
      </c>
      <c r="G670" s="193">
        <f>22900-7400</f>
        <v>15500</v>
      </c>
      <c r="H670" s="194">
        <f t="shared" si="20"/>
        <v>465000</v>
      </c>
      <c r="I670" s="3"/>
    </row>
    <row r="671" spans="1:9" ht="15.75" customHeight="1" x14ac:dyDescent="0.3">
      <c r="A671" s="14">
        <v>651</v>
      </c>
      <c r="B671" s="610"/>
      <c r="C671" s="662"/>
      <c r="D671" s="652"/>
      <c r="E671" s="217" t="s">
        <v>654</v>
      </c>
      <c r="F671" s="169" t="s">
        <v>56</v>
      </c>
      <c r="G671" s="193">
        <f>26000-24750</f>
        <v>1250</v>
      </c>
      <c r="H671" s="194">
        <f t="shared" si="20"/>
        <v>37500</v>
      </c>
      <c r="I671" s="3"/>
    </row>
    <row r="672" spans="1:9" ht="15.75" customHeight="1" x14ac:dyDescent="0.3">
      <c r="A672" s="14">
        <v>652</v>
      </c>
      <c r="B672" s="610"/>
      <c r="C672" s="662"/>
      <c r="D672" s="652"/>
      <c r="E672" s="217" t="s">
        <v>655</v>
      </c>
      <c r="F672" s="192" t="s">
        <v>13</v>
      </c>
      <c r="G672" s="193">
        <f>26000-24860</f>
        <v>1140</v>
      </c>
      <c r="H672" s="194">
        <f t="shared" si="20"/>
        <v>34200</v>
      </c>
      <c r="I672" s="3"/>
    </row>
    <row r="673" spans="1:11" ht="15.75" customHeight="1" x14ac:dyDescent="0.3">
      <c r="A673" s="14">
        <v>653</v>
      </c>
      <c r="B673" s="610"/>
      <c r="C673" s="662"/>
      <c r="D673" s="652"/>
      <c r="E673" s="217" t="s">
        <v>656</v>
      </c>
      <c r="F673" s="169" t="s">
        <v>56</v>
      </c>
      <c r="G673" s="193">
        <v>600</v>
      </c>
      <c r="H673" s="194">
        <f t="shared" si="20"/>
        <v>18000</v>
      </c>
      <c r="I673" s="3"/>
    </row>
    <row r="674" spans="1:11" ht="15.75" customHeight="1" x14ac:dyDescent="0.3">
      <c r="A674" s="14">
        <v>654</v>
      </c>
      <c r="B674" s="610"/>
      <c r="C674" s="662"/>
      <c r="D674" s="652"/>
      <c r="E674" s="218" t="s">
        <v>78</v>
      </c>
      <c r="F674" s="183" t="s">
        <v>56</v>
      </c>
      <c r="G674" s="201">
        <v>400</v>
      </c>
      <c r="H674" s="219">
        <f t="shared" si="20"/>
        <v>12000</v>
      </c>
      <c r="I674" s="3"/>
    </row>
    <row r="675" spans="1:11" ht="15.75" customHeight="1" x14ac:dyDescent="0.3">
      <c r="A675" s="14">
        <v>655</v>
      </c>
      <c r="B675" s="610"/>
      <c r="C675" s="662"/>
      <c r="D675" s="652"/>
      <c r="E675" s="217" t="s">
        <v>657</v>
      </c>
      <c r="F675" s="192" t="s">
        <v>13</v>
      </c>
      <c r="G675" s="193">
        <v>400</v>
      </c>
      <c r="H675" s="194">
        <f t="shared" si="20"/>
        <v>12000</v>
      </c>
      <c r="I675" s="3"/>
    </row>
    <row r="676" spans="1:11" ht="15.75" customHeight="1" x14ac:dyDescent="0.3">
      <c r="A676" s="14">
        <v>656</v>
      </c>
      <c r="B676" s="610"/>
      <c r="C676" s="662"/>
      <c r="D676" s="652"/>
      <c r="E676" s="217" t="s">
        <v>658</v>
      </c>
      <c r="F676" s="192" t="s">
        <v>13</v>
      </c>
      <c r="G676" s="193">
        <v>200</v>
      </c>
      <c r="H676" s="194">
        <f t="shared" si="20"/>
        <v>6000</v>
      </c>
      <c r="I676" s="3"/>
    </row>
    <row r="677" spans="1:11" ht="15.75" customHeight="1" thickBot="1" x14ac:dyDescent="0.35">
      <c r="A677" s="31">
        <v>657</v>
      </c>
      <c r="B677" s="610"/>
      <c r="C677" s="663"/>
      <c r="D677" s="653"/>
      <c r="E677" s="220" t="s">
        <v>659</v>
      </c>
      <c r="F677" s="221" t="s">
        <v>56</v>
      </c>
      <c r="G677" s="197">
        <v>500</v>
      </c>
      <c r="H677" s="215">
        <f t="shared" si="20"/>
        <v>15000</v>
      </c>
      <c r="I677" s="3"/>
    </row>
    <row r="678" spans="1:11" ht="16.5" customHeight="1" thickBot="1" x14ac:dyDescent="0.35">
      <c r="A678" s="222"/>
      <c r="B678" s="611"/>
      <c r="C678" s="688" t="s">
        <v>660</v>
      </c>
      <c r="D678" s="640"/>
      <c r="E678" s="640"/>
      <c r="F678" s="641"/>
      <c r="G678" s="223">
        <f>SUM(G616:G677)</f>
        <v>144090</v>
      </c>
      <c r="H678" s="224">
        <f>G678*30</f>
        <v>4322700</v>
      </c>
      <c r="I678" s="3"/>
    </row>
    <row r="679" spans="1:11" ht="16.5" customHeight="1" thickBot="1" x14ac:dyDescent="0.35">
      <c r="A679" s="624" t="s">
        <v>661</v>
      </c>
      <c r="B679" s="625"/>
      <c r="C679" s="625"/>
      <c r="D679" s="625"/>
      <c r="E679" s="625"/>
      <c r="F679" s="626"/>
      <c r="G679" s="225">
        <f>G579+G615+G678</f>
        <v>224140</v>
      </c>
      <c r="H679" s="164">
        <f>G679*30</f>
        <v>6724200</v>
      </c>
      <c r="I679" s="3"/>
      <c r="J679" s="165"/>
      <c r="K679" s="165"/>
    </row>
    <row r="680" spans="1:11" ht="18" customHeight="1" x14ac:dyDescent="0.3">
      <c r="A680" s="9">
        <v>658</v>
      </c>
      <c r="B680" s="609" t="s">
        <v>662</v>
      </c>
      <c r="C680" s="737" t="s">
        <v>663</v>
      </c>
      <c r="D680" s="713">
        <v>1</v>
      </c>
      <c r="E680" s="226" t="s">
        <v>664</v>
      </c>
      <c r="F680" s="11" t="s">
        <v>21</v>
      </c>
      <c r="G680" s="227">
        <f>362330-359000</f>
        <v>3330</v>
      </c>
      <c r="H680" s="228">
        <f>G680*30</f>
        <v>99900</v>
      </c>
      <c r="I680" s="3"/>
    </row>
    <row r="681" spans="1:11" ht="15.6" x14ac:dyDescent="0.3">
      <c r="A681" s="14">
        <v>659</v>
      </c>
      <c r="B681" s="610"/>
      <c r="C681" s="738"/>
      <c r="D681" s="714"/>
      <c r="E681" s="229" t="s">
        <v>665</v>
      </c>
      <c r="F681" s="16" t="s">
        <v>21</v>
      </c>
      <c r="G681" s="230">
        <f>372357-371000</f>
        <v>1357</v>
      </c>
      <c r="H681" s="231">
        <f t="shared" ref="H681:H686" si="21">G681*30</f>
        <v>40710</v>
      </c>
      <c r="I681" s="3"/>
    </row>
    <row r="682" spans="1:11" ht="15.6" x14ac:dyDescent="0.3">
      <c r="A682" s="14">
        <v>660</v>
      </c>
      <c r="B682" s="610"/>
      <c r="C682" s="738"/>
      <c r="D682" s="714"/>
      <c r="E682" s="229" t="s">
        <v>666</v>
      </c>
      <c r="F682" s="16" t="s">
        <v>21</v>
      </c>
      <c r="G682" s="230">
        <v>700</v>
      </c>
      <c r="H682" s="231">
        <f t="shared" si="21"/>
        <v>21000</v>
      </c>
      <c r="I682" s="3"/>
    </row>
    <row r="683" spans="1:11" ht="15.6" x14ac:dyDescent="0.3">
      <c r="A683" s="14">
        <v>661</v>
      </c>
      <c r="B683" s="610"/>
      <c r="C683" s="738"/>
      <c r="D683" s="714"/>
      <c r="E683" s="229" t="s">
        <v>667</v>
      </c>
      <c r="F683" s="16" t="s">
        <v>21</v>
      </c>
      <c r="G683" s="230">
        <v>1500</v>
      </c>
      <c r="H683" s="231">
        <f t="shared" si="21"/>
        <v>45000</v>
      </c>
      <c r="I683" s="3"/>
    </row>
    <row r="684" spans="1:11" ht="16.2" thickBot="1" x14ac:dyDescent="0.35">
      <c r="A684" s="14">
        <v>662</v>
      </c>
      <c r="B684" s="610"/>
      <c r="C684" s="738"/>
      <c r="D684" s="715"/>
      <c r="E684" s="232" t="s">
        <v>668</v>
      </c>
      <c r="F684" s="20" t="s">
        <v>21</v>
      </c>
      <c r="G684" s="233">
        <v>350</v>
      </c>
      <c r="H684" s="234">
        <f t="shared" si="21"/>
        <v>10500</v>
      </c>
      <c r="I684" s="3"/>
    </row>
    <row r="685" spans="1:11" ht="15.6" x14ac:dyDescent="0.3">
      <c r="A685" s="14">
        <v>663</v>
      </c>
      <c r="B685" s="610"/>
      <c r="C685" s="738"/>
      <c r="D685" s="714">
        <v>7</v>
      </c>
      <c r="E685" s="235" t="s">
        <v>669</v>
      </c>
      <c r="F685" s="45" t="s">
        <v>21</v>
      </c>
      <c r="G685" s="236">
        <f>332650-331420</f>
        <v>1230</v>
      </c>
      <c r="H685" s="237">
        <f t="shared" si="21"/>
        <v>36900</v>
      </c>
      <c r="I685" s="3"/>
    </row>
    <row r="686" spans="1:11" ht="16.2" thickBot="1" x14ac:dyDescent="0.35">
      <c r="A686" s="31">
        <v>664</v>
      </c>
      <c r="B686" s="610"/>
      <c r="C686" s="739"/>
      <c r="D686" s="715"/>
      <c r="E686" s="232" t="s">
        <v>670</v>
      </c>
      <c r="F686" s="16" t="s">
        <v>21</v>
      </c>
      <c r="G686" s="233">
        <v>150</v>
      </c>
      <c r="H686" s="238">
        <f t="shared" si="21"/>
        <v>4500</v>
      </c>
      <c r="I686" s="3"/>
    </row>
    <row r="687" spans="1:11" ht="16.5" customHeight="1" thickBot="1" x14ac:dyDescent="0.35">
      <c r="A687" s="9"/>
      <c r="B687" s="610"/>
      <c r="C687" s="640" t="s">
        <v>671</v>
      </c>
      <c r="D687" s="671"/>
      <c r="E687" s="671"/>
      <c r="F687" s="672"/>
      <c r="G687" s="239">
        <f>SUM(G680:G686)</f>
        <v>8617</v>
      </c>
      <c r="H687" s="240">
        <f>G687*30</f>
        <v>258510</v>
      </c>
      <c r="I687" s="3"/>
    </row>
    <row r="688" spans="1:11" ht="16.5" customHeight="1" x14ac:dyDescent="0.3">
      <c r="A688" s="14">
        <v>665</v>
      </c>
      <c r="B688" s="610"/>
      <c r="C688" s="661" t="s">
        <v>672</v>
      </c>
      <c r="D688" s="707">
        <v>1</v>
      </c>
      <c r="E688" s="241" t="s">
        <v>673</v>
      </c>
      <c r="F688" s="242" t="s">
        <v>13</v>
      </c>
      <c r="G688" s="242">
        <v>500</v>
      </c>
      <c r="H688" s="243">
        <f>G688*30</f>
        <v>15000</v>
      </c>
      <c r="I688" s="3"/>
    </row>
    <row r="689" spans="1:9" ht="16.5" customHeight="1" x14ac:dyDescent="0.3">
      <c r="A689" s="14">
        <v>666</v>
      </c>
      <c r="B689" s="610"/>
      <c r="C689" s="662"/>
      <c r="D689" s="708"/>
      <c r="E689" s="244" t="s">
        <v>674</v>
      </c>
      <c r="F689" s="245" t="s">
        <v>13</v>
      </c>
      <c r="G689" s="245">
        <v>200</v>
      </c>
      <c r="H689" s="246">
        <f t="shared" ref="H689:H719" si="22">G689*30</f>
        <v>6000</v>
      </c>
      <c r="I689" s="3"/>
    </row>
    <row r="690" spans="1:9" ht="16.5" customHeight="1" thickBot="1" x14ac:dyDescent="0.35">
      <c r="A690" s="14">
        <v>667</v>
      </c>
      <c r="B690" s="610"/>
      <c r="C690" s="662"/>
      <c r="D690" s="709"/>
      <c r="E690" s="247" t="s">
        <v>675</v>
      </c>
      <c r="F690" s="248" t="s">
        <v>13</v>
      </c>
      <c r="G690" s="248">
        <v>500</v>
      </c>
      <c r="H690" s="249">
        <f t="shared" si="22"/>
        <v>15000</v>
      </c>
      <c r="I690" s="3"/>
    </row>
    <row r="691" spans="1:9" ht="16.5" customHeight="1" x14ac:dyDescent="0.3">
      <c r="A691" s="14">
        <v>668</v>
      </c>
      <c r="B691" s="610"/>
      <c r="C691" s="662"/>
      <c r="D691" s="707" t="s">
        <v>676</v>
      </c>
      <c r="E691" s="241" t="s">
        <v>677</v>
      </c>
      <c r="F691" s="242" t="s">
        <v>56</v>
      </c>
      <c r="G691" s="242">
        <v>500</v>
      </c>
      <c r="H691" s="243">
        <f t="shared" si="22"/>
        <v>15000</v>
      </c>
      <c r="I691" s="3"/>
    </row>
    <row r="692" spans="1:9" ht="16.5" customHeight="1" x14ac:dyDescent="0.3">
      <c r="A692" s="14">
        <v>669</v>
      </c>
      <c r="B692" s="610"/>
      <c r="C692" s="662"/>
      <c r="D692" s="708"/>
      <c r="E692" s="244" t="s">
        <v>678</v>
      </c>
      <c r="F692" s="245" t="s">
        <v>56</v>
      </c>
      <c r="G692" s="245">
        <v>350</v>
      </c>
      <c r="H692" s="246">
        <f t="shared" si="22"/>
        <v>10500</v>
      </c>
      <c r="I692" s="3"/>
    </row>
    <row r="693" spans="1:9" ht="16.5" customHeight="1" x14ac:dyDescent="0.3">
      <c r="A693" s="14">
        <v>670</v>
      </c>
      <c r="B693" s="610"/>
      <c r="C693" s="662"/>
      <c r="D693" s="708"/>
      <c r="E693" s="244" t="s">
        <v>679</v>
      </c>
      <c r="F693" s="245" t="s">
        <v>13</v>
      </c>
      <c r="G693" s="245">
        <v>300</v>
      </c>
      <c r="H693" s="246">
        <f t="shared" si="22"/>
        <v>9000</v>
      </c>
      <c r="I693" s="3"/>
    </row>
    <row r="694" spans="1:9" ht="16.5" customHeight="1" thickBot="1" x14ac:dyDescent="0.35">
      <c r="A694" s="14">
        <v>671</v>
      </c>
      <c r="B694" s="610"/>
      <c r="C694" s="662"/>
      <c r="D694" s="709"/>
      <c r="E694" s="247" t="s">
        <v>680</v>
      </c>
      <c r="F694" s="248" t="s">
        <v>13</v>
      </c>
      <c r="G694" s="248">
        <v>200</v>
      </c>
      <c r="H694" s="246">
        <f t="shared" si="22"/>
        <v>6000</v>
      </c>
      <c r="I694" s="3"/>
    </row>
    <row r="695" spans="1:9" ht="16.5" customHeight="1" x14ac:dyDescent="0.3">
      <c r="A695" s="14">
        <v>672</v>
      </c>
      <c r="B695" s="610"/>
      <c r="C695" s="662"/>
      <c r="D695" s="707">
        <v>19</v>
      </c>
      <c r="E695" s="241" t="s">
        <v>681</v>
      </c>
      <c r="F695" s="242" t="s">
        <v>13</v>
      </c>
      <c r="G695" s="242">
        <v>800</v>
      </c>
      <c r="H695" s="249">
        <f t="shared" si="22"/>
        <v>24000</v>
      </c>
      <c r="I695" s="3"/>
    </row>
    <row r="696" spans="1:9" ht="16.5" customHeight="1" x14ac:dyDescent="0.3">
      <c r="A696" s="14">
        <v>673</v>
      </c>
      <c r="B696" s="610"/>
      <c r="C696" s="662"/>
      <c r="D696" s="708"/>
      <c r="E696" s="244" t="s">
        <v>682</v>
      </c>
      <c r="F696" s="245" t="s">
        <v>13</v>
      </c>
      <c r="G696" s="245">
        <v>800</v>
      </c>
      <c r="H696" s="246">
        <f t="shared" si="22"/>
        <v>24000</v>
      </c>
      <c r="I696" s="3"/>
    </row>
    <row r="697" spans="1:9" ht="16.5" customHeight="1" thickBot="1" x14ac:dyDescent="0.35">
      <c r="A697" s="14">
        <v>674</v>
      </c>
      <c r="B697" s="610"/>
      <c r="C697" s="662"/>
      <c r="D697" s="709"/>
      <c r="E697" s="247" t="s">
        <v>683</v>
      </c>
      <c r="F697" s="248" t="s">
        <v>56</v>
      </c>
      <c r="G697" s="248">
        <v>2500</v>
      </c>
      <c r="H697" s="250">
        <f t="shared" si="22"/>
        <v>75000</v>
      </c>
      <c r="I697" s="3"/>
    </row>
    <row r="698" spans="1:9" ht="16.5" customHeight="1" x14ac:dyDescent="0.3">
      <c r="A698" s="14">
        <v>675</v>
      </c>
      <c r="B698" s="610"/>
      <c r="C698" s="662"/>
      <c r="D698" s="707" t="s">
        <v>684</v>
      </c>
      <c r="E698" s="241" t="s">
        <v>685</v>
      </c>
      <c r="F698" s="242" t="s">
        <v>13</v>
      </c>
      <c r="G698" s="242">
        <v>400</v>
      </c>
      <c r="H698" s="243">
        <f t="shared" si="22"/>
        <v>12000</v>
      </c>
      <c r="I698" s="3"/>
    </row>
    <row r="699" spans="1:9" ht="16.5" customHeight="1" x14ac:dyDescent="0.3">
      <c r="A699" s="14">
        <v>676</v>
      </c>
      <c r="B699" s="610"/>
      <c r="C699" s="662"/>
      <c r="D699" s="708"/>
      <c r="E699" s="244" t="s">
        <v>686</v>
      </c>
      <c r="F699" s="245" t="s">
        <v>13</v>
      </c>
      <c r="G699" s="245">
        <v>300</v>
      </c>
      <c r="H699" s="246">
        <f>G699*30</f>
        <v>9000</v>
      </c>
      <c r="I699" s="3"/>
    </row>
    <row r="700" spans="1:9" ht="16.5" customHeight="1" x14ac:dyDescent="0.3">
      <c r="A700" s="14">
        <v>677</v>
      </c>
      <c r="B700" s="610"/>
      <c r="C700" s="662"/>
      <c r="D700" s="708"/>
      <c r="E700" s="244" t="s">
        <v>687</v>
      </c>
      <c r="F700" s="245" t="s">
        <v>13</v>
      </c>
      <c r="G700" s="245">
        <v>1400</v>
      </c>
      <c r="H700" s="246">
        <f t="shared" si="22"/>
        <v>42000</v>
      </c>
      <c r="I700" s="3"/>
    </row>
    <row r="701" spans="1:9" ht="16.5" customHeight="1" thickBot="1" x14ac:dyDescent="0.35">
      <c r="A701" s="14">
        <v>678</v>
      </c>
      <c r="B701" s="610"/>
      <c r="C701" s="662"/>
      <c r="D701" s="709"/>
      <c r="E701" s="247" t="s">
        <v>688</v>
      </c>
      <c r="F701" s="248" t="s">
        <v>13</v>
      </c>
      <c r="G701" s="248">
        <v>800</v>
      </c>
      <c r="H701" s="250">
        <f t="shared" si="22"/>
        <v>24000</v>
      </c>
      <c r="I701" s="3"/>
    </row>
    <row r="702" spans="1:9" ht="16.5" customHeight="1" x14ac:dyDescent="0.3">
      <c r="A702" s="14">
        <v>679</v>
      </c>
      <c r="B702" s="610"/>
      <c r="C702" s="662"/>
      <c r="D702" s="707" t="s">
        <v>689</v>
      </c>
      <c r="E702" s="241" t="s">
        <v>690</v>
      </c>
      <c r="F702" s="242" t="s">
        <v>13</v>
      </c>
      <c r="G702" s="242">
        <v>350</v>
      </c>
      <c r="H702" s="243">
        <f t="shared" si="22"/>
        <v>10500</v>
      </c>
      <c r="I702" s="3"/>
    </row>
    <row r="703" spans="1:9" ht="16.5" customHeight="1" x14ac:dyDescent="0.3">
      <c r="A703" s="14">
        <v>680</v>
      </c>
      <c r="B703" s="610"/>
      <c r="C703" s="662"/>
      <c r="D703" s="708"/>
      <c r="E703" s="244" t="s">
        <v>691</v>
      </c>
      <c r="F703" s="245" t="s">
        <v>13</v>
      </c>
      <c r="G703" s="245">
        <v>500</v>
      </c>
      <c r="H703" s="246">
        <f t="shared" si="22"/>
        <v>15000</v>
      </c>
      <c r="I703" s="3"/>
    </row>
    <row r="704" spans="1:9" ht="16.5" customHeight="1" x14ac:dyDescent="0.3">
      <c r="A704" s="14">
        <v>681</v>
      </c>
      <c r="B704" s="610"/>
      <c r="C704" s="662"/>
      <c r="D704" s="708"/>
      <c r="E704" s="244" t="s">
        <v>692</v>
      </c>
      <c r="F704" s="245" t="s">
        <v>13</v>
      </c>
      <c r="G704" s="245">
        <v>200</v>
      </c>
      <c r="H704" s="246">
        <f t="shared" si="22"/>
        <v>6000</v>
      </c>
      <c r="I704" s="3"/>
    </row>
    <row r="705" spans="1:9" ht="16.5" customHeight="1" thickBot="1" x14ac:dyDescent="0.35">
      <c r="A705" s="14">
        <v>682</v>
      </c>
      <c r="B705" s="610"/>
      <c r="C705" s="662"/>
      <c r="D705" s="709"/>
      <c r="E705" s="247" t="s">
        <v>693</v>
      </c>
      <c r="F705" s="248" t="s">
        <v>13</v>
      </c>
      <c r="G705" s="248">
        <v>400</v>
      </c>
      <c r="H705" s="250">
        <f t="shared" si="22"/>
        <v>12000</v>
      </c>
      <c r="I705" s="3"/>
    </row>
    <row r="706" spans="1:9" ht="16.5" customHeight="1" x14ac:dyDescent="0.3">
      <c r="A706" s="14">
        <v>683</v>
      </c>
      <c r="B706" s="610"/>
      <c r="C706" s="662"/>
      <c r="D706" s="707" t="s">
        <v>694</v>
      </c>
      <c r="E706" s="241" t="s">
        <v>695</v>
      </c>
      <c r="F706" s="242" t="s">
        <v>13</v>
      </c>
      <c r="G706" s="242">
        <v>1500</v>
      </c>
      <c r="H706" s="243">
        <f t="shared" si="22"/>
        <v>45000</v>
      </c>
      <c r="I706" s="3"/>
    </row>
    <row r="707" spans="1:9" ht="16.5" customHeight="1" x14ac:dyDescent="0.3">
      <c r="A707" s="14">
        <v>684</v>
      </c>
      <c r="B707" s="610"/>
      <c r="C707" s="662"/>
      <c r="D707" s="708"/>
      <c r="E707" s="244" t="s">
        <v>696</v>
      </c>
      <c r="F707" s="245" t="s">
        <v>13</v>
      </c>
      <c r="G707" s="245">
        <v>2000</v>
      </c>
      <c r="H707" s="246">
        <f t="shared" si="22"/>
        <v>60000</v>
      </c>
      <c r="I707" s="3"/>
    </row>
    <row r="708" spans="1:9" ht="16.5" customHeight="1" x14ac:dyDescent="0.3">
      <c r="A708" s="14">
        <v>685</v>
      </c>
      <c r="B708" s="610"/>
      <c r="C708" s="662"/>
      <c r="D708" s="708"/>
      <c r="E708" s="244" t="s">
        <v>697</v>
      </c>
      <c r="F708" s="245" t="s">
        <v>13</v>
      </c>
      <c r="G708" s="245">
        <v>1500</v>
      </c>
      <c r="H708" s="246">
        <f t="shared" si="22"/>
        <v>45000</v>
      </c>
      <c r="I708" s="3"/>
    </row>
    <row r="709" spans="1:9" ht="16.5" customHeight="1" x14ac:dyDescent="0.3">
      <c r="A709" s="14">
        <v>686</v>
      </c>
      <c r="B709" s="610"/>
      <c r="C709" s="662"/>
      <c r="D709" s="708"/>
      <c r="E709" s="244" t="s">
        <v>698</v>
      </c>
      <c r="F709" s="245" t="s">
        <v>13</v>
      </c>
      <c r="G709" s="245">
        <v>2020</v>
      </c>
      <c r="H709" s="246">
        <f t="shared" si="22"/>
        <v>60600</v>
      </c>
      <c r="I709" s="3"/>
    </row>
    <row r="710" spans="1:9" ht="16.5" customHeight="1" x14ac:dyDescent="0.3">
      <c r="A710" s="14">
        <v>687</v>
      </c>
      <c r="B710" s="610"/>
      <c r="C710" s="662"/>
      <c r="D710" s="708"/>
      <c r="E710" s="244" t="s">
        <v>699</v>
      </c>
      <c r="F710" s="245" t="s">
        <v>13</v>
      </c>
      <c r="G710" s="245">
        <v>1800</v>
      </c>
      <c r="H710" s="246">
        <f t="shared" si="22"/>
        <v>54000</v>
      </c>
      <c r="I710" s="3"/>
    </row>
    <row r="711" spans="1:9" ht="16.5" customHeight="1" x14ac:dyDescent="0.3">
      <c r="A711" s="14">
        <v>688</v>
      </c>
      <c r="B711" s="610"/>
      <c r="C711" s="662"/>
      <c r="D711" s="708"/>
      <c r="E711" s="244" t="s">
        <v>700</v>
      </c>
      <c r="F711" s="245" t="s">
        <v>13</v>
      </c>
      <c r="G711" s="245">
        <v>1300</v>
      </c>
      <c r="H711" s="246">
        <f t="shared" si="22"/>
        <v>39000</v>
      </c>
      <c r="I711" s="3"/>
    </row>
    <row r="712" spans="1:9" ht="16.5" customHeight="1" thickBot="1" x14ac:dyDescent="0.35">
      <c r="A712" s="14">
        <v>689</v>
      </c>
      <c r="B712" s="610"/>
      <c r="C712" s="662"/>
      <c r="D712" s="709"/>
      <c r="E712" s="247" t="s">
        <v>701</v>
      </c>
      <c r="F712" s="248" t="s">
        <v>13</v>
      </c>
      <c r="G712" s="248">
        <v>900</v>
      </c>
      <c r="H712" s="250">
        <f t="shared" si="22"/>
        <v>27000</v>
      </c>
      <c r="I712" s="3"/>
    </row>
    <row r="713" spans="1:9" ht="16.5" customHeight="1" x14ac:dyDescent="0.3">
      <c r="A713" s="14">
        <v>690</v>
      </c>
      <c r="B713" s="610"/>
      <c r="C713" s="662"/>
      <c r="D713" s="707">
        <v>79</v>
      </c>
      <c r="E713" s="241" t="s">
        <v>702</v>
      </c>
      <c r="F713" s="242" t="s">
        <v>56</v>
      </c>
      <c r="G713" s="242">
        <v>200</v>
      </c>
      <c r="H713" s="243">
        <f t="shared" si="22"/>
        <v>6000</v>
      </c>
      <c r="I713" s="3"/>
    </row>
    <row r="714" spans="1:9" ht="16.5" customHeight="1" x14ac:dyDescent="0.3">
      <c r="A714" s="14">
        <v>691</v>
      </c>
      <c r="B714" s="610"/>
      <c r="C714" s="662"/>
      <c r="D714" s="708"/>
      <c r="E714" s="244" t="s">
        <v>703</v>
      </c>
      <c r="F714" s="245" t="s">
        <v>56</v>
      </c>
      <c r="G714" s="245">
        <v>300</v>
      </c>
      <c r="H714" s="246">
        <f t="shared" si="22"/>
        <v>9000</v>
      </c>
      <c r="I714" s="3"/>
    </row>
    <row r="715" spans="1:9" ht="16.5" customHeight="1" x14ac:dyDescent="0.3">
      <c r="A715" s="14">
        <v>692</v>
      </c>
      <c r="B715" s="610"/>
      <c r="C715" s="662"/>
      <c r="D715" s="708"/>
      <c r="E715" s="244" t="s">
        <v>704</v>
      </c>
      <c r="F715" s="245" t="s">
        <v>56</v>
      </c>
      <c r="G715" s="245">
        <v>700</v>
      </c>
      <c r="H715" s="246">
        <f t="shared" si="22"/>
        <v>21000</v>
      </c>
      <c r="I715" s="3"/>
    </row>
    <row r="716" spans="1:9" ht="16.5" customHeight="1" thickBot="1" x14ac:dyDescent="0.35">
      <c r="A716" s="14">
        <v>693</v>
      </c>
      <c r="B716" s="610"/>
      <c r="C716" s="662"/>
      <c r="D716" s="709"/>
      <c r="E716" s="247" t="s">
        <v>705</v>
      </c>
      <c r="F716" s="248" t="s">
        <v>56</v>
      </c>
      <c r="G716" s="248">
        <v>200</v>
      </c>
      <c r="H716" s="251">
        <f t="shared" si="22"/>
        <v>6000</v>
      </c>
      <c r="I716" s="3"/>
    </row>
    <row r="717" spans="1:9" ht="16.5" customHeight="1" x14ac:dyDescent="0.3">
      <c r="A717" s="14">
        <v>694</v>
      </c>
      <c r="B717" s="610"/>
      <c r="C717" s="662"/>
      <c r="D717" s="708" t="s">
        <v>706</v>
      </c>
      <c r="E717" s="252" t="s">
        <v>707</v>
      </c>
      <c r="F717" s="253" t="s">
        <v>13</v>
      </c>
      <c r="G717" s="253">
        <v>250</v>
      </c>
      <c r="H717" s="254">
        <f t="shared" si="22"/>
        <v>7500</v>
      </c>
      <c r="I717" s="3"/>
    </row>
    <row r="718" spans="1:9" ht="16.5" customHeight="1" x14ac:dyDescent="0.3">
      <c r="A718" s="14">
        <v>695</v>
      </c>
      <c r="B718" s="610"/>
      <c r="C718" s="662"/>
      <c r="D718" s="708"/>
      <c r="E718" s="244" t="s">
        <v>708</v>
      </c>
      <c r="F718" s="245" t="s">
        <v>13</v>
      </c>
      <c r="G718" s="245">
        <v>200</v>
      </c>
      <c r="H718" s="246">
        <f t="shared" si="22"/>
        <v>6000</v>
      </c>
      <c r="I718" s="3"/>
    </row>
    <row r="719" spans="1:9" ht="16.5" customHeight="1" thickBot="1" x14ac:dyDescent="0.35">
      <c r="A719" s="14">
        <v>696</v>
      </c>
      <c r="B719" s="610"/>
      <c r="C719" s="662"/>
      <c r="D719" s="709"/>
      <c r="E719" s="247" t="s">
        <v>709</v>
      </c>
      <c r="F719" s="248" t="s">
        <v>13</v>
      </c>
      <c r="G719" s="248">
        <v>80</v>
      </c>
      <c r="H719" s="250">
        <f t="shared" si="22"/>
        <v>2400</v>
      </c>
      <c r="I719" s="3"/>
    </row>
    <row r="720" spans="1:9" ht="16.5" customHeight="1" thickBot="1" x14ac:dyDescent="0.35">
      <c r="A720" s="32"/>
      <c r="B720" s="610"/>
      <c r="C720" s="688" t="s">
        <v>710</v>
      </c>
      <c r="D720" s="640"/>
      <c r="E720" s="640"/>
      <c r="F720" s="641"/>
      <c r="G720" s="223">
        <f>SUM(G688:G719)</f>
        <v>23950</v>
      </c>
      <c r="H720" s="224">
        <f>SUM(H688:H719)</f>
        <v>718500</v>
      </c>
      <c r="I720" s="3"/>
    </row>
    <row r="721" spans="1:9" ht="16.5" customHeight="1" x14ac:dyDescent="0.3">
      <c r="A721" s="35">
        <v>697</v>
      </c>
      <c r="B721" s="610"/>
      <c r="C721" s="717" t="s">
        <v>711</v>
      </c>
      <c r="D721" s="713">
        <v>1</v>
      </c>
      <c r="E721" s="255" t="s">
        <v>712</v>
      </c>
      <c r="F721" s="16" t="s">
        <v>21</v>
      </c>
      <c r="G721" s="227">
        <v>600</v>
      </c>
      <c r="H721" s="228">
        <f t="shared" ref="H721:H730" si="23">G721*30</f>
        <v>18000</v>
      </c>
      <c r="I721" s="3"/>
    </row>
    <row r="722" spans="1:9" ht="15.6" x14ac:dyDescent="0.3">
      <c r="A722" s="14">
        <v>698</v>
      </c>
      <c r="B722" s="610"/>
      <c r="C722" s="718"/>
      <c r="D722" s="714"/>
      <c r="E722" s="256" t="s">
        <v>713</v>
      </c>
      <c r="F722" s="16" t="s">
        <v>21</v>
      </c>
      <c r="G722" s="230">
        <v>1800</v>
      </c>
      <c r="H722" s="231">
        <f t="shared" si="23"/>
        <v>54000</v>
      </c>
      <c r="I722" s="3"/>
    </row>
    <row r="723" spans="1:9" ht="15.6" x14ac:dyDescent="0.3">
      <c r="A723" s="35">
        <v>699</v>
      </c>
      <c r="B723" s="610"/>
      <c r="C723" s="718"/>
      <c r="D723" s="714"/>
      <c r="E723" s="256" t="s">
        <v>714</v>
      </c>
      <c r="F723" s="16" t="s">
        <v>21</v>
      </c>
      <c r="G723" s="230">
        <v>600</v>
      </c>
      <c r="H723" s="231">
        <f t="shared" si="23"/>
        <v>18000</v>
      </c>
      <c r="I723" s="3"/>
    </row>
    <row r="724" spans="1:9" ht="15.6" x14ac:dyDescent="0.3">
      <c r="A724" s="14">
        <v>700</v>
      </c>
      <c r="B724" s="610"/>
      <c r="C724" s="718"/>
      <c r="D724" s="714"/>
      <c r="E724" s="256" t="s">
        <v>715</v>
      </c>
      <c r="F724" s="16" t="s">
        <v>21</v>
      </c>
      <c r="G724" s="230">
        <v>400</v>
      </c>
      <c r="H724" s="231">
        <f t="shared" si="23"/>
        <v>12000</v>
      </c>
      <c r="I724" s="3"/>
    </row>
    <row r="725" spans="1:9" ht="16.2" thickBot="1" x14ac:dyDescent="0.35">
      <c r="A725" s="35">
        <v>701</v>
      </c>
      <c r="B725" s="610"/>
      <c r="C725" s="718"/>
      <c r="D725" s="714"/>
      <c r="E725" s="257" t="s">
        <v>716</v>
      </c>
      <c r="F725" s="38" t="s">
        <v>21</v>
      </c>
      <c r="G725" s="258">
        <v>200</v>
      </c>
      <c r="H725" s="259">
        <f t="shared" si="23"/>
        <v>6000</v>
      </c>
      <c r="I725" s="3"/>
    </row>
    <row r="726" spans="1:9" ht="16.2" thickBot="1" x14ac:dyDescent="0.35">
      <c r="A726" s="14">
        <v>702</v>
      </c>
      <c r="B726" s="610"/>
      <c r="C726" s="718"/>
      <c r="D726" s="119" t="s">
        <v>717</v>
      </c>
      <c r="E726" s="260" t="s">
        <v>718</v>
      </c>
      <c r="F726" s="25" t="s">
        <v>21</v>
      </c>
      <c r="G726" s="261">
        <v>1500</v>
      </c>
      <c r="H726" s="262">
        <f t="shared" si="23"/>
        <v>45000</v>
      </c>
      <c r="I726" s="3"/>
    </row>
    <row r="727" spans="1:9" ht="15.6" x14ac:dyDescent="0.3">
      <c r="A727" s="35">
        <v>703</v>
      </c>
      <c r="B727" s="610"/>
      <c r="C727" s="718"/>
      <c r="D727" s="713" t="s">
        <v>719</v>
      </c>
      <c r="E727" s="255" t="s">
        <v>720</v>
      </c>
      <c r="F727" s="11" t="s">
        <v>13</v>
      </c>
      <c r="G727" s="227">
        <v>1000</v>
      </c>
      <c r="H727" s="263">
        <f t="shared" si="23"/>
        <v>30000</v>
      </c>
      <c r="I727" s="3"/>
    </row>
    <row r="728" spans="1:9" ht="16.2" thickBot="1" x14ac:dyDescent="0.35">
      <c r="A728" s="14">
        <v>704</v>
      </c>
      <c r="B728" s="610"/>
      <c r="C728" s="718"/>
      <c r="D728" s="715"/>
      <c r="E728" s="264" t="s">
        <v>721</v>
      </c>
      <c r="F728" s="20" t="s">
        <v>13</v>
      </c>
      <c r="G728" s="233">
        <v>200</v>
      </c>
      <c r="H728" s="234">
        <f t="shared" si="23"/>
        <v>6000</v>
      </c>
      <c r="I728" s="3"/>
    </row>
    <row r="729" spans="1:9" ht="16.2" thickBot="1" x14ac:dyDescent="0.35">
      <c r="A729" s="35">
        <v>705</v>
      </c>
      <c r="B729" s="610"/>
      <c r="C729" s="718"/>
      <c r="D729" s="603">
        <v>16</v>
      </c>
      <c r="E729" s="265" t="s">
        <v>722</v>
      </c>
      <c r="F729" s="148" t="s">
        <v>21</v>
      </c>
      <c r="G729" s="266">
        <v>1050</v>
      </c>
      <c r="H729" s="267">
        <f t="shared" si="23"/>
        <v>31500</v>
      </c>
      <c r="I729" s="3"/>
    </row>
    <row r="730" spans="1:9" ht="16.5" customHeight="1" thickBot="1" x14ac:dyDescent="0.35">
      <c r="A730" s="14">
        <v>706</v>
      </c>
      <c r="B730" s="610"/>
      <c r="C730" s="719"/>
      <c r="D730" s="119" t="s">
        <v>723</v>
      </c>
      <c r="E730" s="260" t="s">
        <v>724</v>
      </c>
      <c r="F730" s="25" t="s">
        <v>21</v>
      </c>
      <c r="G730" s="261">
        <v>300</v>
      </c>
      <c r="H730" s="262">
        <f t="shared" si="23"/>
        <v>9000</v>
      </c>
      <c r="I730" s="3"/>
    </row>
    <row r="731" spans="1:9" ht="16.5" customHeight="1" thickBot="1" x14ac:dyDescent="0.35">
      <c r="A731" s="32"/>
      <c r="B731" s="610"/>
      <c r="C731" s="680" t="s">
        <v>725</v>
      </c>
      <c r="D731" s="680"/>
      <c r="E731" s="680"/>
      <c r="F731" s="681"/>
      <c r="G731" s="239">
        <f>SUM(G721:G730)</f>
        <v>7650</v>
      </c>
      <c r="H731" s="240">
        <f>G731*30</f>
        <v>229500</v>
      </c>
      <c r="I731" s="3"/>
    </row>
    <row r="732" spans="1:9" ht="16.5" customHeight="1" x14ac:dyDescent="0.3">
      <c r="A732" s="35">
        <v>707</v>
      </c>
      <c r="B732" s="610"/>
      <c r="C732" s="710" t="s">
        <v>726</v>
      </c>
      <c r="D732" s="713" t="s">
        <v>717</v>
      </c>
      <c r="E732" s="255" t="s">
        <v>727</v>
      </c>
      <c r="F732" s="11" t="s">
        <v>21</v>
      </c>
      <c r="G732" s="227">
        <v>500</v>
      </c>
      <c r="H732" s="263">
        <f t="shared" ref="H732:H747" si="24">G732*30</f>
        <v>15000</v>
      </c>
      <c r="I732" s="3"/>
    </row>
    <row r="733" spans="1:9" ht="15.6" x14ac:dyDescent="0.3">
      <c r="A733" s="14">
        <v>708</v>
      </c>
      <c r="B733" s="610"/>
      <c r="C733" s="711"/>
      <c r="D733" s="714"/>
      <c r="E733" s="268" t="s">
        <v>728</v>
      </c>
      <c r="F733" s="16" t="s">
        <v>21</v>
      </c>
      <c r="G733" s="236">
        <f>182600-182300</f>
        <v>300</v>
      </c>
      <c r="H733" s="237">
        <f t="shared" si="24"/>
        <v>9000</v>
      </c>
      <c r="I733" s="3"/>
    </row>
    <row r="734" spans="1:9" ht="15.6" x14ac:dyDescent="0.3">
      <c r="A734" s="35">
        <v>709</v>
      </c>
      <c r="B734" s="610"/>
      <c r="C734" s="711"/>
      <c r="D734" s="714"/>
      <c r="E734" s="256" t="s">
        <v>729</v>
      </c>
      <c r="F734" s="16" t="s">
        <v>21</v>
      </c>
      <c r="G734" s="230">
        <v>1000</v>
      </c>
      <c r="H734" s="231">
        <f t="shared" si="24"/>
        <v>30000</v>
      </c>
      <c r="I734" s="3"/>
    </row>
    <row r="735" spans="1:9" ht="15.6" x14ac:dyDescent="0.3">
      <c r="A735" s="14">
        <v>710</v>
      </c>
      <c r="B735" s="610"/>
      <c r="C735" s="711"/>
      <c r="D735" s="714"/>
      <c r="E735" s="256" t="s">
        <v>730</v>
      </c>
      <c r="F735" s="16" t="s">
        <v>21</v>
      </c>
      <c r="G735" s="230">
        <v>600</v>
      </c>
      <c r="H735" s="231">
        <f t="shared" si="24"/>
        <v>18000</v>
      </c>
      <c r="I735" s="3"/>
    </row>
    <row r="736" spans="1:9" ht="15.6" x14ac:dyDescent="0.3">
      <c r="A736" s="35">
        <v>711</v>
      </c>
      <c r="B736" s="610"/>
      <c r="C736" s="711"/>
      <c r="D736" s="714"/>
      <c r="E736" s="256" t="s">
        <v>731</v>
      </c>
      <c r="F736" s="16" t="s">
        <v>21</v>
      </c>
      <c r="G736" s="230">
        <v>300</v>
      </c>
      <c r="H736" s="231">
        <f t="shared" si="24"/>
        <v>9000</v>
      </c>
      <c r="I736" s="3"/>
    </row>
    <row r="737" spans="1:9" ht="16.2" thickBot="1" x14ac:dyDescent="0.35">
      <c r="A737" s="14">
        <v>712</v>
      </c>
      <c r="B737" s="610"/>
      <c r="C737" s="711"/>
      <c r="D737" s="715"/>
      <c r="E737" s="264" t="s">
        <v>732</v>
      </c>
      <c r="F737" s="20" t="s">
        <v>21</v>
      </c>
      <c r="G737" s="233">
        <v>150</v>
      </c>
      <c r="H737" s="234">
        <f t="shared" si="24"/>
        <v>4500</v>
      </c>
      <c r="I737" s="3"/>
    </row>
    <row r="738" spans="1:9" ht="15.6" x14ac:dyDescent="0.3">
      <c r="A738" s="35">
        <v>713</v>
      </c>
      <c r="B738" s="610"/>
      <c r="C738" s="711"/>
      <c r="D738" s="716" t="s">
        <v>733</v>
      </c>
      <c r="E738" s="268" t="s">
        <v>734</v>
      </c>
      <c r="F738" s="45" t="s">
        <v>21</v>
      </c>
      <c r="G738" s="236">
        <v>200</v>
      </c>
      <c r="H738" s="237">
        <f t="shared" si="24"/>
        <v>6000</v>
      </c>
      <c r="I738" s="3"/>
    </row>
    <row r="739" spans="1:9" ht="15.6" x14ac:dyDescent="0.3">
      <c r="A739" s="14">
        <v>714</v>
      </c>
      <c r="B739" s="610"/>
      <c r="C739" s="711"/>
      <c r="D739" s="716"/>
      <c r="E739" s="256" t="s">
        <v>735</v>
      </c>
      <c r="F739" s="16" t="s">
        <v>21</v>
      </c>
      <c r="G739" s="230">
        <v>300</v>
      </c>
      <c r="H739" s="231">
        <f t="shared" si="24"/>
        <v>9000</v>
      </c>
      <c r="I739" s="3"/>
    </row>
    <row r="740" spans="1:9" ht="16.2" thickBot="1" x14ac:dyDescent="0.35">
      <c r="A740" s="35">
        <v>715</v>
      </c>
      <c r="B740" s="610"/>
      <c r="C740" s="711"/>
      <c r="D740" s="716"/>
      <c r="E740" s="257" t="s">
        <v>736</v>
      </c>
      <c r="F740" s="38" t="s">
        <v>21</v>
      </c>
      <c r="G740" s="258">
        <f>164800-164000</f>
        <v>800</v>
      </c>
      <c r="H740" s="259">
        <f t="shared" si="24"/>
        <v>24000</v>
      </c>
      <c r="I740" s="3"/>
    </row>
    <row r="741" spans="1:9" ht="15.6" x14ac:dyDescent="0.3">
      <c r="A741" s="14">
        <v>716</v>
      </c>
      <c r="B741" s="610"/>
      <c r="C741" s="711"/>
      <c r="D741" s="713">
        <v>19</v>
      </c>
      <c r="E741" s="255" t="s">
        <v>737</v>
      </c>
      <c r="F741" s="11" t="s">
        <v>21</v>
      </c>
      <c r="G741" s="227">
        <f>81200-80950</f>
        <v>250</v>
      </c>
      <c r="H741" s="263">
        <f t="shared" si="24"/>
        <v>7500</v>
      </c>
      <c r="I741" s="3"/>
    </row>
    <row r="742" spans="1:9" ht="15.6" x14ac:dyDescent="0.3">
      <c r="A742" s="35">
        <v>717</v>
      </c>
      <c r="B742" s="610"/>
      <c r="C742" s="711"/>
      <c r="D742" s="714"/>
      <c r="E742" s="256" t="s">
        <v>738</v>
      </c>
      <c r="F742" s="16" t="s">
        <v>21</v>
      </c>
      <c r="G742" s="230">
        <f>81500-81350</f>
        <v>150</v>
      </c>
      <c r="H742" s="231">
        <f t="shared" si="24"/>
        <v>4500</v>
      </c>
      <c r="I742" s="3"/>
    </row>
    <row r="743" spans="1:9" ht="15.6" x14ac:dyDescent="0.3">
      <c r="A743" s="14">
        <v>718</v>
      </c>
      <c r="B743" s="610"/>
      <c r="C743" s="711"/>
      <c r="D743" s="714"/>
      <c r="E743" s="256" t="s">
        <v>739</v>
      </c>
      <c r="F743" s="16" t="s">
        <v>21</v>
      </c>
      <c r="G743" s="230">
        <f>82150-82100</f>
        <v>50</v>
      </c>
      <c r="H743" s="231">
        <f t="shared" si="24"/>
        <v>1500</v>
      </c>
      <c r="I743" s="3"/>
    </row>
    <row r="744" spans="1:9" ht="15.6" x14ac:dyDescent="0.3">
      <c r="A744" s="35">
        <v>719</v>
      </c>
      <c r="B744" s="610"/>
      <c r="C744" s="711"/>
      <c r="D744" s="714"/>
      <c r="E744" s="256" t="s">
        <v>740</v>
      </c>
      <c r="F744" s="16" t="s">
        <v>21</v>
      </c>
      <c r="G744" s="230">
        <f>82270-82170</f>
        <v>100</v>
      </c>
      <c r="H744" s="231">
        <f t="shared" si="24"/>
        <v>3000</v>
      </c>
      <c r="I744" s="3"/>
    </row>
    <row r="745" spans="1:9" ht="16.2" thickBot="1" x14ac:dyDescent="0.35">
      <c r="A745" s="14">
        <v>720</v>
      </c>
      <c r="B745" s="610"/>
      <c r="C745" s="711"/>
      <c r="D745" s="715"/>
      <c r="E745" s="264" t="s">
        <v>741</v>
      </c>
      <c r="F745" s="20" t="s">
        <v>13</v>
      </c>
      <c r="G745" s="233">
        <v>500</v>
      </c>
      <c r="H745" s="234">
        <f t="shared" si="24"/>
        <v>15000</v>
      </c>
      <c r="I745" s="3"/>
    </row>
    <row r="746" spans="1:9" ht="15.6" x14ac:dyDescent="0.3">
      <c r="A746" s="35">
        <v>721</v>
      </c>
      <c r="B746" s="610"/>
      <c r="C746" s="711"/>
      <c r="D746" s="661" t="s">
        <v>742</v>
      </c>
      <c r="E746" s="269" t="s">
        <v>743</v>
      </c>
      <c r="F746" s="11" t="s">
        <v>13</v>
      </c>
      <c r="G746" s="227">
        <f>21900-21200</f>
        <v>700</v>
      </c>
      <c r="H746" s="263">
        <f t="shared" si="24"/>
        <v>21000</v>
      </c>
      <c r="I746" s="3"/>
    </row>
    <row r="747" spans="1:9" ht="16.2" thickBot="1" x14ac:dyDescent="0.35">
      <c r="A747" s="14">
        <v>722</v>
      </c>
      <c r="B747" s="610"/>
      <c r="C747" s="711"/>
      <c r="D747" s="663"/>
      <c r="E747" s="270" t="s">
        <v>744</v>
      </c>
      <c r="F747" s="20" t="s">
        <v>13</v>
      </c>
      <c r="G747" s="233">
        <f>24000-23000</f>
        <v>1000</v>
      </c>
      <c r="H747" s="234">
        <f t="shared" si="24"/>
        <v>30000</v>
      </c>
      <c r="I747" s="3"/>
    </row>
    <row r="748" spans="1:9" ht="15.6" x14ac:dyDescent="0.3">
      <c r="A748" s="35">
        <v>723</v>
      </c>
      <c r="B748" s="610"/>
      <c r="C748" s="711"/>
      <c r="D748" s="711" t="s">
        <v>745</v>
      </c>
      <c r="E748" s="268" t="s">
        <v>746</v>
      </c>
      <c r="F748" s="45" t="s">
        <v>21</v>
      </c>
      <c r="G748" s="236">
        <f>300-100</f>
        <v>200</v>
      </c>
      <c r="H748" s="237">
        <f>G748*30</f>
        <v>6000</v>
      </c>
      <c r="I748" s="3"/>
    </row>
    <row r="749" spans="1:9" ht="15.6" x14ac:dyDescent="0.3">
      <c r="A749" s="14">
        <v>724</v>
      </c>
      <c r="B749" s="610"/>
      <c r="C749" s="711"/>
      <c r="D749" s="711"/>
      <c r="E749" s="256" t="s">
        <v>746</v>
      </c>
      <c r="F749" s="16" t="s">
        <v>13</v>
      </c>
      <c r="G749" s="230">
        <f>300-100</f>
        <v>200</v>
      </c>
      <c r="H749" s="231">
        <f t="shared" ref="H749:H750" si="25">G749*30</f>
        <v>6000</v>
      </c>
      <c r="I749" s="3"/>
    </row>
    <row r="750" spans="1:9" ht="16.2" thickBot="1" x14ac:dyDescent="0.35">
      <c r="A750" s="35">
        <v>725</v>
      </c>
      <c r="B750" s="610"/>
      <c r="C750" s="712"/>
      <c r="D750" s="712"/>
      <c r="E750" s="264" t="s">
        <v>747</v>
      </c>
      <c r="F750" s="16" t="s">
        <v>13</v>
      </c>
      <c r="G750" s="233">
        <f>1050-800</f>
        <v>250</v>
      </c>
      <c r="H750" s="234">
        <f t="shared" si="25"/>
        <v>7500</v>
      </c>
      <c r="I750" s="3"/>
    </row>
    <row r="751" spans="1:9" ht="16.5" customHeight="1" thickBot="1" x14ac:dyDescent="0.35">
      <c r="A751" s="32"/>
      <c r="B751" s="611"/>
      <c r="C751" s="640" t="s">
        <v>748</v>
      </c>
      <c r="D751" s="640"/>
      <c r="E751" s="640"/>
      <c r="F751" s="641"/>
      <c r="G751" s="271">
        <f>SUM(G732:G750)</f>
        <v>7550</v>
      </c>
      <c r="H751" s="271">
        <f>G751*30</f>
        <v>226500</v>
      </c>
      <c r="I751" s="3"/>
    </row>
    <row r="752" spans="1:9" ht="15.75" customHeight="1" x14ac:dyDescent="0.3">
      <c r="A752" s="9">
        <v>726</v>
      </c>
      <c r="B752" s="609" t="s">
        <v>662</v>
      </c>
      <c r="C752" s="717" t="s">
        <v>749</v>
      </c>
      <c r="D752" s="661" t="s">
        <v>676</v>
      </c>
      <c r="E752" s="272" t="s">
        <v>750</v>
      </c>
      <c r="F752" s="11" t="s">
        <v>21</v>
      </c>
      <c r="G752" s="227">
        <f>31700-31300</f>
        <v>400</v>
      </c>
      <c r="H752" s="263">
        <f>G752*30</f>
        <v>12000</v>
      </c>
      <c r="I752" s="3"/>
    </row>
    <row r="753" spans="1:11" ht="15.6" x14ac:dyDescent="0.3">
      <c r="A753" s="14">
        <v>727</v>
      </c>
      <c r="B753" s="610"/>
      <c r="C753" s="718"/>
      <c r="D753" s="662"/>
      <c r="E753" s="273" t="s">
        <v>751</v>
      </c>
      <c r="F753" s="16" t="s">
        <v>13</v>
      </c>
      <c r="G753" s="230">
        <f>32250-31850</f>
        <v>400</v>
      </c>
      <c r="H753" s="231">
        <f t="shared" ref="H753:H759" si="26">G753*30</f>
        <v>12000</v>
      </c>
      <c r="I753" s="3"/>
    </row>
    <row r="754" spans="1:11" ht="15.6" x14ac:dyDescent="0.3">
      <c r="A754" s="35">
        <v>728</v>
      </c>
      <c r="B754" s="610"/>
      <c r="C754" s="718"/>
      <c r="D754" s="662"/>
      <c r="E754" s="273" t="s">
        <v>752</v>
      </c>
      <c r="F754" s="16" t="s">
        <v>21</v>
      </c>
      <c r="G754" s="230">
        <f>32200-32100</f>
        <v>100</v>
      </c>
      <c r="H754" s="231">
        <f t="shared" si="26"/>
        <v>3000</v>
      </c>
      <c r="I754" s="3"/>
    </row>
    <row r="755" spans="1:11" ht="15.6" x14ac:dyDescent="0.3">
      <c r="A755" s="14">
        <v>729</v>
      </c>
      <c r="B755" s="610"/>
      <c r="C755" s="718"/>
      <c r="D755" s="662"/>
      <c r="E755" s="273" t="s">
        <v>753</v>
      </c>
      <c r="F755" s="16" t="s">
        <v>13</v>
      </c>
      <c r="G755" s="230">
        <f>89600-89000</f>
        <v>600</v>
      </c>
      <c r="H755" s="231">
        <f t="shared" si="26"/>
        <v>18000</v>
      </c>
      <c r="I755" s="3"/>
    </row>
    <row r="756" spans="1:11" ht="16.2" thickBot="1" x14ac:dyDescent="0.35">
      <c r="A756" s="35">
        <v>730</v>
      </c>
      <c r="B756" s="610"/>
      <c r="C756" s="718"/>
      <c r="D756" s="662"/>
      <c r="E756" s="274" t="s">
        <v>754</v>
      </c>
      <c r="F756" s="38" t="s">
        <v>21</v>
      </c>
      <c r="G756" s="258">
        <f>114600-114100</f>
        <v>500</v>
      </c>
      <c r="H756" s="259">
        <f t="shared" si="26"/>
        <v>15000</v>
      </c>
      <c r="I756" s="3"/>
    </row>
    <row r="757" spans="1:11" ht="16.2" thickBot="1" x14ac:dyDescent="0.35">
      <c r="A757" s="14">
        <v>731</v>
      </c>
      <c r="B757" s="610"/>
      <c r="C757" s="718"/>
      <c r="D757" s="275" t="s">
        <v>755</v>
      </c>
      <c r="E757" s="276" t="s">
        <v>756</v>
      </c>
      <c r="F757" s="25" t="s">
        <v>21</v>
      </c>
      <c r="G757" s="261">
        <f>50350-50000</f>
        <v>350</v>
      </c>
      <c r="H757" s="262">
        <f t="shared" si="26"/>
        <v>10500</v>
      </c>
      <c r="I757" s="3"/>
    </row>
    <row r="758" spans="1:11" ht="15.6" x14ac:dyDescent="0.3">
      <c r="A758" s="35">
        <v>732</v>
      </c>
      <c r="B758" s="610"/>
      <c r="C758" s="718"/>
      <c r="D758" s="730" t="s">
        <v>684</v>
      </c>
      <c r="E758" s="277" t="s">
        <v>757</v>
      </c>
      <c r="F758" s="45" t="s">
        <v>21</v>
      </c>
      <c r="G758" s="236">
        <f>43300-42900</f>
        <v>400</v>
      </c>
      <c r="H758" s="237">
        <f t="shared" si="26"/>
        <v>12000</v>
      </c>
      <c r="I758" s="3"/>
    </row>
    <row r="759" spans="1:11" ht="16.2" thickBot="1" x14ac:dyDescent="0.35">
      <c r="A759" s="14">
        <v>733</v>
      </c>
      <c r="B759" s="610"/>
      <c r="C759" s="719"/>
      <c r="D759" s="731"/>
      <c r="E759" s="278" t="s">
        <v>758</v>
      </c>
      <c r="F759" s="20" t="s">
        <v>13</v>
      </c>
      <c r="G759" s="233">
        <f>48300-48100</f>
        <v>200</v>
      </c>
      <c r="H759" s="234">
        <f t="shared" si="26"/>
        <v>6000</v>
      </c>
      <c r="I759" s="3"/>
    </row>
    <row r="760" spans="1:11" ht="16.5" customHeight="1" thickBot="1" x14ac:dyDescent="0.35">
      <c r="A760" s="32"/>
      <c r="B760" s="610"/>
      <c r="C760" s="640" t="s">
        <v>759</v>
      </c>
      <c r="D760" s="640"/>
      <c r="E760" s="640"/>
      <c r="F760" s="641"/>
      <c r="G760" s="279">
        <f>SUM(G752:G759)</f>
        <v>2950</v>
      </c>
      <c r="H760" s="279">
        <f>G760*30</f>
        <v>88500</v>
      </c>
      <c r="I760" s="3"/>
    </row>
    <row r="761" spans="1:11" ht="16.5" customHeight="1" x14ac:dyDescent="0.3">
      <c r="A761" s="35">
        <v>734</v>
      </c>
      <c r="B761" s="610"/>
      <c r="C761" s="732" t="s">
        <v>760</v>
      </c>
      <c r="D761" s="734">
        <v>17</v>
      </c>
      <c r="E761" s="280" t="s">
        <v>761</v>
      </c>
      <c r="F761" s="16" t="s">
        <v>21</v>
      </c>
      <c r="G761" s="227">
        <v>550</v>
      </c>
      <c r="H761" s="263">
        <f>G761*30</f>
        <v>16500</v>
      </c>
      <c r="I761" s="3"/>
    </row>
    <row r="762" spans="1:11" ht="15.6" x14ac:dyDescent="0.3">
      <c r="A762" s="14">
        <v>735</v>
      </c>
      <c r="B762" s="610"/>
      <c r="C762" s="716"/>
      <c r="D762" s="735"/>
      <c r="E762" s="281" t="s">
        <v>762</v>
      </c>
      <c r="F762" s="16" t="s">
        <v>21</v>
      </c>
      <c r="G762" s="230">
        <f>112000-111000</f>
        <v>1000</v>
      </c>
      <c r="H762" s="237">
        <f t="shared" ref="H762:H766" si="27">G762*30</f>
        <v>30000</v>
      </c>
      <c r="I762" s="3"/>
    </row>
    <row r="763" spans="1:11" ht="15.6" x14ac:dyDescent="0.3">
      <c r="A763" s="35">
        <v>736</v>
      </c>
      <c r="B763" s="610"/>
      <c r="C763" s="716"/>
      <c r="D763" s="735"/>
      <c r="E763" s="281" t="s">
        <v>763</v>
      </c>
      <c r="F763" s="16" t="s">
        <v>13</v>
      </c>
      <c r="G763" s="230">
        <f>112000-111000</f>
        <v>1000</v>
      </c>
      <c r="H763" s="237">
        <f t="shared" si="27"/>
        <v>30000</v>
      </c>
      <c r="I763" s="3"/>
    </row>
    <row r="764" spans="1:11" ht="16.5" customHeight="1" x14ac:dyDescent="0.3">
      <c r="A764" s="14">
        <v>737</v>
      </c>
      <c r="B764" s="610"/>
      <c r="C764" s="716"/>
      <c r="D764" s="735"/>
      <c r="E764" s="281" t="s">
        <v>764</v>
      </c>
      <c r="F764" s="16" t="s">
        <v>21</v>
      </c>
      <c r="G764" s="230">
        <f>114000-113000</f>
        <v>1000</v>
      </c>
      <c r="H764" s="237">
        <f t="shared" si="27"/>
        <v>30000</v>
      </c>
      <c r="I764" s="3"/>
    </row>
    <row r="765" spans="1:11" ht="15.6" x14ac:dyDescent="0.3">
      <c r="A765" s="35">
        <v>738</v>
      </c>
      <c r="B765" s="610"/>
      <c r="C765" s="716"/>
      <c r="D765" s="735"/>
      <c r="E765" s="281" t="s">
        <v>764</v>
      </c>
      <c r="F765" s="16" t="s">
        <v>13</v>
      </c>
      <c r="G765" s="230">
        <f>114000-113000</f>
        <v>1000</v>
      </c>
      <c r="H765" s="237">
        <f t="shared" si="27"/>
        <v>30000</v>
      </c>
      <c r="I765" s="3"/>
    </row>
    <row r="766" spans="1:11" ht="16.2" thickBot="1" x14ac:dyDescent="0.35">
      <c r="A766" s="14">
        <v>739</v>
      </c>
      <c r="B766" s="610"/>
      <c r="C766" s="733"/>
      <c r="D766" s="736"/>
      <c r="E766" s="282" t="s">
        <v>765</v>
      </c>
      <c r="F766" s="16" t="s">
        <v>21</v>
      </c>
      <c r="G766" s="233">
        <f>114800-114250</f>
        <v>550</v>
      </c>
      <c r="H766" s="238">
        <f t="shared" si="27"/>
        <v>16500</v>
      </c>
      <c r="I766" s="3"/>
    </row>
    <row r="767" spans="1:11" ht="16.5" customHeight="1" thickBot="1" x14ac:dyDescent="0.35">
      <c r="A767" s="283"/>
      <c r="B767" s="611"/>
      <c r="C767" s="640" t="s">
        <v>766</v>
      </c>
      <c r="D767" s="640"/>
      <c r="E767" s="640"/>
      <c r="F767" s="641"/>
      <c r="G767" s="161">
        <f>SUM(G761:G766)</f>
        <v>5100</v>
      </c>
      <c r="H767" s="162">
        <f>G767*30</f>
        <v>153000</v>
      </c>
      <c r="I767" s="3"/>
    </row>
    <row r="768" spans="1:11" ht="16.5" customHeight="1" thickBot="1" x14ac:dyDescent="0.35">
      <c r="A768" s="624" t="s">
        <v>767</v>
      </c>
      <c r="B768" s="625"/>
      <c r="C768" s="625"/>
      <c r="D768" s="625"/>
      <c r="E768" s="625"/>
      <c r="F768" s="720"/>
      <c r="G768" s="163">
        <f>G687+G720+G731+G751+G760+G767</f>
        <v>55817</v>
      </c>
      <c r="H768" s="164">
        <f>G768*30</f>
        <v>1674510</v>
      </c>
      <c r="I768" s="3"/>
      <c r="J768" s="98"/>
      <c r="K768" s="165"/>
    </row>
    <row r="769" spans="1:10" ht="15.75" customHeight="1" thickBot="1" x14ac:dyDescent="0.35">
      <c r="A769" s="721" t="s">
        <v>768</v>
      </c>
      <c r="B769" s="722"/>
      <c r="C769" s="722"/>
      <c r="D769" s="722"/>
      <c r="E769" s="722"/>
      <c r="F769" s="722"/>
      <c r="G769" s="722"/>
      <c r="H769" s="723"/>
      <c r="I769" s="3"/>
      <c r="J769" s="3"/>
    </row>
    <row r="770" spans="1:10" ht="15.75" customHeight="1" thickBot="1" x14ac:dyDescent="0.35">
      <c r="A770" s="284">
        <v>710</v>
      </c>
      <c r="B770" s="724" t="s">
        <v>769</v>
      </c>
      <c r="C770" s="285" t="s">
        <v>770</v>
      </c>
      <c r="D770" s="597">
        <v>1</v>
      </c>
      <c r="E770" s="286" t="s">
        <v>771</v>
      </c>
      <c r="F770" s="287" t="s">
        <v>13</v>
      </c>
      <c r="G770" s="288">
        <f>223400-223100</f>
        <v>300</v>
      </c>
      <c r="H770" s="243">
        <f>G770*30</f>
        <v>9000</v>
      </c>
      <c r="I770" s="3"/>
      <c r="J770" s="3"/>
    </row>
    <row r="771" spans="1:10" ht="16.2" thickBot="1" x14ac:dyDescent="0.35">
      <c r="A771" s="289"/>
      <c r="B771" s="725"/>
      <c r="C771" s="727" t="s">
        <v>772</v>
      </c>
      <c r="D771" s="728"/>
      <c r="E771" s="728"/>
      <c r="F771" s="729"/>
      <c r="G771" s="290">
        <f>SUM(G770)</f>
        <v>300</v>
      </c>
      <c r="H771" s="291">
        <f>SUM(H770)</f>
        <v>9000</v>
      </c>
      <c r="I771" s="3"/>
      <c r="J771" s="3"/>
    </row>
    <row r="772" spans="1:10" ht="15.75" customHeight="1" thickBot="1" x14ac:dyDescent="0.35">
      <c r="A772" s="292">
        <v>711</v>
      </c>
      <c r="B772" s="725"/>
      <c r="C772" s="661" t="s">
        <v>773</v>
      </c>
      <c r="D772" s="661" t="s">
        <v>774</v>
      </c>
      <c r="E772" s="293" t="s">
        <v>775</v>
      </c>
      <c r="F772" s="287" t="s">
        <v>776</v>
      </c>
      <c r="G772" s="288">
        <f>280000-272000</f>
        <v>8000</v>
      </c>
      <c r="H772" s="243">
        <f>G772*30</f>
        <v>240000</v>
      </c>
      <c r="I772" s="3"/>
      <c r="J772" s="3"/>
    </row>
    <row r="773" spans="1:10" ht="15.75" customHeight="1" thickBot="1" x14ac:dyDescent="0.35">
      <c r="A773" s="294">
        <v>712</v>
      </c>
      <c r="B773" s="725"/>
      <c r="C773" s="662"/>
      <c r="D773" s="662"/>
      <c r="E773" s="293" t="s">
        <v>775</v>
      </c>
      <c r="F773" s="287" t="s">
        <v>777</v>
      </c>
      <c r="G773" s="288">
        <f>280000-272000</f>
        <v>8000</v>
      </c>
      <c r="H773" s="243">
        <f>G773*30</f>
        <v>240000</v>
      </c>
      <c r="I773" s="3"/>
      <c r="J773" s="3"/>
    </row>
    <row r="774" spans="1:10" ht="15.75" customHeight="1" thickBot="1" x14ac:dyDescent="0.35">
      <c r="A774" s="295">
        <v>713</v>
      </c>
      <c r="B774" s="725"/>
      <c r="C774" s="663"/>
      <c r="D774" s="663"/>
      <c r="E774" s="296" t="s">
        <v>778</v>
      </c>
      <c r="F774" s="287" t="s">
        <v>777</v>
      </c>
      <c r="G774" s="297">
        <f>255500-255200</f>
        <v>300</v>
      </c>
      <c r="H774" s="243">
        <f>G774*30</f>
        <v>9000</v>
      </c>
      <c r="I774" s="3"/>
      <c r="J774" s="3"/>
    </row>
    <row r="775" spans="1:10" ht="15.75" customHeight="1" thickBot="1" x14ac:dyDescent="0.35">
      <c r="A775" s="289"/>
      <c r="B775" s="726"/>
      <c r="C775" s="727" t="s">
        <v>779</v>
      </c>
      <c r="D775" s="728"/>
      <c r="E775" s="728"/>
      <c r="F775" s="729"/>
      <c r="G775" s="134">
        <f>SUM(G772:G774)</f>
        <v>16300</v>
      </c>
      <c r="H775" s="298">
        <f>SUM(H772:H774)</f>
        <v>489000</v>
      </c>
      <c r="I775" s="3"/>
      <c r="J775" s="3"/>
    </row>
    <row r="776" spans="1:10" ht="15.75" customHeight="1" thickBot="1" x14ac:dyDescent="0.35">
      <c r="A776" s="624" t="s">
        <v>780</v>
      </c>
      <c r="B776" s="625"/>
      <c r="C776" s="625"/>
      <c r="D776" s="625"/>
      <c r="E776" s="625"/>
      <c r="F776" s="626"/>
      <c r="G776" s="299">
        <f>G771+G775</f>
        <v>16600</v>
      </c>
      <c r="H776" s="300">
        <f>H771+H775</f>
        <v>498000</v>
      </c>
      <c r="I776" s="3"/>
      <c r="J776" s="3"/>
    </row>
    <row r="777" spans="1:10" ht="16.5" customHeight="1" x14ac:dyDescent="0.3">
      <c r="A777" s="301">
        <v>714</v>
      </c>
      <c r="B777" s="615" t="s">
        <v>781</v>
      </c>
      <c r="C777" s="627" t="s">
        <v>782</v>
      </c>
      <c r="D777" s="630">
        <v>2</v>
      </c>
      <c r="E777" s="302" t="s">
        <v>783</v>
      </c>
      <c r="F777" s="11" t="s">
        <v>21</v>
      </c>
      <c r="G777" s="302">
        <v>200</v>
      </c>
      <c r="H777" s="303">
        <f t="shared" ref="H777:H810" si="28">G777*30</f>
        <v>6000</v>
      </c>
      <c r="I777" s="304"/>
      <c r="J777" s="3"/>
    </row>
    <row r="778" spans="1:10" ht="15.6" x14ac:dyDescent="0.3">
      <c r="A778" s="294">
        <v>715</v>
      </c>
      <c r="B778" s="616"/>
      <c r="C778" s="628"/>
      <c r="D778" s="631"/>
      <c r="E778" s="305" t="s">
        <v>784</v>
      </c>
      <c r="F778" s="16" t="s">
        <v>21</v>
      </c>
      <c r="G778" s="305">
        <v>150</v>
      </c>
      <c r="H778" s="306">
        <f t="shared" si="28"/>
        <v>4500</v>
      </c>
      <c r="I778" s="304"/>
      <c r="J778" s="3"/>
    </row>
    <row r="779" spans="1:10" ht="15.6" x14ac:dyDescent="0.3">
      <c r="A779" s="294">
        <v>716</v>
      </c>
      <c r="B779" s="616"/>
      <c r="C779" s="628"/>
      <c r="D779" s="631"/>
      <c r="E779" s="305" t="s">
        <v>785</v>
      </c>
      <c r="F779" s="16" t="s">
        <v>21</v>
      </c>
      <c r="G779" s="307">
        <v>1300</v>
      </c>
      <c r="H779" s="306">
        <f t="shared" si="28"/>
        <v>39000</v>
      </c>
      <c r="I779" s="304"/>
      <c r="J779" s="3"/>
    </row>
    <row r="780" spans="1:10" ht="15.6" x14ac:dyDescent="0.3">
      <c r="A780" s="294">
        <v>717</v>
      </c>
      <c r="B780" s="616"/>
      <c r="C780" s="628"/>
      <c r="D780" s="631"/>
      <c r="E780" s="305" t="s">
        <v>786</v>
      </c>
      <c r="F780" s="16" t="s">
        <v>21</v>
      </c>
      <c r="G780" s="307">
        <v>400</v>
      </c>
      <c r="H780" s="306">
        <f t="shared" si="28"/>
        <v>12000</v>
      </c>
      <c r="I780" s="304"/>
      <c r="J780" s="3"/>
    </row>
    <row r="781" spans="1:10" ht="15.6" x14ac:dyDescent="0.3">
      <c r="A781" s="294">
        <v>718</v>
      </c>
      <c r="B781" s="616"/>
      <c r="C781" s="628"/>
      <c r="D781" s="631"/>
      <c r="E781" s="305" t="s">
        <v>787</v>
      </c>
      <c r="F781" s="16" t="s">
        <v>21</v>
      </c>
      <c r="G781" s="307">
        <v>750</v>
      </c>
      <c r="H781" s="308">
        <f t="shared" si="28"/>
        <v>22500</v>
      </c>
      <c r="I781" s="304"/>
      <c r="J781" s="3"/>
    </row>
    <row r="782" spans="1:10" ht="15.6" x14ac:dyDescent="0.3">
      <c r="A782" s="294">
        <v>719</v>
      </c>
      <c r="B782" s="616"/>
      <c r="C782" s="628"/>
      <c r="D782" s="631"/>
      <c r="E782" s="305" t="s">
        <v>788</v>
      </c>
      <c r="F782" s="16" t="s">
        <v>13</v>
      </c>
      <c r="G782" s="307">
        <v>1000</v>
      </c>
      <c r="H782" s="306">
        <f t="shared" si="28"/>
        <v>30000</v>
      </c>
      <c r="I782" s="304"/>
      <c r="J782" s="3"/>
    </row>
    <row r="783" spans="1:10" ht="15.6" x14ac:dyDescent="0.3">
      <c r="A783" s="294">
        <v>720</v>
      </c>
      <c r="B783" s="616"/>
      <c r="C783" s="628"/>
      <c r="D783" s="631"/>
      <c r="E783" s="305" t="s">
        <v>789</v>
      </c>
      <c r="F783" s="16" t="s">
        <v>21</v>
      </c>
      <c r="G783" s="307">
        <v>1000</v>
      </c>
      <c r="H783" s="306">
        <f t="shared" si="28"/>
        <v>30000</v>
      </c>
      <c r="I783" s="304"/>
      <c r="J783" s="3"/>
    </row>
    <row r="784" spans="1:10" ht="15.6" x14ac:dyDescent="0.3">
      <c r="A784" s="294">
        <v>721</v>
      </c>
      <c r="B784" s="616"/>
      <c r="C784" s="628"/>
      <c r="D784" s="631"/>
      <c r="E784" s="305" t="s">
        <v>790</v>
      </c>
      <c r="F784" s="16" t="s">
        <v>21</v>
      </c>
      <c r="G784" s="307">
        <v>280</v>
      </c>
      <c r="H784" s="306">
        <f t="shared" si="28"/>
        <v>8400</v>
      </c>
      <c r="I784" s="304"/>
      <c r="J784" s="3"/>
    </row>
    <row r="785" spans="1:10" ht="15.6" x14ac:dyDescent="0.3">
      <c r="A785" s="294">
        <v>722</v>
      </c>
      <c r="B785" s="616"/>
      <c r="C785" s="628"/>
      <c r="D785" s="631"/>
      <c r="E785" s="305" t="s">
        <v>791</v>
      </c>
      <c r="F785" s="16" t="s">
        <v>21</v>
      </c>
      <c r="G785" s="307">
        <v>965</v>
      </c>
      <c r="H785" s="308">
        <f t="shared" si="28"/>
        <v>28950</v>
      </c>
      <c r="I785" s="304"/>
      <c r="J785" s="3"/>
    </row>
    <row r="786" spans="1:10" ht="15.6" x14ac:dyDescent="0.3">
      <c r="A786" s="294">
        <v>723</v>
      </c>
      <c r="B786" s="616"/>
      <c r="C786" s="628"/>
      <c r="D786" s="631"/>
      <c r="E786" s="305" t="s">
        <v>792</v>
      </c>
      <c r="F786" s="16" t="s">
        <v>21</v>
      </c>
      <c r="G786" s="307">
        <v>1000</v>
      </c>
      <c r="H786" s="306">
        <f t="shared" si="28"/>
        <v>30000</v>
      </c>
      <c r="I786" s="304"/>
      <c r="J786" s="3"/>
    </row>
    <row r="787" spans="1:10" ht="16.2" thickBot="1" x14ac:dyDescent="0.35">
      <c r="A787" s="294">
        <v>724</v>
      </c>
      <c r="B787" s="616"/>
      <c r="C787" s="628"/>
      <c r="D787" s="632"/>
      <c r="E787" s="309" t="s">
        <v>793</v>
      </c>
      <c r="F787" s="20" t="s">
        <v>21</v>
      </c>
      <c r="G787" s="310">
        <v>1375</v>
      </c>
      <c r="H787" s="311">
        <f t="shared" si="28"/>
        <v>41250</v>
      </c>
      <c r="I787" s="304"/>
      <c r="J787" s="3"/>
    </row>
    <row r="788" spans="1:10" ht="15.6" x14ac:dyDescent="0.3">
      <c r="A788" s="294">
        <v>725</v>
      </c>
      <c r="B788" s="616"/>
      <c r="C788" s="628"/>
      <c r="D788" s="633" t="s">
        <v>794</v>
      </c>
      <c r="E788" s="312" t="s">
        <v>795</v>
      </c>
      <c r="F788" s="11" t="s">
        <v>13</v>
      </c>
      <c r="G788" s="313">
        <v>200</v>
      </c>
      <c r="H788" s="303">
        <f t="shared" si="28"/>
        <v>6000</v>
      </c>
      <c r="I788" s="304"/>
      <c r="J788" s="3"/>
    </row>
    <row r="789" spans="1:10" ht="15.6" x14ac:dyDescent="0.3">
      <c r="A789" s="294">
        <v>726</v>
      </c>
      <c r="B789" s="616"/>
      <c r="C789" s="628"/>
      <c r="D789" s="634"/>
      <c r="E789" s="314" t="s">
        <v>796</v>
      </c>
      <c r="F789" s="16" t="s">
        <v>21</v>
      </c>
      <c r="G789" s="307">
        <v>150</v>
      </c>
      <c r="H789" s="306">
        <f t="shared" si="28"/>
        <v>4500</v>
      </c>
      <c r="I789" s="304"/>
      <c r="J789" s="3"/>
    </row>
    <row r="790" spans="1:10" ht="15.6" x14ac:dyDescent="0.3">
      <c r="A790" s="294">
        <v>727</v>
      </c>
      <c r="B790" s="616"/>
      <c r="C790" s="628"/>
      <c r="D790" s="634"/>
      <c r="E790" s="314" t="s">
        <v>797</v>
      </c>
      <c r="F790" s="16" t="s">
        <v>21</v>
      </c>
      <c r="G790" s="307">
        <v>488</v>
      </c>
      <c r="H790" s="306">
        <f t="shared" si="28"/>
        <v>14640</v>
      </c>
      <c r="I790" s="304"/>
      <c r="J790" s="3"/>
    </row>
    <row r="791" spans="1:10" ht="15.6" x14ac:dyDescent="0.3">
      <c r="A791" s="294">
        <v>728</v>
      </c>
      <c r="B791" s="616"/>
      <c r="C791" s="628"/>
      <c r="D791" s="634"/>
      <c r="E791" s="314" t="s">
        <v>480</v>
      </c>
      <c r="F791" s="16" t="s">
        <v>21</v>
      </c>
      <c r="G791" s="307">
        <v>200</v>
      </c>
      <c r="H791" s="306">
        <f t="shared" si="28"/>
        <v>6000</v>
      </c>
      <c r="I791" s="304"/>
      <c r="J791" s="3"/>
    </row>
    <row r="792" spans="1:10" ht="15.6" x14ac:dyDescent="0.3">
      <c r="A792" s="294">
        <v>729</v>
      </c>
      <c r="B792" s="616"/>
      <c r="C792" s="628"/>
      <c r="D792" s="634"/>
      <c r="E792" s="314" t="s">
        <v>798</v>
      </c>
      <c r="F792" s="16" t="s">
        <v>21</v>
      </c>
      <c r="G792" s="307">
        <v>400</v>
      </c>
      <c r="H792" s="306">
        <f t="shared" si="28"/>
        <v>12000</v>
      </c>
      <c r="I792" s="304"/>
      <c r="J792" s="3"/>
    </row>
    <row r="793" spans="1:10" ht="15.6" x14ac:dyDescent="0.3">
      <c r="A793" s="294">
        <v>730</v>
      </c>
      <c r="B793" s="616"/>
      <c r="C793" s="628"/>
      <c r="D793" s="634"/>
      <c r="E793" s="314" t="s">
        <v>799</v>
      </c>
      <c r="F793" s="16" t="s">
        <v>21</v>
      </c>
      <c r="G793" s="307">
        <v>300</v>
      </c>
      <c r="H793" s="306">
        <f t="shared" si="28"/>
        <v>9000</v>
      </c>
      <c r="I793" s="304"/>
      <c r="J793" s="3"/>
    </row>
    <row r="794" spans="1:10" ht="16.2" thickBot="1" x14ac:dyDescent="0.35">
      <c r="A794" s="294">
        <v>731</v>
      </c>
      <c r="B794" s="616"/>
      <c r="C794" s="628"/>
      <c r="D794" s="635"/>
      <c r="E794" s="315" t="s">
        <v>800</v>
      </c>
      <c r="F794" s="20" t="s">
        <v>21</v>
      </c>
      <c r="G794" s="310">
        <v>170</v>
      </c>
      <c r="H794" s="311">
        <f t="shared" si="28"/>
        <v>5100</v>
      </c>
      <c r="I794" s="304"/>
      <c r="J794" s="3"/>
    </row>
    <row r="795" spans="1:10" ht="16.2" thickBot="1" x14ac:dyDescent="0.35">
      <c r="A795" s="294">
        <v>732</v>
      </c>
      <c r="B795" s="616"/>
      <c r="C795" s="628"/>
      <c r="D795" s="604" t="s">
        <v>801</v>
      </c>
      <c r="E795" s="316" t="s">
        <v>802</v>
      </c>
      <c r="F795" s="148" t="s">
        <v>13</v>
      </c>
      <c r="G795" s="317">
        <v>350</v>
      </c>
      <c r="H795" s="318">
        <f t="shared" si="28"/>
        <v>10500</v>
      </c>
      <c r="I795" s="304"/>
      <c r="J795" s="3"/>
    </row>
    <row r="796" spans="1:10" ht="16.2" thickBot="1" x14ac:dyDescent="0.35">
      <c r="A796" s="294">
        <v>733</v>
      </c>
      <c r="B796" s="616"/>
      <c r="C796" s="628"/>
      <c r="D796" s="319">
        <v>11</v>
      </c>
      <c r="E796" s="320" t="s">
        <v>803</v>
      </c>
      <c r="F796" s="25" t="s">
        <v>21</v>
      </c>
      <c r="G796" s="321">
        <v>200</v>
      </c>
      <c r="H796" s="322">
        <f t="shared" si="28"/>
        <v>6000</v>
      </c>
      <c r="I796" s="323"/>
      <c r="J796" s="3"/>
    </row>
    <row r="797" spans="1:10" ht="15.6" x14ac:dyDescent="0.3">
      <c r="A797" s="294">
        <v>734</v>
      </c>
      <c r="B797" s="616"/>
      <c r="C797" s="628"/>
      <c r="D797" s="627" t="s">
        <v>804</v>
      </c>
      <c r="E797" s="324" t="s">
        <v>805</v>
      </c>
      <c r="F797" s="11" t="s">
        <v>21</v>
      </c>
      <c r="G797" s="313">
        <v>2547</v>
      </c>
      <c r="H797" s="325">
        <f t="shared" si="28"/>
        <v>76410</v>
      </c>
      <c r="I797" s="323"/>
      <c r="J797" s="3"/>
    </row>
    <row r="798" spans="1:10" ht="15.6" x14ac:dyDescent="0.3">
      <c r="A798" s="294">
        <v>735</v>
      </c>
      <c r="B798" s="616"/>
      <c r="C798" s="628"/>
      <c r="D798" s="628"/>
      <c r="E798" s="326" t="s">
        <v>806</v>
      </c>
      <c r="F798" s="16" t="s">
        <v>21</v>
      </c>
      <c r="G798" s="307">
        <v>2830</v>
      </c>
      <c r="H798" s="308">
        <f t="shared" si="28"/>
        <v>84900</v>
      </c>
      <c r="I798" s="323"/>
      <c r="J798" s="3"/>
    </row>
    <row r="799" spans="1:10" ht="15.6" x14ac:dyDescent="0.3">
      <c r="A799" s="294">
        <v>736</v>
      </c>
      <c r="B799" s="616"/>
      <c r="C799" s="628"/>
      <c r="D799" s="628"/>
      <c r="E799" s="326" t="s">
        <v>807</v>
      </c>
      <c r="F799" s="16" t="s">
        <v>21</v>
      </c>
      <c r="G799" s="307">
        <v>900</v>
      </c>
      <c r="H799" s="308">
        <f t="shared" si="28"/>
        <v>27000</v>
      </c>
      <c r="I799" s="323"/>
      <c r="J799" s="3"/>
    </row>
    <row r="800" spans="1:10" ht="15.6" x14ac:dyDescent="0.3">
      <c r="A800" s="294">
        <v>737</v>
      </c>
      <c r="B800" s="616"/>
      <c r="C800" s="628"/>
      <c r="D800" s="628"/>
      <c r="E800" s="326" t="s">
        <v>808</v>
      </c>
      <c r="F800" s="16" t="s">
        <v>21</v>
      </c>
      <c r="G800" s="307">
        <v>480</v>
      </c>
      <c r="H800" s="308">
        <f t="shared" si="28"/>
        <v>14400</v>
      </c>
      <c r="I800" s="323"/>
      <c r="J800" s="3"/>
    </row>
    <row r="801" spans="1:11" ht="16.2" thickBot="1" x14ac:dyDescent="0.35">
      <c r="A801" s="294">
        <v>738</v>
      </c>
      <c r="B801" s="616"/>
      <c r="C801" s="628"/>
      <c r="D801" s="629"/>
      <c r="E801" s="327" t="s">
        <v>809</v>
      </c>
      <c r="F801" s="20" t="s">
        <v>21</v>
      </c>
      <c r="G801" s="310">
        <v>700</v>
      </c>
      <c r="H801" s="328">
        <f t="shared" si="28"/>
        <v>21000</v>
      </c>
      <c r="I801" s="323"/>
      <c r="J801" s="3"/>
    </row>
    <row r="802" spans="1:11" ht="16.2" thickBot="1" x14ac:dyDescent="0.35">
      <c r="A802" s="294">
        <v>739</v>
      </c>
      <c r="B802" s="616"/>
      <c r="C802" s="628"/>
      <c r="D802" s="602" t="s">
        <v>810</v>
      </c>
      <c r="E802" s="329" t="s">
        <v>811</v>
      </c>
      <c r="F802" s="148" t="s">
        <v>21</v>
      </c>
      <c r="G802" s="317">
        <v>588</v>
      </c>
      <c r="H802" s="330">
        <f t="shared" si="28"/>
        <v>17640</v>
      </c>
      <c r="I802" s="323"/>
      <c r="J802" s="3"/>
    </row>
    <row r="803" spans="1:11" ht="15.6" x14ac:dyDescent="0.3">
      <c r="A803" s="294">
        <v>740</v>
      </c>
      <c r="B803" s="616"/>
      <c r="C803" s="628"/>
      <c r="D803" s="627" t="s">
        <v>812</v>
      </c>
      <c r="E803" s="331" t="s">
        <v>813</v>
      </c>
      <c r="F803" s="11" t="s">
        <v>13</v>
      </c>
      <c r="G803" s="332">
        <v>1500</v>
      </c>
      <c r="H803" s="333">
        <f t="shared" si="28"/>
        <v>45000</v>
      </c>
      <c r="I803" s="323"/>
      <c r="J803" s="3"/>
    </row>
    <row r="804" spans="1:11" ht="15.6" x14ac:dyDescent="0.3">
      <c r="A804" s="294">
        <v>741</v>
      </c>
      <c r="B804" s="616"/>
      <c r="C804" s="628"/>
      <c r="D804" s="628"/>
      <c r="E804" s="334" t="s">
        <v>814</v>
      </c>
      <c r="F804" s="16" t="s">
        <v>13</v>
      </c>
      <c r="G804" s="335">
        <v>600</v>
      </c>
      <c r="H804" s="336">
        <f t="shared" si="28"/>
        <v>18000</v>
      </c>
      <c r="I804" s="323"/>
      <c r="J804" s="3"/>
    </row>
    <row r="805" spans="1:11" ht="16.2" thickBot="1" x14ac:dyDescent="0.35">
      <c r="A805" s="294">
        <v>742</v>
      </c>
      <c r="B805" s="616"/>
      <c r="C805" s="628"/>
      <c r="D805" s="629"/>
      <c r="E805" s="337" t="s">
        <v>815</v>
      </c>
      <c r="F805" s="20" t="s">
        <v>13</v>
      </c>
      <c r="G805" s="338">
        <v>800</v>
      </c>
      <c r="H805" s="339">
        <f t="shared" si="28"/>
        <v>24000</v>
      </c>
      <c r="I805" s="323"/>
      <c r="J805" s="3"/>
    </row>
    <row r="806" spans="1:11" ht="15.6" x14ac:dyDescent="0.3">
      <c r="A806" s="294">
        <v>743</v>
      </c>
      <c r="B806" s="616"/>
      <c r="C806" s="628"/>
      <c r="D806" s="636" t="s">
        <v>816</v>
      </c>
      <c r="E806" s="340" t="s">
        <v>817</v>
      </c>
      <c r="F806" s="45" t="s">
        <v>21</v>
      </c>
      <c r="G806" s="341">
        <v>530</v>
      </c>
      <c r="H806" s="342">
        <f t="shared" si="28"/>
        <v>15900</v>
      </c>
      <c r="I806" s="323"/>
      <c r="J806" s="3"/>
    </row>
    <row r="807" spans="1:11" ht="15.6" x14ac:dyDescent="0.3">
      <c r="A807" s="294">
        <v>744</v>
      </c>
      <c r="B807" s="616"/>
      <c r="C807" s="628"/>
      <c r="D807" s="636"/>
      <c r="E807" s="334" t="s">
        <v>818</v>
      </c>
      <c r="F807" s="16" t="s">
        <v>13</v>
      </c>
      <c r="G807" s="335">
        <v>900</v>
      </c>
      <c r="H807" s="336">
        <f t="shared" si="28"/>
        <v>27000</v>
      </c>
      <c r="I807" s="323"/>
      <c r="J807" s="3"/>
    </row>
    <row r="808" spans="1:11" ht="15.6" x14ac:dyDescent="0.3">
      <c r="A808" s="294">
        <v>745</v>
      </c>
      <c r="B808" s="616"/>
      <c r="C808" s="628"/>
      <c r="D808" s="636"/>
      <c r="E808" s="334" t="s">
        <v>819</v>
      </c>
      <c r="F808" s="16" t="s">
        <v>13</v>
      </c>
      <c r="G808" s="335">
        <v>600</v>
      </c>
      <c r="H808" s="336">
        <f t="shared" si="28"/>
        <v>18000</v>
      </c>
      <c r="I808" s="323"/>
      <c r="J808" s="3"/>
    </row>
    <row r="809" spans="1:11" ht="16.2" thickBot="1" x14ac:dyDescent="0.35">
      <c r="A809" s="294">
        <v>746</v>
      </c>
      <c r="B809" s="616"/>
      <c r="C809" s="628"/>
      <c r="D809" s="636"/>
      <c r="E809" s="343" t="s">
        <v>820</v>
      </c>
      <c r="F809" s="38" t="s">
        <v>13</v>
      </c>
      <c r="G809" s="344">
        <v>560</v>
      </c>
      <c r="H809" s="345">
        <f t="shared" si="28"/>
        <v>16800</v>
      </c>
      <c r="I809" s="323"/>
      <c r="J809" s="3"/>
    </row>
    <row r="810" spans="1:11" ht="16.2" thickBot="1" x14ac:dyDescent="0.35">
      <c r="A810" s="346">
        <v>747</v>
      </c>
      <c r="B810" s="616"/>
      <c r="C810" s="629"/>
      <c r="D810" s="347" t="s">
        <v>821</v>
      </c>
      <c r="E810" s="348" t="s">
        <v>822</v>
      </c>
      <c r="F810" s="25" t="s">
        <v>21</v>
      </c>
      <c r="G810" s="349">
        <v>120</v>
      </c>
      <c r="H810" s="350">
        <f t="shared" si="28"/>
        <v>3600</v>
      </c>
      <c r="I810" s="323"/>
      <c r="J810" s="3"/>
    </row>
    <row r="811" spans="1:11" ht="16.5" customHeight="1" thickBot="1" x14ac:dyDescent="0.35">
      <c r="A811" s="351"/>
      <c r="B811" s="616"/>
      <c r="C811" s="637" t="s">
        <v>823</v>
      </c>
      <c r="D811" s="638"/>
      <c r="E811" s="638"/>
      <c r="F811" s="639"/>
      <c r="G811" s="42">
        <f>SUM(G777:G810)</f>
        <v>24533</v>
      </c>
      <c r="H811" s="42">
        <f>G811*30</f>
        <v>735990</v>
      </c>
      <c r="I811" s="323"/>
      <c r="J811" s="3"/>
    </row>
    <row r="812" spans="1:11" ht="15.6" x14ac:dyDescent="0.3">
      <c r="A812" s="301">
        <v>748</v>
      </c>
      <c r="B812" s="616"/>
      <c r="C812" s="612" t="s">
        <v>824</v>
      </c>
      <c r="D812" s="699" t="s">
        <v>794</v>
      </c>
      <c r="E812" s="352" t="s">
        <v>825</v>
      </c>
      <c r="F812" s="45" t="s">
        <v>21</v>
      </c>
      <c r="G812" s="353">
        <v>1000</v>
      </c>
      <c r="H812" s="354">
        <f t="shared" ref="H812:H876" si="29">G812*30</f>
        <v>30000</v>
      </c>
      <c r="I812" s="323"/>
      <c r="J812" s="3"/>
    </row>
    <row r="813" spans="1:11" ht="15.6" x14ac:dyDescent="0.3">
      <c r="A813" s="35">
        <v>749</v>
      </c>
      <c r="B813" s="616"/>
      <c r="C813" s="613"/>
      <c r="D813" s="699"/>
      <c r="E813" s="326" t="s">
        <v>826</v>
      </c>
      <c r="F813" s="16" t="s">
        <v>21</v>
      </c>
      <c r="G813" s="307">
        <v>200</v>
      </c>
      <c r="H813" s="306">
        <f t="shared" si="29"/>
        <v>6000</v>
      </c>
      <c r="I813" s="3"/>
      <c r="J813" s="3"/>
    </row>
    <row r="814" spans="1:11" ht="15.6" x14ac:dyDescent="0.3">
      <c r="A814" s="294">
        <v>750</v>
      </c>
      <c r="B814" s="616"/>
      <c r="C814" s="613"/>
      <c r="D814" s="699"/>
      <c r="E814" s="326" t="s">
        <v>827</v>
      </c>
      <c r="F814" s="16" t="s">
        <v>21</v>
      </c>
      <c r="G814" s="307">
        <v>200</v>
      </c>
      <c r="H814" s="306">
        <f t="shared" si="29"/>
        <v>6000</v>
      </c>
      <c r="I814" s="304"/>
      <c r="J814" s="3"/>
      <c r="K814" s="3"/>
    </row>
    <row r="815" spans="1:11" ht="15.6" x14ac:dyDescent="0.3">
      <c r="A815" s="14">
        <v>751</v>
      </c>
      <c r="B815" s="616"/>
      <c r="C815" s="613"/>
      <c r="D815" s="699"/>
      <c r="E815" s="326" t="s">
        <v>828</v>
      </c>
      <c r="F815" s="16" t="s">
        <v>21</v>
      </c>
      <c r="G815" s="307">
        <v>1200</v>
      </c>
      <c r="H815" s="306">
        <f t="shared" si="29"/>
        <v>36000</v>
      </c>
      <c r="I815" s="304"/>
      <c r="J815" s="3"/>
      <c r="K815" s="3"/>
    </row>
    <row r="816" spans="1:11" ht="15.6" x14ac:dyDescent="0.3">
      <c r="A816" s="294">
        <v>752</v>
      </c>
      <c r="B816" s="616"/>
      <c r="C816" s="613"/>
      <c r="D816" s="699"/>
      <c r="E816" s="326" t="s">
        <v>829</v>
      </c>
      <c r="F816" s="16" t="s">
        <v>21</v>
      </c>
      <c r="G816" s="307">
        <v>400</v>
      </c>
      <c r="H816" s="306">
        <f t="shared" si="29"/>
        <v>12000</v>
      </c>
      <c r="I816" s="304"/>
      <c r="J816" s="3"/>
      <c r="K816" s="3"/>
    </row>
    <row r="817" spans="1:11" ht="16.2" thickBot="1" x14ac:dyDescent="0.35">
      <c r="A817" s="14">
        <v>753</v>
      </c>
      <c r="B817" s="616"/>
      <c r="C817" s="613"/>
      <c r="D817" s="700"/>
      <c r="E817" s="327" t="s">
        <v>830</v>
      </c>
      <c r="F817" s="20" t="s">
        <v>21</v>
      </c>
      <c r="G817" s="310">
        <v>1000</v>
      </c>
      <c r="H817" s="311">
        <f t="shared" si="29"/>
        <v>30000</v>
      </c>
      <c r="I817" s="304"/>
      <c r="J817" s="3"/>
      <c r="K817" s="3"/>
    </row>
    <row r="818" spans="1:11" ht="15.6" x14ac:dyDescent="0.3">
      <c r="A818" s="294">
        <v>754</v>
      </c>
      <c r="B818" s="616"/>
      <c r="C818" s="613"/>
      <c r="D818" s="612" t="s">
        <v>804</v>
      </c>
      <c r="E818" s="324" t="s">
        <v>831</v>
      </c>
      <c r="F818" s="11" t="s">
        <v>21</v>
      </c>
      <c r="G818" s="313">
        <v>400</v>
      </c>
      <c r="H818" s="303">
        <f t="shared" si="29"/>
        <v>12000</v>
      </c>
      <c r="I818" s="304"/>
      <c r="J818" s="3"/>
      <c r="K818" s="3"/>
    </row>
    <row r="819" spans="1:11" ht="15.6" x14ac:dyDescent="0.3">
      <c r="A819" s="14">
        <v>755</v>
      </c>
      <c r="B819" s="616"/>
      <c r="C819" s="613"/>
      <c r="D819" s="613"/>
      <c r="E819" s="326" t="s">
        <v>832</v>
      </c>
      <c r="F819" s="16" t="s">
        <v>21</v>
      </c>
      <c r="G819" s="307">
        <v>800</v>
      </c>
      <c r="H819" s="306">
        <f t="shared" si="29"/>
        <v>24000</v>
      </c>
      <c r="I819" s="304"/>
      <c r="J819" s="3"/>
      <c r="K819" s="3"/>
    </row>
    <row r="820" spans="1:11" ht="15.6" x14ac:dyDescent="0.3">
      <c r="A820" s="294">
        <v>756</v>
      </c>
      <c r="B820" s="616"/>
      <c r="C820" s="613"/>
      <c r="D820" s="613"/>
      <c r="E820" s="326" t="s">
        <v>833</v>
      </c>
      <c r="F820" s="16" t="s">
        <v>21</v>
      </c>
      <c r="G820" s="307">
        <v>1000</v>
      </c>
      <c r="H820" s="306">
        <f t="shared" si="29"/>
        <v>30000</v>
      </c>
      <c r="I820" s="304"/>
      <c r="J820" s="3"/>
      <c r="K820" s="3"/>
    </row>
    <row r="821" spans="1:11" ht="15.6" x14ac:dyDescent="0.3">
      <c r="A821" s="14">
        <v>757</v>
      </c>
      <c r="B821" s="616"/>
      <c r="C821" s="613"/>
      <c r="D821" s="613"/>
      <c r="E821" s="326" t="s">
        <v>834</v>
      </c>
      <c r="F821" s="16" t="s">
        <v>21</v>
      </c>
      <c r="G821" s="307">
        <v>800</v>
      </c>
      <c r="H821" s="308">
        <f>G821*30</f>
        <v>24000</v>
      </c>
      <c r="I821" s="304"/>
      <c r="J821" s="3"/>
      <c r="K821" s="3"/>
    </row>
    <row r="822" spans="1:11" ht="15.6" x14ac:dyDescent="0.3">
      <c r="A822" s="294">
        <v>758</v>
      </c>
      <c r="B822" s="616"/>
      <c r="C822" s="613"/>
      <c r="D822" s="613"/>
      <c r="E822" s="326" t="s">
        <v>835</v>
      </c>
      <c r="F822" s="16" t="s">
        <v>21</v>
      </c>
      <c r="G822" s="307">
        <v>600</v>
      </c>
      <c r="H822" s="306">
        <f t="shared" si="29"/>
        <v>18000</v>
      </c>
      <c r="I822" s="304"/>
      <c r="J822" s="3"/>
      <c r="K822" s="3"/>
    </row>
    <row r="823" spans="1:11" ht="16.2" thickBot="1" x14ac:dyDescent="0.35">
      <c r="A823" s="14">
        <v>759</v>
      </c>
      <c r="B823" s="616"/>
      <c r="C823" s="613"/>
      <c r="D823" s="614"/>
      <c r="E823" s="327" t="s">
        <v>836</v>
      </c>
      <c r="F823" s="20" t="s">
        <v>21</v>
      </c>
      <c r="G823" s="310">
        <v>900</v>
      </c>
      <c r="H823" s="328">
        <f t="shared" si="29"/>
        <v>27000</v>
      </c>
      <c r="I823" s="304"/>
      <c r="J823" s="3"/>
      <c r="K823" s="3"/>
    </row>
    <row r="824" spans="1:11" ht="15.6" x14ac:dyDescent="0.3">
      <c r="A824" s="294">
        <v>760</v>
      </c>
      <c r="B824" s="616"/>
      <c r="C824" s="613"/>
      <c r="D824" s="612" t="s">
        <v>837</v>
      </c>
      <c r="E824" s="324" t="s">
        <v>838</v>
      </c>
      <c r="F824" s="11" t="s">
        <v>21</v>
      </c>
      <c r="G824" s="313">
        <v>600</v>
      </c>
      <c r="H824" s="303">
        <f t="shared" si="29"/>
        <v>18000</v>
      </c>
      <c r="I824" s="304"/>
      <c r="J824" s="3"/>
      <c r="K824" s="3"/>
    </row>
    <row r="825" spans="1:11" ht="16.2" thickBot="1" x14ac:dyDescent="0.35">
      <c r="A825" s="14">
        <v>761</v>
      </c>
      <c r="B825" s="616"/>
      <c r="C825" s="613"/>
      <c r="D825" s="614"/>
      <c r="E825" s="327" t="s">
        <v>839</v>
      </c>
      <c r="F825" s="20" t="s">
        <v>21</v>
      </c>
      <c r="G825" s="310">
        <v>600</v>
      </c>
      <c r="H825" s="311">
        <f t="shared" si="29"/>
        <v>18000</v>
      </c>
      <c r="I825" s="304"/>
      <c r="J825" s="3"/>
      <c r="K825" s="3"/>
    </row>
    <row r="826" spans="1:11" ht="15.6" x14ac:dyDescent="0.3">
      <c r="A826" s="294">
        <v>762</v>
      </c>
      <c r="B826" s="616"/>
      <c r="C826" s="613"/>
      <c r="D826" s="612">
        <v>24</v>
      </c>
      <c r="E826" s="324" t="s">
        <v>840</v>
      </c>
      <c r="F826" s="11" t="s">
        <v>21</v>
      </c>
      <c r="G826" s="313">
        <v>400</v>
      </c>
      <c r="H826" s="325">
        <f>G826*30</f>
        <v>12000</v>
      </c>
      <c r="I826" s="304"/>
      <c r="J826" s="3"/>
      <c r="K826" s="3"/>
    </row>
    <row r="827" spans="1:11" ht="15.6" x14ac:dyDescent="0.3">
      <c r="A827" s="14">
        <v>763</v>
      </c>
      <c r="B827" s="616"/>
      <c r="C827" s="613"/>
      <c r="D827" s="613"/>
      <c r="E827" s="326" t="s">
        <v>841</v>
      </c>
      <c r="F827" s="16" t="s">
        <v>21</v>
      </c>
      <c r="G827" s="307">
        <v>1710</v>
      </c>
      <c r="H827" s="306">
        <f t="shared" si="29"/>
        <v>51300</v>
      </c>
      <c r="I827" s="304"/>
      <c r="J827" s="3"/>
      <c r="K827" s="3"/>
    </row>
    <row r="828" spans="1:11" ht="15.6" x14ac:dyDescent="0.3">
      <c r="A828" s="294">
        <v>764</v>
      </c>
      <c r="B828" s="616"/>
      <c r="C828" s="613"/>
      <c r="D828" s="613"/>
      <c r="E828" s="326" t="s">
        <v>842</v>
      </c>
      <c r="F828" s="16" t="s">
        <v>21</v>
      </c>
      <c r="G828" s="307">
        <v>1050</v>
      </c>
      <c r="H828" s="306">
        <f t="shared" si="29"/>
        <v>31500</v>
      </c>
      <c r="I828" s="304"/>
      <c r="J828" s="3"/>
      <c r="K828" s="3"/>
    </row>
    <row r="829" spans="1:11" ht="15.6" x14ac:dyDescent="0.3">
      <c r="A829" s="14">
        <v>765</v>
      </c>
      <c r="B829" s="616"/>
      <c r="C829" s="613"/>
      <c r="D829" s="613"/>
      <c r="E829" s="326" t="s">
        <v>843</v>
      </c>
      <c r="F829" s="16" t="s">
        <v>21</v>
      </c>
      <c r="G829" s="307">
        <v>1150</v>
      </c>
      <c r="H829" s="306">
        <f t="shared" si="29"/>
        <v>34500</v>
      </c>
      <c r="I829" s="304"/>
      <c r="J829" s="3"/>
      <c r="K829" s="3"/>
    </row>
    <row r="830" spans="1:11" ht="15.6" x14ac:dyDescent="0.3">
      <c r="A830" s="294">
        <v>766</v>
      </c>
      <c r="B830" s="616"/>
      <c r="C830" s="613"/>
      <c r="D830" s="613"/>
      <c r="E830" s="326" t="s">
        <v>844</v>
      </c>
      <c r="F830" s="16" t="s">
        <v>21</v>
      </c>
      <c r="G830" s="307">
        <v>895</v>
      </c>
      <c r="H830" s="306">
        <f t="shared" si="29"/>
        <v>26850</v>
      </c>
      <c r="I830" s="304"/>
      <c r="J830" s="3"/>
      <c r="K830" s="3"/>
    </row>
    <row r="831" spans="1:11" ht="15.6" x14ac:dyDescent="0.3">
      <c r="A831" s="14">
        <v>767</v>
      </c>
      <c r="B831" s="616"/>
      <c r="C831" s="613"/>
      <c r="D831" s="613"/>
      <c r="E831" s="326" t="s">
        <v>845</v>
      </c>
      <c r="F831" s="16" t="s">
        <v>21</v>
      </c>
      <c r="G831" s="307">
        <v>1150</v>
      </c>
      <c r="H831" s="306">
        <f t="shared" si="29"/>
        <v>34500</v>
      </c>
      <c r="I831" s="304"/>
      <c r="J831" s="3"/>
      <c r="K831" s="3"/>
    </row>
    <row r="832" spans="1:11" ht="15.6" x14ac:dyDescent="0.3">
      <c r="A832" s="294">
        <v>768</v>
      </c>
      <c r="B832" s="616"/>
      <c r="C832" s="613"/>
      <c r="D832" s="613"/>
      <c r="E832" s="326" t="s">
        <v>846</v>
      </c>
      <c r="F832" s="16" t="s">
        <v>21</v>
      </c>
      <c r="G832" s="307">
        <v>200</v>
      </c>
      <c r="H832" s="306">
        <f t="shared" si="29"/>
        <v>6000</v>
      </c>
      <c r="I832" s="304"/>
      <c r="J832" s="3"/>
      <c r="K832" s="3"/>
    </row>
    <row r="833" spans="1:11" ht="15.6" x14ac:dyDescent="0.3">
      <c r="A833" s="14">
        <v>769</v>
      </c>
      <c r="B833" s="616"/>
      <c r="C833" s="613"/>
      <c r="D833" s="613"/>
      <c r="E833" s="326" t="s">
        <v>847</v>
      </c>
      <c r="F833" s="16" t="s">
        <v>21</v>
      </c>
      <c r="G833" s="307">
        <v>892</v>
      </c>
      <c r="H833" s="306">
        <f>G833*30</f>
        <v>26760</v>
      </c>
      <c r="I833" s="304"/>
      <c r="J833" s="3"/>
      <c r="K833" s="3"/>
    </row>
    <row r="834" spans="1:11" ht="16.2" thickBot="1" x14ac:dyDescent="0.35">
      <c r="A834" s="294">
        <v>770</v>
      </c>
      <c r="B834" s="616"/>
      <c r="C834" s="613"/>
      <c r="D834" s="614"/>
      <c r="E834" s="327" t="s">
        <v>848</v>
      </c>
      <c r="F834" s="20" t="s">
        <v>21</v>
      </c>
      <c r="G834" s="310">
        <v>650</v>
      </c>
      <c r="H834" s="311">
        <f t="shared" si="29"/>
        <v>19500</v>
      </c>
      <c r="I834" s="304"/>
      <c r="J834" s="3"/>
      <c r="K834" s="3"/>
    </row>
    <row r="835" spans="1:11" ht="15.6" x14ac:dyDescent="0.3">
      <c r="A835" s="14">
        <v>771</v>
      </c>
      <c r="B835" s="616"/>
      <c r="C835" s="613"/>
      <c r="D835" s="612" t="s">
        <v>849</v>
      </c>
      <c r="E835" s="324" t="s">
        <v>850</v>
      </c>
      <c r="F835" s="11" t="s">
        <v>21</v>
      </c>
      <c r="G835" s="313">
        <v>1000</v>
      </c>
      <c r="H835" s="303">
        <f t="shared" si="29"/>
        <v>30000</v>
      </c>
      <c r="I835" s="304"/>
      <c r="J835" s="3"/>
      <c r="K835" s="3"/>
    </row>
    <row r="836" spans="1:11" ht="15.6" x14ac:dyDescent="0.3">
      <c r="A836" s="294">
        <v>772</v>
      </c>
      <c r="B836" s="616"/>
      <c r="C836" s="613"/>
      <c r="D836" s="613"/>
      <c r="E836" s="326" t="s">
        <v>851</v>
      </c>
      <c r="F836" s="16" t="s">
        <v>21</v>
      </c>
      <c r="G836" s="307">
        <v>1500</v>
      </c>
      <c r="H836" s="306">
        <f t="shared" si="29"/>
        <v>45000</v>
      </c>
      <c r="I836" s="304"/>
      <c r="J836" s="3"/>
      <c r="K836" s="3"/>
    </row>
    <row r="837" spans="1:11" ht="15.6" x14ac:dyDescent="0.3">
      <c r="A837" s="14">
        <v>773</v>
      </c>
      <c r="B837" s="616"/>
      <c r="C837" s="613"/>
      <c r="D837" s="613"/>
      <c r="E837" s="326" t="s">
        <v>852</v>
      </c>
      <c r="F837" s="16" t="s">
        <v>21</v>
      </c>
      <c r="G837" s="307">
        <f>36000-33330</f>
        <v>2670</v>
      </c>
      <c r="H837" s="306">
        <f t="shared" si="29"/>
        <v>80100</v>
      </c>
      <c r="I837" s="304"/>
      <c r="J837" s="3"/>
      <c r="K837" s="3"/>
    </row>
    <row r="838" spans="1:11" ht="15.6" x14ac:dyDescent="0.3">
      <c r="A838" s="294">
        <v>774</v>
      </c>
      <c r="B838" s="616"/>
      <c r="C838" s="613"/>
      <c r="D838" s="613"/>
      <c r="E838" s="326" t="s">
        <v>853</v>
      </c>
      <c r="F838" s="16" t="s">
        <v>21</v>
      </c>
      <c r="G838" s="307">
        <v>1000</v>
      </c>
      <c r="H838" s="306">
        <f t="shared" si="29"/>
        <v>30000</v>
      </c>
      <c r="I838" s="304"/>
      <c r="J838" s="3"/>
      <c r="K838" s="3"/>
    </row>
    <row r="839" spans="1:11" ht="15.6" x14ac:dyDescent="0.3">
      <c r="A839" s="14">
        <v>775</v>
      </c>
      <c r="B839" s="616"/>
      <c r="C839" s="613"/>
      <c r="D839" s="613"/>
      <c r="E839" s="326" t="s">
        <v>854</v>
      </c>
      <c r="F839" s="16" t="s">
        <v>21</v>
      </c>
      <c r="G839" s="307">
        <v>2000</v>
      </c>
      <c r="H839" s="306">
        <f t="shared" si="29"/>
        <v>60000</v>
      </c>
      <c r="I839" s="304"/>
      <c r="J839" s="3"/>
      <c r="K839" s="3"/>
    </row>
    <row r="840" spans="1:11" ht="15.6" x14ac:dyDescent="0.3">
      <c r="A840" s="294">
        <v>776</v>
      </c>
      <c r="B840" s="616"/>
      <c r="C840" s="613"/>
      <c r="D840" s="613"/>
      <c r="E840" s="326" t="s">
        <v>855</v>
      </c>
      <c r="F840" s="16" t="s">
        <v>21</v>
      </c>
      <c r="G840" s="307">
        <v>1000</v>
      </c>
      <c r="H840" s="306">
        <f t="shared" si="29"/>
        <v>30000</v>
      </c>
      <c r="I840" s="304"/>
      <c r="J840" s="3"/>
      <c r="K840" s="3"/>
    </row>
    <row r="841" spans="1:11" ht="15.6" x14ac:dyDescent="0.3">
      <c r="A841" s="14">
        <v>777</v>
      </c>
      <c r="B841" s="616"/>
      <c r="C841" s="613"/>
      <c r="D841" s="613"/>
      <c r="E841" s="326" t="s">
        <v>856</v>
      </c>
      <c r="F841" s="16" t="s">
        <v>21</v>
      </c>
      <c r="G841" s="307">
        <v>1000</v>
      </c>
      <c r="H841" s="306">
        <f t="shared" si="29"/>
        <v>30000</v>
      </c>
      <c r="I841" s="304"/>
      <c r="J841" s="3"/>
      <c r="K841" s="3"/>
    </row>
    <row r="842" spans="1:11" ht="15.6" x14ac:dyDescent="0.3">
      <c r="A842" s="294">
        <v>778</v>
      </c>
      <c r="B842" s="616"/>
      <c r="C842" s="613"/>
      <c r="D842" s="613"/>
      <c r="E842" s="326" t="s">
        <v>857</v>
      </c>
      <c r="F842" s="16" t="s">
        <v>21</v>
      </c>
      <c r="G842" s="307">
        <v>1000</v>
      </c>
      <c r="H842" s="306">
        <f t="shared" si="29"/>
        <v>30000</v>
      </c>
      <c r="I842" s="304"/>
      <c r="J842" s="3"/>
      <c r="K842" s="3"/>
    </row>
    <row r="843" spans="1:11" ht="15.6" x14ac:dyDescent="0.3">
      <c r="A843" s="14">
        <v>779</v>
      </c>
      <c r="B843" s="616"/>
      <c r="C843" s="613"/>
      <c r="D843" s="613"/>
      <c r="E843" s="326" t="s">
        <v>858</v>
      </c>
      <c r="F843" s="16" t="s">
        <v>21</v>
      </c>
      <c r="G843" s="307">
        <v>300</v>
      </c>
      <c r="H843" s="308">
        <f t="shared" si="29"/>
        <v>9000</v>
      </c>
      <c r="I843" s="304"/>
      <c r="J843" s="3"/>
      <c r="K843" s="3"/>
    </row>
    <row r="844" spans="1:11" ht="15.6" x14ac:dyDescent="0.3">
      <c r="A844" s="294">
        <v>780</v>
      </c>
      <c r="B844" s="616"/>
      <c r="C844" s="613"/>
      <c r="D844" s="613"/>
      <c r="E844" s="326" t="s">
        <v>859</v>
      </c>
      <c r="F844" s="16" t="s">
        <v>21</v>
      </c>
      <c r="G844" s="307">
        <v>300</v>
      </c>
      <c r="H844" s="308">
        <f t="shared" si="29"/>
        <v>9000</v>
      </c>
      <c r="I844" s="304"/>
      <c r="J844" s="3"/>
      <c r="K844" s="3"/>
    </row>
    <row r="845" spans="1:11" ht="15.6" x14ac:dyDescent="0.3">
      <c r="A845" s="14">
        <v>781</v>
      </c>
      <c r="B845" s="616"/>
      <c r="C845" s="613"/>
      <c r="D845" s="613"/>
      <c r="E845" s="326" t="s">
        <v>860</v>
      </c>
      <c r="F845" s="16" t="s">
        <v>21</v>
      </c>
      <c r="G845" s="307">
        <v>550</v>
      </c>
      <c r="H845" s="308">
        <f t="shared" si="29"/>
        <v>16500</v>
      </c>
      <c r="I845" s="304"/>
      <c r="J845" s="3"/>
      <c r="K845" s="3"/>
    </row>
    <row r="846" spans="1:11" ht="16.2" thickBot="1" x14ac:dyDescent="0.35">
      <c r="A846" s="295">
        <v>782</v>
      </c>
      <c r="B846" s="616"/>
      <c r="C846" s="613"/>
      <c r="D846" s="613"/>
      <c r="E846" s="381" t="s">
        <v>861</v>
      </c>
      <c r="F846" s="38" t="s">
        <v>21</v>
      </c>
      <c r="G846" s="382">
        <v>500</v>
      </c>
      <c r="H846" s="386">
        <f t="shared" si="29"/>
        <v>15000</v>
      </c>
      <c r="I846" s="304"/>
      <c r="J846" s="3"/>
      <c r="K846" s="3"/>
    </row>
    <row r="847" spans="1:11" ht="15.75" customHeight="1" x14ac:dyDescent="0.3">
      <c r="A847" s="9">
        <v>783</v>
      </c>
      <c r="B847" s="615" t="s">
        <v>781</v>
      </c>
      <c r="C847" s="612" t="s">
        <v>824</v>
      </c>
      <c r="D847" s="612" t="s">
        <v>862</v>
      </c>
      <c r="E847" s="324" t="s">
        <v>863</v>
      </c>
      <c r="F847" s="11" t="s">
        <v>21</v>
      </c>
      <c r="G847" s="313">
        <v>1000</v>
      </c>
      <c r="H847" s="303">
        <f t="shared" si="29"/>
        <v>30000</v>
      </c>
      <c r="I847" s="304"/>
      <c r="J847" s="3"/>
      <c r="K847" s="3"/>
    </row>
    <row r="848" spans="1:11" ht="15.6" x14ac:dyDescent="0.3">
      <c r="A848" s="294">
        <v>784</v>
      </c>
      <c r="B848" s="616"/>
      <c r="C848" s="613"/>
      <c r="D848" s="613"/>
      <c r="E848" s="326" t="s">
        <v>864</v>
      </c>
      <c r="F848" s="16" t="s">
        <v>21</v>
      </c>
      <c r="G848" s="307">
        <v>1500</v>
      </c>
      <c r="H848" s="306">
        <f t="shared" si="29"/>
        <v>45000</v>
      </c>
      <c r="I848" s="304"/>
      <c r="J848" s="3"/>
      <c r="K848" s="3"/>
    </row>
    <row r="849" spans="1:11" ht="15.6" x14ac:dyDescent="0.3">
      <c r="A849" s="14">
        <v>785</v>
      </c>
      <c r="B849" s="616"/>
      <c r="C849" s="613"/>
      <c r="D849" s="613"/>
      <c r="E849" s="326" t="s">
        <v>865</v>
      </c>
      <c r="F849" s="16" t="s">
        <v>21</v>
      </c>
      <c r="G849" s="307">
        <v>500</v>
      </c>
      <c r="H849" s="306">
        <f t="shared" si="29"/>
        <v>15000</v>
      </c>
      <c r="I849" s="304"/>
      <c r="J849" s="3"/>
      <c r="K849" s="3"/>
    </row>
    <row r="850" spans="1:11" ht="15.6" x14ac:dyDescent="0.3">
      <c r="A850" s="294">
        <v>786</v>
      </c>
      <c r="B850" s="616"/>
      <c r="C850" s="613"/>
      <c r="D850" s="613"/>
      <c r="E850" s="326" t="s">
        <v>866</v>
      </c>
      <c r="F850" s="16" t="s">
        <v>21</v>
      </c>
      <c r="G850" s="307">
        <v>1500</v>
      </c>
      <c r="H850" s="306">
        <f t="shared" si="29"/>
        <v>45000</v>
      </c>
      <c r="I850" s="304"/>
      <c r="J850" s="3"/>
      <c r="K850" s="3"/>
    </row>
    <row r="851" spans="1:11" ht="15.6" x14ac:dyDescent="0.3">
      <c r="A851" s="14">
        <v>787</v>
      </c>
      <c r="B851" s="616"/>
      <c r="C851" s="613"/>
      <c r="D851" s="613"/>
      <c r="E851" s="326" t="s">
        <v>867</v>
      </c>
      <c r="F851" s="16" t="s">
        <v>21</v>
      </c>
      <c r="G851" s="307">
        <v>2000</v>
      </c>
      <c r="H851" s="306">
        <f t="shared" si="29"/>
        <v>60000</v>
      </c>
      <c r="I851" s="304"/>
      <c r="J851" s="3"/>
      <c r="K851" s="3"/>
    </row>
    <row r="852" spans="1:11" ht="15.6" x14ac:dyDescent="0.3">
      <c r="A852" s="294">
        <v>788</v>
      </c>
      <c r="B852" s="616"/>
      <c r="C852" s="613"/>
      <c r="D852" s="613"/>
      <c r="E852" s="326" t="s">
        <v>868</v>
      </c>
      <c r="F852" s="16" t="s">
        <v>21</v>
      </c>
      <c r="G852" s="307">
        <f>41000-38600</f>
        <v>2400</v>
      </c>
      <c r="H852" s="306">
        <f t="shared" si="29"/>
        <v>72000</v>
      </c>
      <c r="I852" s="304"/>
      <c r="J852" s="3"/>
      <c r="K852" s="3"/>
    </row>
    <row r="853" spans="1:11" ht="15.6" x14ac:dyDescent="0.3">
      <c r="A853" s="14">
        <v>789</v>
      </c>
      <c r="B853" s="616"/>
      <c r="C853" s="613"/>
      <c r="D853" s="613"/>
      <c r="E853" s="326" t="s">
        <v>869</v>
      </c>
      <c r="F853" s="16" t="s">
        <v>21</v>
      </c>
      <c r="G853" s="307">
        <v>900</v>
      </c>
      <c r="H853" s="306">
        <f t="shared" si="29"/>
        <v>27000</v>
      </c>
      <c r="I853" s="304"/>
      <c r="J853" s="3"/>
      <c r="K853" s="3"/>
    </row>
    <row r="854" spans="1:11" ht="15.6" x14ac:dyDescent="0.3">
      <c r="A854" s="294">
        <v>790</v>
      </c>
      <c r="B854" s="616"/>
      <c r="C854" s="613"/>
      <c r="D854" s="613"/>
      <c r="E854" s="326" t="s">
        <v>870</v>
      </c>
      <c r="F854" s="16" t="s">
        <v>21</v>
      </c>
      <c r="G854" s="307">
        <v>100</v>
      </c>
      <c r="H854" s="308">
        <f t="shared" si="29"/>
        <v>3000</v>
      </c>
      <c r="I854" s="304"/>
      <c r="J854" s="3"/>
      <c r="K854" s="3"/>
    </row>
    <row r="855" spans="1:11" ht="16.2" thickBot="1" x14ac:dyDescent="0.35">
      <c r="A855" s="14">
        <v>791</v>
      </c>
      <c r="B855" s="616"/>
      <c r="C855" s="613"/>
      <c r="D855" s="614"/>
      <c r="E855" s="327" t="s">
        <v>871</v>
      </c>
      <c r="F855" s="20" t="s">
        <v>21</v>
      </c>
      <c r="G855" s="310">
        <v>600</v>
      </c>
      <c r="H855" s="328">
        <f t="shared" si="29"/>
        <v>18000</v>
      </c>
      <c r="I855" s="304"/>
      <c r="J855" s="3"/>
      <c r="K855" s="3"/>
    </row>
    <row r="856" spans="1:11" ht="16.2" thickBot="1" x14ac:dyDescent="0.35">
      <c r="A856" s="295">
        <v>792</v>
      </c>
      <c r="B856" s="616"/>
      <c r="C856" s="614"/>
      <c r="D856" s="600">
        <v>26</v>
      </c>
      <c r="E856" s="355" t="s">
        <v>872</v>
      </c>
      <c r="F856" s="45" t="s">
        <v>21</v>
      </c>
      <c r="G856" s="356">
        <v>740</v>
      </c>
      <c r="H856" s="357">
        <f t="shared" si="29"/>
        <v>22200</v>
      </c>
      <c r="I856" s="304"/>
      <c r="J856" s="3"/>
      <c r="K856" s="3"/>
    </row>
    <row r="857" spans="1:11" ht="16.5" customHeight="1" thickBot="1" x14ac:dyDescent="0.35">
      <c r="A857" s="32"/>
      <c r="B857" s="616"/>
      <c r="C857" s="695" t="s">
        <v>873</v>
      </c>
      <c r="D857" s="696"/>
      <c r="E857" s="696"/>
      <c r="F857" s="697"/>
      <c r="G857" s="358">
        <f>SUM(G812:G856)</f>
        <v>41857</v>
      </c>
      <c r="H857" s="358">
        <f>G857*30</f>
        <v>1255710</v>
      </c>
      <c r="I857" s="304"/>
      <c r="J857" s="3"/>
      <c r="K857" s="3"/>
    </row>
    <row r="858" spans="1:11" ht="15.75" customHeight="1" x14ac:dyDescent="0.3">
      <c r="A858" s="9">
        <v>793</v>
      </c>
      <c r="B858" s="616"/>
      <c r="C858" s="612" t="s">
        <v>874</v>
      </c>
      <c r="D858" s="612">
        <v>2</v>
      </c>
      <c r="E858" s="359" t="s">
        <v>875</v>
      </c>
      <c r="F858" s="11" t="s">
        <v>13</v>
      </c>
      <c r="G858" s="313">
        <v>131</v>
      </c>
      <c r="H858" s="303">
        <f t="shared" si="29"/>
        <v>3930</v>
      </c>
      <c r="I858" s="304"/>
      <c r="J858" s="3"/>
      <c r="K858" s="3"/>
    </row>
    <row r="859" spans="1:11" ht="16.2" thickBot="1" x14ac:dyDescent="0.35">
      <c r="A859" s="14">
        <v>794</v>
      </c>
      <c r="B859" s="616"/>
      <c r="C859" s="613"/>
      <c r="D859" s="614"/>
      <c r="E859" s="360" t="s">
        <v>876</v>
      </c>
      <c r="F859" s="20" t="s">
        <v>13</v>
      </c>
      <c r="G859" s="310">
        <v>178</v>
      </c>
      <c r="H859" s="311">
        <f t="shared" si="29"/>
        <v>5340</v>
      </c>
      <c r="I859" s="304"/>
      <c r="J859" s="3"/>
      <c r="K859" s="3"/>
    </row>
    <row r="860" spans="1:11" ht="15.6" x14ac:dyDescent="0.3">
      <c r="A860" s="14">
        <v>795</v>
      </c>
      <c r="B860" s="616"/>
      <c r="C860" s="613"/>
      <c r="D860" s="612">
        <v>24</v>
      </c>
      <c r="E860" s="359" t="s">
        <v>877</v>
      </c>
      <c r="F860" s="11" t="s">
        <v>21</v>
      </c>
      <c r="G860" s="313">
        <v>250</v>
      </c>
      <c r="H860" s="303">
        <f t="shared" si="29"/>
        <v>7500</v>
      </c>
      <c r="I860" s="304"/>
      <c r="J860" s="3"/>
      <c r="K860" s="3"/>
    </row>
    <row r="861" spans="1:11" ht="15.6" x14ac:dyDescent="0.3">
      <c r="A861" s="14">
        <v>796</v>
      </c>
      <c r="B861" s="616"/>
      <c r="C861" s="613"/>
      <c r="D861" s="613"/>
      <c r="E861" s="361" t="s">
        <v>878</v>
      </c>
      <c r="F861" s="16" t="s">
        <v>21</v>
      </c>
      <c r="G861" s="307">
        <v>800</v>
      </c>
      <c r="H861" s="306">
        <f t="shared" si="29"/>
        <v>24000</v>
      </c>
      <c r="I861" s="304"/>
      <c r="J861" s="3"/>
      <c r="K861" s="3"/>
    </row>
    <row r="862" spans="1:11" ht="15.6" x14ac:dyDescent="0.3">
      <c r="A862" s="14">
        <v>797</v>
      </c>
      <c r="B862" s="616"/>
      <c r="C862" s="613"/>
      <c r="D862" s="613"/>
      <c r="E862" s="361" t="s">
        <v>879</v>
      </c>
      <c r="F862" s="16" t="s">
        <v>13</v>
      </c>
      <c r="G862" s="307">
        <v>400</v>
      </c>
      <c r="H862" s="306">
        <f t="shared" si="29"/>
        <v>12000</v>
      </c>
      <c r="I862" s="304"/>
      <c r="J862" s="3"/>
      <c r="K862" s="3"/>
    </row>
    <row r="863" spans="1:11" ht="15.6" x14ac:dyDescent="0.3">
      <c r="A863" s="14">
        <v>798</v>
      </c>
      <c r="B863" s="616"/>
      <c r="C863" s="613"/>
      <c r="D863" s="613"/>
      <c r="E863" s="361" t="s">
        <v>880</v>
      </c>
      <c r="F863" s="16" t="s">
        <v>21</v>
      </c>
      <c r="G863" s="307">
        <v>1300</v>
      </c>
      <c r="H863" s="306">
        <f t="shared" si="29"/>
        <v>39000</v>
      </c>
      <c r="I863" s="304"/>
      <c r="J863" s="3"/>
      <c r="K863" s="3"/>
    </row>
    <row r="864" spans="1:11" ht="16.2" thickBot="1" x14ac:dyDescent="0.35">
      <c r="A864" s="14">
        <v>799</v>
      </c>
      <c r="B864" s="616"/>
      <c r="C864" s="613"/>
      <c r="D864" s="614"/>
      <c r="E864" s="360" t="s">
        <v>881</v>
      </c>
      <c r="F864" s="20" t="s">
        <v>21</v>
      </c>
      <c r="G864" s="310">
        <v>900</v>
      </c>
      <c r="H864" s="311">
        <f t="shared" si="29"/>
        <v>27000</v>
      </c>
      <c r="I864" s="304"/>
      <c r="J864" s="3"/>
      <c r="K864" s="3"/>
    </row>
    <row r="865" spans="1:11" ht="15.6" x14ac:dyDescent="0.3">
      <c r="A865" s="14">
        <v>800</v>
      </c>
      <c r="B865" s="616"/>
      <c r="C865" s="613"/>
      <c r="D865" s="612" t="s">
        <v>882</v>
      </c>
      <c r="E865" s="359" t="s">
        <v>883</v>
      </c>
      <c r="F865" s="11" t="s">
        <v>21</v>
      </c>
      <c r="G865" s="313">
        <v>1080</v>
      </c>
      <c r="H865" s="325">
        <f t="shared" si="29"/>
        <v>32400</v>
      </c>
      <c r="I865" s="304"/>
      <c r="J865" s="3"/>
      <c r="K865" s="3"/>
    </row>
    <row r="866" spans="1:11" ht="15.6" x14ac:dyDescent="0.3">
      <c r="A866" s="14">
        <v>801</v>
      </c>
      <c r="B866" s="616"/>
      <c r="C866" s="613"/>
      <c r="D866" s="613"/>
      <c r="E866" s="361" t="s">
        <v>883</v>
      </c>
      <c r="F866" s="16" t="s">
        <v>13</v>
      </c>
      <c r="G866" s="307">
        <v>1080</v>
      </c>
      <c r="H866" s="306">
        <f t="shared" si="29"/>
        <v>32400</v>
      </c>
      <c r="I866" s="304"/>
      <c r="J866" s="3"/>
      <c r="K866" s="3"/>
    </row>
    <row r="867" spans="1:11" ht="15.6" x14ac:dyDescent="0.3">
      <c r="A867" s="14">
        <v>802</v>
      </c>
      <c r="B867" s="616"/>
      <c r="C867" s="613"/>
      <c r="D867" s="613"/>
      <c r="E867" s="361" t="s">
        <v>884</v>
      </c>
      <c r="F867" s="16" t="s">
        <v>21</v>
      </c>
      <c r="G867" s="307">
        <v>1220</v>
      </c>
      <c r="H867" s="306">
        <f t="shared" si="29"/>
        <v>36600</v>
      </c>
      <c r="I867" s="304"/>
      <c r="J867" s="3"/>
      <c r="K867" s="3"/>
    </row>
    <row r="868" spans="1:11" ht="15.6" x14ac:dyDescent="0.3">
      <c r="A868" s="14">
        <v>803</v>
      </c>
      <c r="B868" s="616"/>
      <c r="C868" s="613"/>
      <c r="D868" s="613"/>
      <c r="E868" s="361" t="s">
        <v>885</v>
      </c>
      <c r="F868" s="16" t="s">
        <v>13</v>
      </c>
      <c r="G868" s="307">
        <v>1620</v>
      </c>
      <c r="H868" s="306">
        <f t="shared" si="29"/>
        <v>48600</v>
      </c>
      <c r="I868" s="304"/>
      <c r="J868" s="3"/>
      <c r="K868" s="3"/>
    </row>
    <row r="869" spans="1:11" ht="15.6" x14ac:dyDescent="0.3">
      <c r="A869" s="14">
        <v>804</v>
      </c>
      <c r="B869" s="616"/>
      <c r="C869" s="613"/>
      <c r="D869" s="613"/>
      <c r="E869" s="361" t="s">
        <v>886</v>
      </c>
      <c r="F869" s="16" t="s">
        <v>21</v>
      </c>
      <c r="G869" s="307">
        <v>1150</v>
      </c>
      <c r="H869" s="306">
        <f t="shared" si="29"/>
        <v>34500</v>
      </c>
      <c r="I869" s="304"/>
      <c r="J869" s="3"/>
      <c r="K869" s="3"/>
    </row>
    <row r="870" spans="1:11" ht="15.6" x14ac:dyDescent="0.3">
      <c r="A870" s="14">
        <v>805</v>
      </c>
      <c r="B870" s="616"/>
      <c r="C870" s="613"/>
      <c r="D870" s="613"/>
      <c r="E870" s="361" t="s">
        <v>887</v>
      </c>
      <c r="F870" s="16" t="s">
        <v>21</v>
      </c>
      <c r="G870" s="307">
        <v>200</v>
      </c>
      <c r="H870" s="306">
        <f t="shared" si="29"/>
        <v>6000</v>
      </c>
      <c r="I870" s="304"/>
      <c r="J870" s="3"/>
      <c r="K870" s="3"/>
    </row>
    <row r="871" spans="1:11" ht="15.6" x14ac:dyDescent="0.3">
      <c r="A871" s="14">
        <v>806</v>
      </c>
      <c r="B871" s="616"/>
      <c r="C871" s="613"/>
      <c r="D871" s="613"/>
      <c r="E871" s="361" t="s">
        <v>888</v>
      </c>
      <c r="F871" s="16" t="s">
        <v>21</v>
      </c>
      <c r="G871" s="307">
        <v>900</v>
      </c>
      <c r="H871" s="306">
        <f t="shared" si="29"/>
        <v>27000</v>
      </c>
      <c r="I871" s="304"/>
      <c r="J871" s="3"/>
      <c r="K871" s="3"/>
    </row>
    <row r="872" spans="1:11" ht="15.6" x14ac:dyDescent="0.3">
      <c r="A872" s="14">
        <v>807</v>
      </c>
      <c r="B872" s="616"/>
      <c r="C872" s="613"/>
      <c r="D872" s="613"/>
      <c r="E872" s="361" t="s">
        <v>888</v>
      </c>
      <c r="F872" s="16" t="s">
        <v>13</v>
      </c>
      <c r="G872" s="307">
        <v>900</v>
      </c>
      <c r="H872" s="306">
        <f t="shared" si="29"/>
        <v>27000</v>
      </c>
      <c r="I872" s="304"/>
      <c r="J872" s="3"/>
      <c r="K872" s="3"/>
    </row>
    <row r="873" spans="1:11" ht="16.2" thickBot="1" x14ac:dyDescent="0.35">
      <c r="A873" s="14">
        <v>808</v>
      </c>
      <c r="B873" s="616"/>
      <c r="C873" s="613"/>
      <c r="D873" s="614"/>
      <c r="E873" s="360" t="s">
        <v>889</v>
      </c>
      <c r="F873" s="20" t="s">
        <v>21</v>
      </c>
      <c r="G873" s="310">
        <v>1600</v>
      </c>
      <c r="H873" s="311">
        <f t="shared" si="29"/>
        <v>48000</v>
      </c>
      <c r="I873" s="304"/>
      <c r="J873" s="3"/>
      <c r="K873" s="3"/>
    </row>
    <row r="874" spans="1:11" ht="15.6" x14ac:dyDescent="0.3">
      <c r="A874" s="14">
        <v>809</v>
      </c>
      <c r="B874" s="616"/>
      <c r="C874" s="613"/>
      <c r="D874" s="612">
        <v>28</v>
      </c>
      <c r="E874" s="359" t="s">
        <v>890</v>
      </c>
      <c r="F874" s="11" t="s">
        <v>21</v>
      </c>
      <c r="G874" s="313">
        <v>600</v>
      </c>
      <c r="H874" s="303">
        <f t="shared" si="29"/>
        <v>18000</v>
      </c>
      <c r="I874" s="304"/>
      <c r="J874" s="3"/>
      <c r="K874" s="3"/>
    </row>
    <row r="875" spans="1:11" ht="15.6" x14ac:dyDescent="0.3">
      <c r="A875" s="14">
        <v>810</v>
      </c>
      <c r="B875" s="616"/>
      <c r="C875" s="613"/>
      <c r="D875" s="613"/>
      <c r="E875" s="361" t="s">
        <v>891</v>
      </c>
      <c r="F875" s="16" t="s">
        <v>21</v>
      </c>
      <c r="G875" s="307">
        <v>1000</v>
      </c>
      <c r="H875" s="306">
        <f t="shared" si="29"/>
        <v>30000</v>
      </c>
      <c r="I875" s="304"/>
      <c r="J875" s="3"/>
      <c r="K875" s="3"/>
    </row>
    <row r="876" spans="1:11" ht="15.6" x14ac:dyDescent="0.3">
      <c r="A876" s="14">
        <v>811</v>
      </c>
      <c r="B876" s="616"/>
      <c r="C876" s="613"/>
      <c r="D876" s="613"/>
      <c r="E876" s="361" t="s">
        <v>892</v>
      </c>
      <c r="F876" s="16" t="s">
        <v>21</v>
      </c>
      <c r="G876" s="307">
        <v>400</v>
      </c>
      <c r="H876" s="306">
        <f t="shared" si="29"/>
        <v>12000</v>
      </c>
      <c r="I876" s="304"/>
      <c r="J876" s="3"/>
      <c r="K876" s="3"/>
    </row>
    <row r="877" spans="1:11" ht="15.6" x14ac:dyDescent="0.3">
      <c r="A877" s="14">
        <v>812</v>
      </c>
      <c r="B877" s="616"/>
      <c r="C877" s="613"/>
      <c r="D877" s="613"/>
      <c r="E877" s="361" t="s">
        <v>893</v>
      </c>
      <c r="F877" s="16" t="s">
        <v>21</v>
      </c>
      <c r="G877" s="307">
        <v>800</v>
      </c>
      <c r="H877" s="306">
        <f t="shared" ref="H877:H927" si="30">G877*30</f>
        <v>24000</v>
      </c>
      <c r="I877" s="304"/>
      <c r="J877" s="3"/>
      <c r="K877" s="3"/>
    </row>
    <row r="878" spans="1:11" ht="15.6" x14ac:dyDescent="0.3">
      <c r="A878" s="14">
        <v>813</v>
      </c>
      <c r="B878" s="616"/>
      <c r="C878" s="613"/>
      <c r="D878" s="613"/>
      <c r="E878" s="361" t="s">
        <v>894</v>
      </c>
      <c r="F878" s="16" t="s">
        <v>21</v>
      </c>
      <c r="G878" s="307">
        <v>3800</v>
      </c>
      <c r="H878" s="306">
        <f t="shared" si="30"/>
        <v>114000</v>
      </c>
      <c r="I878" s="304"/>
      <c r="J878" s="3"/>
      <c r="K878" s="3"/>
    </row>
    <row r="879" spans="1:11" ht="15.6" x14ac:dyDescent="0.3">
      <c r="A879" s="14">
        <v>814</v>
      </c>
      <c r="B879" s="616"/>
      <c r="C879" s="613"/>
      <c r="D879" s="613"/>
      <c r="E879" s="361" t="s">
        <v>895</v>
      </c>
      <c r="F879" s="16" t="s">
        <v>21</v>
      </c>
      <c r="G879" s="307">
        <v>1500</v>
      </c>
      <c r="H879" s="306">
        <f t="shared" si="30"/>
        <v>45000</v>
      </c>
      <c r="I879" s="304"/>
      <c r="J879" s="3"/>
      <c r="K879" s="3"/>
    </row>
    <row r="880" spans="1:11" ht="15.6" x14ac:dyDescent="0.3">
      <c r="A880" s="14">
        <v>815</v>
      </c>
      <c r="B880" s="616"/>
      <c r="C880" s="613"/>
      <c r="D880" s="613"/>
      <c r="E880" s="361" t="s">
        <v>896</v>
      </c>
      <c r="F880" s="16" t="s">
        <v>21</v>
      </c>
      <c r="G880" s="307">
        <v>3200</v>
      </c>
      <c r="H880" s="306">
        <f t="shared" si="30"/>
        <v>96000</v>
      </c>
      <c r="I880" s="304"/>
      <c r="J880" s="3"/>
      <c r="K880" s="3"/>
    </row>
    <row r="881" spans="1:11" ht="15.6" x14ac:dyDescent="0.3">
      <c r="A881" s="14">
        <v>816</v>
      </c>
      <c r="B881" s="616"/>
      <c r="C881" s="613"/>
      <c r="D881" s="613"/>
      <c r="E881" s="361" t="s">
        <v>897</v>
      </c>
      <c r="F881" s="16" t="s">
        <v>21</v>
      </c>
      <c r="G881" s="307">
        <v>1880</v>
      </c>
      <c r="H881" s="306">
        <f t="shared" si="30"/>
        <v>56400</v>
      </c>
      <c r="I881" s="304"/>
      <c r="J881" s="3"/>
      <c r="K881" s="3"/>
    </row>
    <row r="882" spans="1:11" ht="15.6" x14ac:dyDescent="0.3">
      <c r="A882" s="14">
        <v>817</v>
      </c>
      <c r="B882" s="616"/>
      <c r="C882" s="613"/>
      <c r="D882" s="613"/>
      <c r="E882" s="361" t="s">
        <v>898</v>
      </c>
      <c r="F882" s="16" t="s">
        <v>21</v>
      </c>
      <c r="G882" s="307">
        <v>1200</v>
      </c>
      <c r="H882" s="306">
        <f t="shared" si="30"/>
        <v>36000</v>
      </c>
      <c r="I882" s="304"/>
      <c r="J882" s="3"/>
      <c r="K882" s="3"/>
    </row>
    <row r="883" spans="1:11" ht="15.6" x14ac:dyDescent="0.3">
      <c r="A883" s="14">
        <v>818</v>
      </c>
      <c r="B883" s="616"/>
      <c r="C883" s="613"/>
      <c r="D883" s="613"/>
      <c r="E883" s="361" t="s">
        <v>899</v>
      </c>
      <c r="F883" s="16" t="s">
        <v>13</v>
      </c>
      <c r="G883" s="307">
        <v>100</v>
      </c>
      <c r="H883" s="306">
        <f t="shared" si="30"/>
        <v>3000</v>
      </c>
      <c r="I883" s="304"/>
      <c r="J883" s="3"/>
      <c r="K883" s="3"/>
    </row>
    <row r="884" spans="1:11" ht="15.6" x14ac:dyDescent="0.3">
      <c r="A884" s="14">
        <v>819</v>
      </c>
      <c r="B884" s="616"/>
      <c r="C884" s="613"/>
      <c r="D884" s="613"/>
      <c r="E884" s="361" t="s">
        <v>900</v>
      </c>
      <c r="F884" s="16" t="s">
        <v>21</v>
      </c>
      <c r="G884" s="307">
        <v>200</v>
      </c>
      <c r="H884" s="306">
        <f t="shared" si="30"/>
        <v>6000</v>
      </c>
      <c r="I884" s="304"/>
      <c r="J884" s="3"/>
      <c r="K884" s="3"/>
    </row>
    <row r="885" spans="1:11" ht="15.6" x14ac:dyDescent="0.3">
      <c r="A885" s="14">
        <v>820</v>
      </c>
      <c r="B885" s="616"/>
      <c r="C885" s="613"/>
      <c r="D885" s="613"/>
      <c r="E885" s="361" t="s">
        <v>901</v>
      </c>
      <c r="F885" s="16" t="s">
        <v>21</v>
      </c>
      <c r="G885" s="307">
        <v>1600</v>
      </c>
      <c r="H885" s="306">
        <f t="shared" si="30"/>
        <v>48000</v>
      </c>
      <c r="I885" s="304"/>
      <c r="J885" s="3"/>
      <c r="K885" s="3"/>
    </row>
    <row r="886" spans="1:11" ht="15.6" x14ac:dyDescent="0.3">
      <c r="A886" s="14">
        <v>821</v>
      </c>
      <c r="B886" s="616"/>
      <c r="C886" s="613"/>
      <c r="D886" s="613"/>
      <c r="E886" s="361" t="s">
        <v>901</v>
      </c>
      <c r="F886" s="16" t="s">
        <v>13</v>
      </c>
      <c r="G886" s="307">
        <v>1600</v>
      </c>
      <c r="H886" s="306">
        <f t="shared" si="30"/>
        <v>48000</v>
      </c>
      <c r="I886" s="304"/>
      <c r="J886" s="3"/>
      <c r="K886" s="3"/>
    </row>
    <row r="887" spans="1:11" ht="15.6" x14ac:dyDescent="0.3">
      <c r="A887" s="14">
        <v>822</v>
      </c>
      <c r="B887" s="616"/>
      <c r="C887" s="613"/>
      <c r="D887" s="613"/>
      <c r="E887" s="361" t="s">
        <v>902</v>
      </c>
      <c r="F887" s="16" t="s">
        <v>21</v>
      </c>
      <c r="G887" s="307">
        <v>2000</v>
      </c>
      <c r="H887" s="306">
        <f t="shared" si="30"/>
        <v>60000</v>
      </c>
      <c r="I887" s="304"/>
      <c r="J887" s="3"/>
      <c r="K887" s="3"/>
    </row>
    <row r="888" spans="1:11" ht="15.6" x14ac:dyDescent="0.3">
      <c r="A888" s="14">
        <v>823</v>
      </c>
      <c r="B888" s="616"/>
      <c r="C888" s="613"/>
      <c r="D888" s="613"/>
      <c r="E888" s="361" t="s">
        <v>903</v>
      </c>
      <c r="F888" s="16" t="s">
        <v>21</v>
      </c>
      <c r="G888" s="307">
        <v>700</v>
      </c>
      <c r="H888" s="306">
        <f t="shared" si="30"/>
        <v>21000</v>
      </c>
      <c r="I888" s="304"/>
      <c r="J888" s="3"/>
      <c r="K888" s="3"/>
    </row>
    <row r="889" spans="1:11" ht="15.6" x14ac:dyDescent="0.3">
      <c r="A889" s="14">
        <v>824</v>
      </c>
      <c r="B889" s="616"/>
      <c r="C889" s="613"/>
      <c r="D889" s="613"/>
      <c r="E889" s="361" t="s">
        <v>903</v>
      </c>
      <c r="F889" s="16" t="s">
        <v>13</v>
      </c>
      <c r="G889" s="307">
        <v>700</v>
      </c>
      <c r="H889" s="306">
        <f t="shared" si="30"/>
        <v>21000</v>
      </c>
      <c r="I889" s="304"/>
      <c r="J889" s="3"/>
      <c r="K889" s="3"/>
    </row>
    <row r="890" spans="1:11" ht="15.6" x14ac:dyDescent="0.3">
      <c r="A890" s="14">
        <v>825</v>
      </c>
      <c r="B890" s="616"/>
      <c r="C890" s="613"/>
      <c r="D890" s="613"/>
      <c r="E890" s="361" t="s">
        <v>904</v>
      </c>
      <c r="F890" s="16" t="s">
        <v>21</v>
      </c>
      <c r="G890" s="307">
        <v>300</v>
      </c>
      <c r="H890" s="306">
        <f t="shared" si="30"/>
        <v>9000</v>
      </c>
      <c r="I890" s="304"/>
      <c r="J890" s="3"/>
      <c r="K890" s="3"/>
    </row>
    <row r="891" spans="1:11" ht="15.6" x14ac:dyDescent="0.3">
      <c r="A891" s="14">
        <v>826</v>
      </c>
      <c r="B891" s="616"/>
      <c r="C891" s="613"/>
      <c r="D891" s="613"/>
      <c r="E891" s="361" t="s">
        <v>904</v>
      </c>
      <c r="F891" s="16" t="s">
        <v>13</v>
      </c>
      <c r="G891" s="307">
        <v>300</v>
      </c>
      <c r="H891" s="306">
        <f t="shared" si="30"/>
        <v>9000</v>
      </c>
      <c r="I891" s="304"/>
      <c r="J891" s="3"/>
      <c r="K891" s="3"/>
    </row>
    <row r="892" spans="1:11" ht="15.6" x14ac:dyDescent="0.3">
      <c r="A892" s="14">
        <v>827</v>
      </c>
      <c r="B892" s="616"/>
      <c r="C892" s="613"/>
      <c r="D892" s="613"/>
      <c r="E892" s="361" t="s">
        <v>905</v>
      </c>
      <c r="F892" s="16" t="s">
        <v>13</v>
      </c>
      <c r="G892" s="307">
        <v>800</v>
      </c>
      <c r="H892" s="306">
        <f t="shared" si="30"/>
        <v>24000</v>
      </c>
      <c r="I892" s="304"/>
      <c r="J892" s="3"/>
      <c r="K892" s="3"/>
    </row>
    <row r="893" spans="1:11" ht="15.6" x14ac:dyDescent="0.3">
      <c r="A893" s="14">
        <v>828</v>
      </c>
      <c r="B893" s="616"/>
      <c r="C893" s="613"/>
      <c r="D893" s="613"/>
      <c r="E893" s="361" t="s">
        <v>906</v>
      </c>
      <c r="F893" s="16" t="s">
        <v>21</v>
      </c>
      <c r="G893" s="307">
        <v>1700</v>
      </c>
      <c r="H893" s="308">
        <f>G893*30</f>
        <v>51000</v>
      </c>
      <c r="I893" s="304"/>
      <c r="J893" s="3"/>
      <c r="K893" s="3"/>
    </row>
    <row r="894" spans="1:11" ht="15.6" x14ac:dyDescent="0.3">
      <c r="A894" s="14">
        <v>829</v>
      </c>
      <c r="B894" s="616"/>
      <c r="C894" s="613"/>
      <c r="D894" s="613"/>
      <c r="E894" s="361" t="s">
        <v>907</v>
      </c>
      <c r="F894" s="16" t="s">
        <v>13</v>
      </c>
      <c r="G894" s="307">
        <v>2300</v>
      </c>
      <c r="H894" s="308">
        <f>G894*30</f>
        <v>69000</v>
      </c>
      <c r="I894" s="304"/>
      <c r="J894" s="3"/>
      <c r="K894" s="3"/>
    </row>
    <row r="895" spans="1:11" ht="16.2" thickBot="1" x14ac:dyDescent="0.35">
      <c r="A895" s="14">
        <v>830</v>
      </c>
      <c r="B895" s="616"/>
      <c r="C895" s="613"/>
      <c r="D895" s="614"/>
      <c r="E895" s="360" t="s">
        <v>908</v>
      </c>
      <c r="F895" s="20" t="s">
        <v>21</v>
      </c>
      <c r="G895" s="310">
        <v>700</v>
      </c>
      <c r="H895" s="311">
        <f t="shared" si="30"/>
        <v>21000</v>
      </c>
      <c r="I895" s="304"/>
      <c r="J895" s="3"/>
      <c r="K895" s="3"/>
    </row>
    <row r="896" spans="1:11" ht="15.6" x14ac:dyDescent="0.3">
      <c r="A896" s="14">
        <v>831</v>
      </c>
      <c r="B896" s="616"/>
      <c r="C896" s="613"/>
      <c r="D896" s="612" t="s">
        <v>909</v>
      </c>
      <c r="E896" s="359" t="s">
        <v>910</v>
      </c>
      <c r="F896" s="11" t="s">
        <v>13</v>
      </c>
      <c r="G896" s="313">
        <v>450</v>
      </c>
      <c r="H896" s="303">
        <f t="shared" si="30"/>
        <v>13500</v>
      </c>
      <c r="I896" s="304"/>
      <c r="J896" s="3"/>
      <c r="K896" s="3"/>
    </row>
    <row r="897" spans="1:11" ht="15.6" x14ac:dyDescent="0.3">
      <c r="A897" s="14">
        <v>832</v>
      </c>
      <c r="B897" s="616"/>
      <c r="C897" s="613"/>
      <c r="D897" s="613"/>
      <c r="E897" s="361" t="s">
        <v>911</v>
      </c>
      <c r="F897" s="16" t="s">
        <v>13</v>
      </c>
      <c r="G897" s="307">
        <v>1020</v>
      </c>
      <c r="H897" s="306">
        <f t="shared" si="30"/>
        <v>30600</v>
      </c>
      <c r="I897" s="304"/>
      <c r="J897" s="3"/>
      <c r="K897" s="3"/>
    </row>
    <row r="898" spans="1:11" ht="16.2" thickBot="1" x14ac:dyDescent="0.35">
      <c r="A898" s="36">
        <v>833</v>
      </c>
      <c r="B898" s="616"/>
      <c r="C898" s="614"/>
      <c r="D898" s="614"/>
      <c r="E898" s="360" t="s">
        <v>912</v>
      </c>
      <c r="F898" s="20" t="s">
        <v>13</v>
      </c>
      <c r="G898" s="310">
        <v>250</v>
      </c>
      <c r="H898" s="311">
        <f t="shared" si="30"/>
        <v>7500</v>
      </c>
      <c r="I898" s="304"/>
      <c r="J898" s="3"/>
      <c r="K898" s="3"/>
    </row>
    <row r="899" spans="1:11" ht="16.5" customHeight="1" thickBot="1" x14ac:dyDescent="0.35">
      <c r="A899" s="362"/>
      <c r="B899" s="616"/>
      <c r="C899" s="605" t="s">
        <v>913</v>
      </c>
      <c r="D899" s="606"/>
      <c r="E899" s="606"/>
      <c r="F899" s="607"/>
      <c r="G899" s="358">
        <f>SUM(G858:G898)</f>
        <v>42809</v>
      </c>
      <c r="H899" s="363">
        <f>G899*30</f>
        <v>1284270</v>
      </c>
      <c r="I899" s="304"/>
      <c r="J899" s="3"/>
      <c r="K899" s="3"/>
    </row>
    <row r="900" spans="1:11" ht="15.6" x14ac:dyDescent="0.3">
      <c r="A900" s="35">
        <v>834</v>
      </c>
      <c r="B900" s="616"/>
      <c r="C900" s="612" t="s">
        <v>914</v>
      </c>
      <c r="D900" s="612" t="s">
        <v>882</v>
      </c>
      <c r="E900" s="359" t="s">
        <v>291</v>
      </c>
      <c r="F900" s="11" t="s">
        <v>13</v>
      </c>
      <c r="G900" s="313">
        <v>2000</v>
      </c>
      <c r="H900" s="303">
        <f t="shared" si="30"/>
        <v>60000</v>
      </c>
      <c r="I900" s="304"/>
      <c r="J900" s="3"/>
      <c r="K900" s="3"/>
    </row>
    <row r="901" spans="1:11" ht="15.6" x14ac:dyDescent="0.3">
      <c r="A901" s="14">
        <v>835</v>
      </c>
      <c r="B901" s="616"/>
      <c r="C901" s="613"/>
      <c r="D901" s="613"/>
      <c r="E901" s="361" t="s">
        <v>915</v>
      </c>
      <c r="F901" s="16" t="s">
        <v>13</v>
      </c>
      <c r="G901" s="307">
        <v>1050</v>
      </c>
      <c r="H901" s="306">
        <f t="shared" si="30"/>
        <v>31500</v>
      </c>
      <c r="I901" s="304"/>
      <c r="J901" s="3"/>
      <c r="K901" s="3"/>
    </row>
    <row r="902" spans="1:11" ht="15.6" x14ac:dyDescent="0.3">
      <c r="A902" s="14">
        <v>836</v>
      </c>
      <c r="B902" s="616"/>
      <c r="C902" s="613"/>
      <c r="D902" s="613"/>
      <c r="E902" s="361" t="s">
        <v>916</v>
      </c>
      <c r="F902" s="16" t="s">
        <v>21</v>
      </c>
      <c r="G902" s="307">
        <v>1000</v>
      </c>
      <c r="H902" s="306">
        <f t="shared" si="30"/>
        <v>30000</v>
      </c>
      <c r="I902" s="304"/>
      <c r="J902" s="3"/>
      <c r="K902" s="3"/>
    </row>
    <row r="903" spans="1:11" ht="15.6" x14ac:dyDescent="0.3">
      <c r="A903" s="14">
        <v>837</v>
      </c>
      <c r="B903" s="616"/>
      <c r="C903" s="613"/>
      <c r="D903" s="613"/>
      <c r="E903" s="361" t="s">
        <v>917</v>
      </c>
      <c r="F903" s="16" t="s">
        <v>21</v>
      </c>
      <c r="G903" s="307">
        <v>1000</v>
      </c>
      <c r="H903" s="306">
        <f t="shared" si="30"/>
        <v>30000</v>
      </c>
      <c r="I903" s="304"/>
      <c r="J903" s="3"/>
      <c r="K903" s="3"/>
    </row>
    <row r="904" spans="1:11" ht="15.6" x14ac:dyDescent="0.3">
      <c r="A904" s="14">
        <v>838</v>
      </c>
      <c r="B904" s="616"/>
      <c r="C904" s="613"/>
      <c r="D904" s="613"/>
      <c r="E904" s="361" t="s">
        <v>917</v>
      </c>
      <c r="F904" s="16" t="s">
        <v>13</v>
      </c>
      <c r="G904" s="307">
        <v>1000</v>
      </c>
      <c r="H904" s="306">
        <f t="shared" si="30"/>
        <v>30000</v>
      </c>
      <c r="I904" s="304"/>
      <c r="J904" s="3"/>
      <c r="K904" s="3"/>
    </row>
    <row r="905" spans="1:11" ht="15.6" x14ac:dyDescent="0.3">
      <c r="A905" s="14">
        <v>839</v>
      </c>
      <c r="B905" s="616"/>
      <c r="C905" s="613"/>
      <c r="D905" s="613"/>
      <c r="E905" s="361" t="s">
        <v>918</v>
      </c>
      <c r="F905" s="16" t="s">
        <v>21</v>
      </c>
      <c r="G905" s="307">
        <v>850</v>
      </c>
      <c r="H905" s="306">
        <f>G905*30</f>
        <v>25500</v>
      </c>
      <c r="I905" s="304"/>
      <c r="J905" s="3"/>
      <c r="K905" s="3"/>
    </row>
    <row r="906" spans="1:11" ht="15.6" x14ac:dyDescent="0.3">
      <c r="A906" s="14">
        <v>840</v>
      </c>
      <c r="B906" s="616"/>
      <c r="C906" s="613"/>
      <c r="D906" s="613"/>
      <c r="E906" s="361" t="s">
        <v>918</v>
      </c>
      <c r="F906" s="16" t="s">
        <v>13</v>
      </c>
      <c r="G906" s="307">
        <v>850</v>
      </c>
      <c r="H906" s="306">
        <f t="shared" si="30"/>
        <v>25500</v>
      </c>
      <c r="I906" s="304"/>
      <c r="J906" s="3"/>
      <c r="K906" s="3"/>
    </row>
    <row r="907" spans="1:11" ht="15.6" x14ac:dyDescent="0.3">
      <c r="A907" s="14">
        <v>841</v>
      </c>
      <c r="B907" s="616"/>
      <c r="C907" s="613"/>
      <c r="D907" s="613"/>
      <c r="E907" s="361" t="s">
        <v>919</v>
      </c>
      <c r="F907" s="16" t="s">
        <v>21</v>
      </c>
      <c r="G907" s="307">
        <v>1850</v>
      </c>
      <c r="H907" s="306">
        <f t="shared" si="30"/>
        <v>55500</v>
      </c>
      <c r="I907" s="304"/>
      <c r="J907" s="3"/>
      <c r="K907" s="3"/>
    </row>
    <row r="908" spans="1:11" ht="15.6" x14ac:dyDescent="0.3">
      <c r="A908" s="14">
        <v>842</v>
      </c>
      <c r="B908" s="616"/>
      <c r="C908" s="613"/>
      <c r="D908" s="613"/>
      <c r="E908" s="361" t="s">
        <v>919</v>
      </c>
      <c r="F908" s="16" t="s">
        <v>13</v>
      </c>
      <c r="G908" s="307">
        <v>1850</v>
      </c>
      <c r="H908" s="306">
        <f t="shared" si="30"/>
        <v>55500</v>
      </c>
      <c r="I908" s="304"/>
      <c r="J908" s="3"/>
      <c r="K908" s="3"/>
    </row>
    <row r="909" spans="1:11" ht="15.6" x14ac:dyDescent="0.3">
      <c r="A909" s="14">
        <v>843</v>
      </c>
      <c r="B909" s="616"/>
      <c r="C909" s="613"/>
      <c r="D909" s="613"/>
      <c r="E909" s="361" t="s">
        <v>920</v>
      </c>
      <c r="F909" s="16" t="s">
        <v>13</v>
      </c>
      <c r="G909" s="307">
        <v>450</v>
      </c>
      <c r="H909" s="306">
        <f t="shared" si="30"/>
        <v>13500</v>
      </c>
      <c r="I909" s="304"/>
      <c r="J909" s="3"/>
      <c r="K909" s="3"/>
    </row>
    <row r="910" spans="1:11" ht="15.75" customHeight="1" x14ac:dyDescent="0.3">
      <c r="A910" s="14">
        <v>844</v>
      </c>
      <c r="B910" s="616"/>
      <c r="C910" s="613"/>
      <c r="D910" s="613"/>
      <c r="E910" s="361" t="s">
        <v>921</v>
      </c>
      <c r="F910" s="16" t="s">
        <v>21</v>
      </c>
      <c r="G910" s="307">
        <v>1900</v>
      </c>
      <c r="H910" s="306">
        <f t="shared" si="30"/>
        <v>57000</v>
      </c>
      <c r="I910" s="304"/>
      <c r="J910" s="3"/>
      <c r="K910" s="3"/>
    </row>
    <row r="911" spans="1:11" ht="15.6" x14ac:dyDescent="0.3">
      <c r="A911" s="14">
        <v>845</v>
      </c>
      <c r="B911" s="616"/>
      <c r="C911" s="613"/>
      <c r="D911" s="613"/>
      <c r="E911" s="361" t="s">
        <v>922</v>
      </c>
      <c r="F911" s="16" t="s">
        <v>21</v>
      </c>
      <c r="G911" s="307">
        <v>800</v>
      </c>
      <c r="H911" s="306">
        <f t="shared" si="30"/>
        <v>24000</v>
      </c>
      <c r="I911" s="304"/>
      <c r="J911" s="3"/>
      <c r="K911" s="3"/>
    </row>
    <row r="912" spans="1:11" ht="15.6" x14ac:dyDescent="0.3">
      <c r="A912" s="14">
        <v>846</v>
      </c>
      <c r="B912" s="616"/>
      <c r="C912" s="613"/>
      <c r="D912" s="613"/>
      <c r="E912" s="361" t="s">
        <v>922</v>
      </c>
      <c r="F912" s="16" t="s">
        <v>13</v>
      </c>
      <c r="G912" s="307">
        <v>800</v>
      </c>
      <c r="H912" s="306">
        <f t="shared" si="30"/>
        <v>24000</v>
      </c>
      <c r="I912" s="304"/>
      <c r="J912" s="3"/>
      <c r="K912" s="3"/>
    </row>
    <row r="913" spans="1:11" ht="15.6" x14ac:dyDescent="0.3">
      <c r="A913" s="14">
        <v>847</v>
      </c>
      <c r="B913" s="616"/>
      <c r="C913" s="613"/>
      <c r="D913" s="613"/>
      <c r="E913" s="361" t="s">
        <v>923</v>
      </c>
      <c r="F913" s="16" t="s">
        <v>21</v>
      </c>
      <c r="G913" s="307">
        <v>600</v>
      </c>
      <c r="H913" s="306">
        <f t="shared" si="30"/>
        <v>18000</v>
      </c>
      <c r="I913" s="304"/>
      <c r="J913" s="3"/>
      <c r="K913" s="3"/>
    </row>
    <row r="914" spans="1:11" ht="15.6" x14ac:dyDescent="0.3">
      <c r="A914" s="14">
        <v>848</v>
      </c>
      <c r="B914" s="616"/>
      <c r="C914" s="613"/>
      <c r="D914" s="613"/>
      <c r="E914" s="361" t="s">
        <v>923</v>
      </c>
      <c r="F914" s="16" t="s">
        <v>13</v>
      </c>
      <c r="G914" s="307">
        <v>600</v>
      </c>
      <c r="H914" s="306">
        <f t="shared" si="30"/>
        <v>18000</v>
      </c>
      <c r="I914" s="304"/>
      <c r="J914" s="3"/>
      <c r="K914" s="3"/>
    </row>
    <row r="915" spans="1:11" ht="15.6" x14ac:dyDescent="0.3">
      <c r="A915" s="14">
        <v>849</v>
      </c>
      <c r="B915" s="616"/>
      <c r="C915" s="613"/>
      <c r="D915" s="613"/>
      <c r="E915" s="361" t="s">
        <v>924</v>
      </c>
      <c r="F915" s="16" t="s">
        <v>21</v>
      </c>
      <c r="G915" s="307">
        <v>700</v>
      </c>
      <c r="H915" s="306">
        <f t="shared" si="30"/>
        <v>21000</v>
      </c>
      <c r="I915" s="304"/>
      <c r="J915" s="3"/>
      <c r="K915" s="3"/>
    </row>
    <row r="916" spans="1:11" ht="15.6" x14ac:dyDescent="0.3">
      <c r="A916" s="14">
        <v>850</v>
      </c>
      <c r="B916" s="616"/>
      <c r="C916" s="613"/>
      <c r="D916" s="613"/>
      <c r="E916" s="361" t="s">
        <v>925</v>
      </c>
      <c r="F916" s="16" t="s">
        <v>21</v>
      </c>
      <c r="G916" s="307">
        <v>1050</v>
      </c>
      <c r="H916" s="306">
        <f t="shared" si="30"/>
        <v>31500</v>
      </c>
      <c r="I916" s="304"/>
      <c r="J916" s="3"/>
      <c r="K916" s="3"/>
    </row>
    <row r="917" spans="1:11" ht="15.6" x14ac:dyDescent="0.3">
      <c r="A917" s="14">
        <v>851</v>
      </c>
      <c r="B917" s="616"/>
      <c r="C917" s="613"/>
      <c r="D917" s="613"/>
      <c r="E917" s="361" t="s">
        <v>926</v>
      </c>
      <c r="F917" s="16" t="s">
        <v>21</v>
      </c>
      <c r="G917" s="307">
        <v>500</v>
      </c>
      <c r="H917" s="306">
        <f t="shared" si="30"/>
        <v>15000</v>
      </c>
      <c r="I917" s="304"/>
      <c r="J917" s="3"/>
      <c r="K917" s="3"/>
    </row>
    <row r="918" spans="1:11" ht="15.6" x14ac:dyDescent="0.3">
      <c r="A918" s="14">
        <v>852</v>
      </c>
      <c r="B918" s="616"/>
      <c r="C918" s="613"/>
      <c r="D918" s="613"/>
      <c r="E918" s="361" t="s">
        <v>927</v>
      </c>
      <c r="F918" s="16" t="s">
        <v>21</v>
      </c>
      <c r="G918" s="307">
        <v>500</v>
      </c>
      <c r="H918" s="306">
        <f t="shared" si="30"/>
        <v>15000</v>
      </c>
      <c r="I918" s="304"/>
      <c r="J918" s="3"/>
      <c r="K918" s="3"/>
    </row>
    <row r="919" spans="1:11" ht="15.6" x14ac:dyDescent="0.3">
      <c r="A919" s="14">
        <v>853</v>
      </c>
      <c r="B919" s="616"/>
      <c r="C919" s="613"/>
      <c r="D919" s="613"/>
      <c r="E919" s="361" t="s">
        <v>927</v>
      </c>
      <c r="F919" s="16" t="s">
        <v>13</v>
      </c>
      <c r="G919" s="307">
        <v>500</v>
      </c>
      <c r="H919" s="306">
        <f t="shared" si="30"/>
        <v>15000</v>
      </c>
      <c r="I919" s="304"/>
      <c r="J919" s="3"/>
      <c r="K919" s="3"/>
    </row>
    <row r="920" spans="1:11" ht="15.6" x14ac:dyDescent="0.3">
      <c r="A920" s="14">
        <v>854</v>
      </c>
      <c r="B920" s="616"/>
      <c r="C920" s="613"/>
      <c r="D920" s="613"/>
      <c r="E920" s="361" t="s">
        <v>928</v>
      </c>
      <c r="F920" s="16" t="s">
        <v>13</v>
      </c>
      <c r="G920" s="307">
        <v>900</v>
      </c>
      <c r="H920" s="306">
        <f t="shared" si="30"/>
        <v>27000</v>
      </c>
      <c r="I920" s="304"/>
      <c r="J920" s="3"/>
      <c r="K920" s="3"/>
    </row>
    <row r="921" spans="1:11" ht="15.6" x14ac:dyDescent="0.3">
      <c r="A921" s="14">
        <v>855</v>
      </c>
      <c r="B921" s="616"/>
      <c r="C921" s="613"/>
      <c r="D921" s="613"/>
      <c r="E921" s="361" t="s">
        <v>929</v>
      </c>
      <c r="F921" s="16" t="s">
        <v>21</v>
      </c>
      <c r="G921" s="307">
        <v>1340</v>
      </c>
      <c r="H921" s="306">
        <f t="shared" si="30"/>
        <v>40200</v>
      </c>
      <c r="I921" s="304"/>
      <c r="J921" s="3"/>
      <c r="K921" s="3"/>
    </row>
    <row r="922" spans="1:11" ht="15.6" x14ac:dyDescent="0.3">
      <c r="A922" s="14">
        <v>856</v>
      </c>
      <c r="B922" s="616"/>
      <c r="C922" s="613"/>
      <c r="D922" s="613"/>
      <c r="E922" s="361" t="s">
        <v>930</v>
      </c>
      <c r="F922" s="16" t="s">
        <v>21</v>
      </c>
      <c r="G922" s="307">
        <v>900</v>
      </c>
      <c r="H922" s="306">
        <f t="shared" si="30"/>
        <v>27000</v>
      </c>
      <c r="I922" s="304"/>
      <c r="J922" s="3"/>
      <c r="K922" s="3"/>
    </row>
    <row r="923" spans="1:11" ht="15.6" x14ac:dyDescent="0.3">
      <c r="A923" s="14">
        <v>857</v>
      </c>
      <c r="B923" s="616"/>
      <c r="C923" s="613"/>
      <c r="D923" s="613"/>
      <c r="E923" s="361" t="s">
        <v>931</v>
      </c>
      <c r="F923" s="16" t="s">
        <v>21</v>
      </c>
      <c r="G923" s="307">
        <v>1410</v>
      </c>
      <c r="H923" s="306">
        <f t="shared" si="30"/>
        <v>42300</v>
      </c>
      <c r="I923" s="304"/>
      <c r="J923" s="3"/>
      <c r="K923" s="3"/>
    </row>
    <row r="924" spans="1:11" ht="15.6" x14ac:dyDescent="0.3">
      <c r="A924" s="14">
        <v>858</v>
      </c>
      <c r="B924" s="616"/>
      <c r="C924" s="613"/>
      <c r="D924" s="613"/>
      <c r="E924" s="361" t="s">
        <v>931</v>
      </c>
      <c r="F924" s="16" t="s">
        <v>13</v>
      </c>
      <c r="G924" s="307">
        <v>1410</v>
      </c>
      <c r="H924" s="306">
        <f t="shared" si="30"/>
        <v>42300</v>
      </c>
      <c r="I924" s="304"/>
      <c r="J924" s="3"/>
      <c r="K924" s="3"/>
    </row>
    <row r="925" spans="1:11" ht="16.2" thickBot="1" x14ac:dyDescent="0.35">
      <c r="A925" s="36">
        <v>859</v>
      </c>
      <c r="B925" s="617"/>
      <c r="C925" s="614"/>
      <c r="D925" s="614"/>
      <c r="E925" s="360" t="s">
        <v>932</v>
      </c>
      <c r="F925" s="20" t="s">
        <v>21</v>
      </c>
      <c r="G925" s="310">
        <v>400</v>
      </c>
      <c r="H925" s="311">
        <f t="shared" si="30"/>
        <v>12000</v>
      </c>
      <c r="I925" s="304"/>
      <c r="J925" s="3"/>
      <c r="K925" s="3"/>
    </row>
    <row r="926" spans="1:11" ht="15.75" customHeight="1" x14ac:dyDescent="0.3">
      <c r="A926" s="9">
        <v>860</v>
      </c>
      <c r="B926" s="615" t="s">
        <v>781</v>
      </c>
      <c r="C926" s="612" t="s">
        <v>914</v>
      </c>
      <c r="D926" s="612" t="s">
        <v>882</v>
      </c>
      <c r="E926" s="359" t="s">
        <v>933</v>
      </c>
      <c r="F926" s="11" t="s">
        <v>13</v>
      </c>
      <c r="G926" s="313">
        <v>1000</v>
      </c>
      <c r="H926" s="303">
        <f t="shared" si="30"/>
        <v>30000</v>
      </c>
      <c r="I926" s="304"/>
      <c r="J926" s="3"/>
      <c r="K926" s="3"/>
    </row>
    <row r="927" spans="1:11" ht="15.6" x14ac:dyDescent="0.3">
      <c r="A927" s="14">
        <v>861</v>
      </c>
      <c r="B927" s="616"/>
      <c r="C927" s="613"/>
      <c r="D927" s="613"/>
      <c r="E927" s="361" t="s">
        <v>934</v>
      </c>
      <c r="F927" s="16" t="s">
        <v>21</v>
      </c>
      <c r="G927" s="307">
        <v>3600</v>
      </c>
      <c r="H927" s="306">
        <f t="shared" si="30"/>
        <v>108000</v>
      </c>
      <c r="I927" s="304"/>
      <c r="J927" s="3"/>
      <c r="K927" s="3"/>
    </row>
    <row r="928" spans="1:11" ht="15.6" x14ac:dyDescent="0.3">
      <c r="A928" s="14">
        <v>862</v>
      </c>
      <c r="B928" s="616"/>
      <c r="C928" s="613"/>
      <c r="D928" s="613"/>
      <c r="E928" s="361" t="s">
        <v>935</v>
      </c>
      <c r="F928" s="16" t="s">
        <v>13</v>
      </c>
      <c r="G928" s="307">
        <f>128000-123600</f>
        <v>4400</v>
      </c>
      <c r="H928" s="306">
        <f>G928*30</f>
        <v>132000</v>
      </c>
      <c r="I928" s="304"/>
      <c r="J928" s="3"/>
      <c r="K928" s="3"/>
    </row>
    <row r="929" spans="1:11" ht="15.6" x14ac:dyDescent="0.3">
      <c r="A929" s="14">
        <v>863</v>
      </c>
      <c r="B929" s="616"/>
      <c r="C929" s="613"/>
      <c r="D929" s="613"/>
      <c r="E929" s="361" t="s">
        <v>936</v>
      </c>
      <c r="F929" s="16" t="s">
        <v>13</v>
      </c>
      <c r="G929" s="307">
        <v>4950</v>
      </c>
      <c r="H929" s="306">
        <f>G929*30</f>
        <v>148500</v>
      </c>
      <c r="I929" s="304"/>
      <c r="J929" s="3"/>
      <c r="K929" s="3"/>
    </row>
    <row r="930" spans="1:11" ht="16.2" thickBot="1" x14ac:dyDescent="0.35">
      <c r="A930" s="14">
        <v>864</v>
      </c>
      <c r="B930" s="616"/>
      <c r="C930" s="613"/>
      <c r="D930" s="614"/>
      <c r="E930" s="360" t="s">
        <v>937</v>
      </c>
      <c r="F930" s="20" t="s">
        <v>13</v>
      </c>
      <c r="G930" s="310">
        <v>1600</v>
      </c>
      <c r="H930" s="311">
        <f>G930*30</f>
        <v>48000</v>
      </c>
      <c r="I930" s="304"/>
      <c r="J930" s="3"/>
      <c r="K930" s="3"/>
    </row>
    <row r="931" spans="1:11" ht="15.6" x14ac:dyDescent="0.3">
      <c r="A931" s="14">
        <v>865</v>
      </c>
      <c r="B931" s="616"/>
      <c r="C931" s="613"/>
      <c r="D931" s="612" t="s">
        <v>938</v>
      </c>
      <c r="E931" s="359" t="s">
        <v>939</v>
      </c>
      <c r="F931" s="11" t="s">
        <v>21</v>
      </c>
      <c r="G931" s="313">
        <v>900</v>
      </c>
      <c r="H931" s="303">
        <f t="shared" ref="H931:H987" si="31">G931*30</f>
        <v>27000</v>
      </c>
      <c r="I931" s="304"/>
      <c r="J931" s="3"/>
      <c r="K931" s="3"/>
    </row>
    <row r="932" spans="1:11" ht="16.2" thickBot="1" x14ac:dyDescent="0.35">
      <c r="A932" s="14">
        <v>866</v>
      </c>
      <c r="B932" s="616"/>
      <c r="C932" s="613"/>
      <c r="D932" s="614"/>
      <c r="E932" s="360" t="s">
        <v>940</v>
      </c>
      <c r="F932" s="20" t="s">
        <v>21</v>
      </c>
      <c r="G932" s="310">
        <v>2400</v>
      </c>
      <c r="H932" s="311">
        <f t="shared" si="31"/>
        <v>72000</v>
      </c>
      <c r="I932" s="304"/>
      <c r="J932" s="3"/>
      <c r="K932" s="3"/>
    </row>
    <row r="933" spans="1:11" ht="15.6" x14ac:dyDescent="0.3">
      <c r="A933" s="14">
        <v>867</v>
      </c>
      <c r="B933" s="616"/>
      <c r="C933" s="613"/>
      <c r="D933" s="612">
        <v>29</v>
      </c>
      <c r="E933" s="359" t="s">
        <v>941</v>
      </c>
      <c r="F933" s="11" t="s">
        <v>21</v>
      </c>
      <c r="G933" s="313">
        <v>900</v>
      </c>
      <c r="H933" s="325">
        <f t="shared" si="31"/>
        <v>27000</v>
      </c>
      <c r="I933" s="304"/>
      <c r="J933" s="3"/>
      <c r="K933" s="3"/>
    </row>
    <row r="934" spans="1:11" ht="15.6" x14ac:dyDescent="0.3">
      <c r="A934" s="14">
        <v>868</v>
      </c>
      <c r="B934" s="616"/>
      <c r="C934" s="613"/>
      <c r="D934" s="613"/>
      <c r="E934" s="361" t="s">
        <v>942</v>
      </c>
      <c r="F934" s="16" t="s">
        <v>21</v>
      </c>
      <c r="G934" s="307">
        <v>670</v>
      </c>
      <c r="H934" s="308">
        <f t="shared" si="31"/>
        <v>20100</v>
      </c>
      <c r="I934" s="304"/>
      <c r="J934" s="3"/>
      <c r="K934" s="3"/>
    </row>
    <row r="935" spans="1:11" ht="15.6" x14ac:dyDescent="0.3">
      <c r="A935" s="14">
        <v>869</v>
      </c>
      <c r="B935" s="616"/>
      <c r="C935" s="613"/>
      <c r="D935" s="613"/>
      <c r="E935" s="361" t="s">
        <v>943</v>
      </c>
      <c r="F935" s="16" t="s">
        <v>13</v>
      </c>
      <c r="G935" s="307">
        <v>750</v>
      </c>
      <c r="H935" s="306">
        <f t="shared" si="31"/>
        <v>22500</v>
      </c>
      <c r="I935" s="304"/>
      <c r="J935" s="3"/>
      <c r="K935" s="3"/>
    </row>
    <row r="936" spans="1:11" ht="15.6" x14ac:dyDescent="0.3">
      <c r="A936" s="14">
        <v>870</v>
      </c>
      <c r="B936" s="616"/>
      <c r="C936" s="613"/>
      <c r="D936" s="613"/>
      <c r="E936" s="361" t="s">
        <v>944</v>
      </c>
      <c r="F936" s="16" t="s">
        <v>21</v>
      </c>
      <c r="G936" s="307">
        <v>450</v>
      </c>
      <c r="H936" s="306">
        <f t="shared" si="31"/>
        <v>13500</v>
      </c>
      <c r="I936" s="304"/>
      <c r="J936" s="3"/>
      <c r="K936" s="3"/>
    </row>
    <row r="937" spans="1:11" ht="15.6" x14ac:dyDescent="0.3">
      <c r="A937" s="14">
        <v>871</v>
      </c>
      <c r="B937" s="616"/>
      <c r="C937" s="613"/>
      <c r="D937" s="613"/>
      <c r="E937" s="361" t="s">
        <v>945</v>
      </c>
      <c r="F937" s="16" t="s">
        <v>21</v>
      </c>
      <c r="G937" s="307">
        <v>2150</v>
      </c>
      <c r="H937" s="306">
        <f t="shared" si="31"/>
        <v>64500</v>
      </c>
      <c r="I937" s="304"/>
      <c r="J937" s="3"/>
      <c r="K937" s="3"/>
    </row>
    <row r="938" spans="1:11" ht="15.6" x14ac:dyDescent="0.3">
      <c r="A938" s="14">
        <v>872</v>
      </c>
      <c r="B938" s="616"/>
      <c r="C938" s="613"/>
      <c r="D938" s="613"/>
      <c r="E938" s="361" t="s">
        <v>946</v>
      </c>
      <c r="F938" s="16" t="s">
        <v>21</v>
      </c>
      <c r="G938" s="307">
        <v>2900</v>
      </c>
      <c r="H938" s="306">
        <f t="shared" si="31"/>
        <v>87000</v>
      </c>
      <c r="I938" s="304"/>
      <c r="J938" s="3"/>
      <c r="K938" s="3"/>
    </row>
    <row r="939" spans="1:11" ht="15.6" x14ac:dyDescent="0.3">
      <c r="A939" s="14">
        <v>873</v>
      </c>
      <c r="B939" s="616"/>
      <c r="C939" s="613"/>
      <c r="D939" s="613"/>
      <c r="E939" s="361" t="s">
        <v>947</v>
      </c>
      <c r="F939" s="16" t="s">
        <v>13</v>
      </c>
      <c r="G939" s="307">
        <v>1400</v>
      </c>
      <c r="H939" s="306">
        <f t="shared" si="31"/>
        <v>42000</v>
      </c>
      <c r="I939" s="304"/>
      <c r="J939" s="3"/>
      <c r="K939" s="3"/>
    </row>
    <row r="940" spans="1:11" ht="15.6" x14ac:dyDescent="0.3">
      <c r="A940" s="14">
        <v>874</v>
      </c>
      <c r="B940" s="616"/>
      <c r="C940" s="613"/>
      <c r="D940" s="613"/>
      <c r="E940" s="361" t="s">
        <v>948</v>
      </c>
      <c r="F940" s="16" t="s">
        <v>21</v>
      </c>
      <c r="G940" s="307">
        <v>1600</v>
      </c>
      <c r="H940" s="306">
        <f t="shared" si="31"/>
        <v>48000</v>
      </c>
      <c r="I940" s="304"/>
      <c r="J940" s="3"/>
      <c r="K940" s="3"/>
    </row>
    <row r="941" spans="1:11" ht="15.6" x14ac:dyDescent="0.3">
      <c r="A941" s="14">
        <v>875</v>
      </c>
      <c r="B941" s="616"/>
      <c r="C941" s="613"/>
      <c r="D941" s="613"/>
      <c r="E941" s="361" t="s">
        <v>949</v>
      </c>
      <c r="F941" s="16" t="s">
        <v>21</v>
      </c>
      <c r="G941" s="307">
        <v>5850</v>
      </c>
      <c r="H941" s="306">
        <f t="shared" si="31"/>
        <v>175500</v>
      </c>
      <c r="I941" s="304"/>
      <c r="J941" s="3"/>
      <c r="K941" s="3"/>
    </row>
    <row r="942" spans="1:11" ht="15.6" x14ac:dyDescent="0.3">
      <c r="A942" s="14">
        <v>876</v>
      </c>
      <c r="B942" s="616"/>
      <c r="C942" s="613"/>
      <c r="D942" s="613"/>
      <c r="E942" s="361" t="s">
        <v>950</v>
      </c>
      <c r="F942" s="16" t="s">
        <v>21</v>
      </c>
      <c r="G942" s="307">
        <v>2000</v>
      </c>
      <c r="H942" s="306">
        <f t="shared" si="31"/>
        <v>60000</v>
      </c>
      <c r="I942" s="304"/>
      <c r="J942" s="3"/>
      <c r="K942" s="3"/>
    </row>
    <row r="943" spans="1:11" ht="15.6" x14ac:dyDescent="0.3">
      <c r="A943" s="14">
        <v>877</v>
      </c>
      <c r="B943" s="616"/>
      <c r="C943" s="613"/>
      <c r="D943" s="613"/>
      <c r="E943" s="361" t="s">
        <v>950</v>
      </c>
      <c r="F943" s="16" t="s">
        <v>13</v>
      </c>
      <c r="G943" s="307">
        <v>2000</v>
      </c>
      <c r="H943" s="306">
        <f t="shared" si="31"/>
        <v>60000</v>
      </c>
      <c r="I943" s="304"/>
      <c r="J943" s="3"/>
      <c r="K943" s="3"/>
    </row>
    <row r="944" spans="1:11" ht="15.6" x14ac:dyDescent="0.3">
      <c r="A944" s="14">
        <v>878</v>
      </c>
      <c r="B944" s="616"/>
      <c r="C944" s="613"/>
      <c r="D944" s="613"/>
      <c r="E944" s="361" t="s">
        <v>951</v>
      </c>
      <c r="F944" s="16" t="s">
        <v>13</v>
      </c>
      <c r="G944" s="307">
        <v>1050</v>
      </c>
      <c r="H944" s="306">
        <f t="shared" si="31"/>
        <v>31500</v>
      </c>
      <c r="I944" s="304"/>
      <c r="J944" s="3"/>
      <c r="K944" s="3"/>
    </row>
    <row r="945" spans="1:11" ht="15.6" x14ac:dyDescent="0.3">
      <c r="A945" s="14">
        <v>879</v>
      </c>
      <c r="B945" s="616"/>
      <c r="C945" s="613"/>
      <c r="D945" s="613"/>
      <c r="E945" s="361" t="s">
        <v>952</v>
      </c>
      <c r="F945" s="16" t="s">
        <v>13</v>
      </c>
      <c r="G945" s="307">
        <v>3800</v>
      </c>
      <c r="H945" s="306">
        <f t="shared" si="31"/>
        <v>114000</v>
      </c>
      <c r="I945" s="304"/>
      <c r="J945" s="3"/>
      <c r="K945" s="3"/>
    </row>
    <row r="946" spans="1:11" ht="15.6" x14ac:dyDescent="0.3">
      <c r="A946" s="14">
        <v>880</v>
      </c>
      <c r="B946" s="616"/>
      <c r="C946" s="613"/>
      <c r="D946" s="613"/>
      <c r="E946" s="361" t="s">
        <v>953</v>
      </c>
      <c r="F946" s="16" t="s">
        <v>21</v>
      </c>
      <c r="G946" s="307">
        <v>550</v>
      </c>
      <c r="H946" s="306">
        <f t="shared" si="31"/>
        <v>16500</v>
      </c>
      <c r="I946" s="304"/>
      <c r="J946" s="3"/>
      <c r="K946" s="3"/>
    </row>
    <row r="947" spans="1:11" ht="15.6" x14ac:dyDescent="0.3">
      <c r="A947" s="14">
        <v>881</v>
      </c>
      <c r="B947" s="616"/>
      <c r="C947" s="613"/>
      <c r="D947" s="613"/>
      <c r="E947" s="361" t="s">
        <v>953</v>
      </c>
      <c r="F947" s="16" t="s">
        <v>13</v>
      </c>
      <c r="G947" s="307">
        <v>550</v>
      </c>
      <c r="H947" s="306">
        <f t="shared" si="31"/>
        <v>16500</v>
      </c>
      <c r="I947" s="304"/>
      <c r="J947" s="3"/>
      <c r="K947" s="3"/>
    </row>
    <row r="948" spans="1:11" ht="15.6" x14ac:dyDescent="0.3">
      <c r="A948" s="14">
        <v>882</v>
      </c>
      <c r="B948" s="616"/>
      <c r="C948" s="613"/>
      <c r="D948" s="613"/>
      <c r="E948" s="361" t="s">
        <v>954</v>
      </c>
      <c r="F948" s="16" t="s">
        <v>21</v>
      </c>
      <c r="G948" s="307">
        <v>1750</v>
      </c>
      <c r="H948" s="306">
        <f t="shared" si="31"/>
        <v>52500</v>
      </c>
      <c r="I948" s="304"/>
      <c r="J948" s="3"/>
      <c r="K948" s="3"/>
    </row>
    <row r="949" spans="1:11" ht="16.2" thickBot="1" x14ac:dyDescent="0.35">
      <c r="A949" s="36">
        <v>883</v>
      </c>
      <c r="B949" s="616"/>
      <c r="C949" s="613"/>
      <c r="D949" s="614"/>
      <c r="E949" s="360" t="s">
        <v>955</v>
      </c>
      <c r="F949" s="20" t="s">
        <v>21</v>
      </c>
      <c r="G949" s="310">
        <v>2300</v>
      </c>
      <c r="H949" s="311">
        <f t="shared" si="31"/>
        <v>69000</v>
      </c>
      <c r="I949" s="304"/>
      <c r="J949" s="3"/>
      <c r="K949" s="3"/>
    </row>
    <row r="950" spans="1:11" ht="21.75" customHeight="1" x14ac:dyDescent="0.3">
      <c r="A950" s="9">
        <v>884</v>
      </c>
      <c r="B950" s="616"/>
      <c r="C950" s="613"/>
      <c r="D950" s="704" t="s">
        <v>956</v>
      </c>
      <c r="E950" s="364" t="s">
        <v>957</v>
      </c>
      <c r="F950" s="11" t="s">
        <v>21</v>
      </c>
      <c r="G950" s="365">
        <v>1000</v>
      </c>
      <c r="H950" s="366">
        <f t="shared" si="31"/>
        <v>30000</v>
      </c>
      <c r="I950" s="304"/>
      <c r="J950" s="3"/>
      <c r="K950" s="3"/>
    </row>
    <row r="951" spans="1:11" ht="15.6" x14ac:dyDescent="0.3">
      <c r="A951" s="14">
        <v>885</v>
      </c>
      <c r="B951" s="616"/>
      <c r="C951" s="613"/>
      <c r="D951" s="705"/>
      <c r="E951" s="367" t="s">
        <v>958</v>
      </c>
      <c r="F951" s="16" t="s">
        <v>21</v>
      </c>
      <c r="G951" s="307">
        <v>1250</v>
      </c>
      <c r="H951" s="306">
        <f t="shared" si="31"/>
        <v>37500</v>
      </c>
      <c r="I951" s="304"/>
      <c r="J951" s="3"/>
      <c r="K951" s="3"/>
    </row>
    <row r="952" spans="1:11" ht="15.6" x14ac:dyDescent="0.3">
      <c r="A952" s="14">
        <v>886</v>
      </c>
      <c r="B952" s="616"/>
      <c r="C952" s="613"/>
      <c r="D952" s="705"/>
      <c r="E952" s="367" t="s">
        <v>959</v>
      </c>
      <c r="F952" s="16" t="s">
        <v>21</v>
      </c>
      <c r="G952" s="307">
        <v>650</v>
      </c>
      <c r="H952" s="306">
        <f t="shared" si="31"/>
        <v>19500</v>
      </c>
      <c r="I952" s="304"/>
      <c r="J952" s="3"/>
      <c r="K952" s="3"/>
    </row>
    <row r="953" spans="1:11" ht="15.6" x14ac:dyDescent="0.3">
      <c r="A953" s="14">
        <v>887</v>
      </c>
      <c r="B953" s="616"/>
      <c r="C953" s="613"/>
      <c r="D953" s="705"/>
      <c r="E953" s="367" t="s">
        <v>960</v>
      </c>
      <c r="F953" s="16" t="s">
        <v>21</v>
      </c>
      <c r="G953" s="307">
        <v>1000</v>
      </c>
      <c r="H953" s="306">
        <f t="shared" si="31"/>
        <v>30000</v>
      </c>
      <c r="I953" s="304"/>
      <c r="J953" s="3"/>
      <c r="K953" s="3"/>
    </row>
    <row r="954" spans="1:11" ht="15.6" x14ac:dyDescent="0.3">
      <c r="A954" s="14">
        <v>888</v>
      </c>
      <c r="B954" s="616"/>
      <c r="C954" s="613"/>
      <c r="D954" s="705"/>
      <c r="E954" s="367" t="s">
        <v>961</v>
      </c>
      <c r="F954" s="16" t="s">
        <v>21</v>
      </c>
      <c r="G954" s="307">
        <v>1500</v>
      </c>
      <c r="H954" s="306">
        <f t="shared" si="31"/>
        <v>45000</v>
      </c>
      <c r="I954" s="304"/>
      <c r="J954" s="3"/>
      <c r="K954" s="3"/>
    </row>
    <row r="955" spans="1:11" ht="15.6" x14ac:dyDescent="0.3">
      <c r="A955" s="14">
        <v>889</v>
      </c>
      <c r="B955" s="616"/>
      <c r="C955" s="613"/>
      <c r="D955" s="705"/>
      <c r="E955" s="367" t="s">
        <v>962</v>
      </c>
      <c r="F955" s="16" t="s">
        <v>21</v>
      </c>
      <c r="G955" s="307">
        <v>100</v>
      </c>
      <c r="H955" s="306">
        <f t="shared" si="31"/>
        <v>3000</v>
      </c>
      <c r="I955" s="304"/>
      <c r="J955" s="3"/>
      <c r="K955" s="3"/>
    </row>
    <row r="956" spans="1:11" ht="15.6" x14ac:dyDescent="0.3">
      <c r="A956" s="14">
        <v>890</v>
      </c>
      <c r="B956" s="616"/>
      <c r="C956" s="613"/>
      <c r="D956" s="705"/>
      <c r="E956" s="367" t="s">
        <v>963</v>
      </c>
      <c r="F956" s="16" t="s">
        <v>21</v>
      </c>
      <c r="G956" s="307">
        <v>490</v>
      </c>
      <c r="H956" s="306">
        <f t="shared" si="31"/>
        <v>14700</v>
      </c>
      <c r="I956" s="304"/>
      <c r="J956" s="3"/>
      <c r="K956" s="3"/>
    </row>
    <row r="957" spans="1:11" ht="15.6" x14ac:dyDescent="0.3">
      <c r="A957" s="14">
        <v>891</v>
      </c>
      <c r="B957" s="616"/>
      <c r="C957" s="613"/>
      <c r="D957" s="705"/>
      <c r="E957" s="367" t="s">
        <v>964</v>
      </c>
      <c r="F957" s="16" t="s">
        <v>21</v>
      </c>
      <c r="G957" s="307">
        <v>500</v>
      </c>
      <c r="H957" s="306">
        <f t="shared" si="31"/>
        <v>15000</v>
      </c>
      <c r="I957" s="304"/>
      <c r="J957" s="3"/>
      <c r="K957" s="3"/>
    </row>
    <row r="958" spans="1:11" ht="15.6" x14ac:dyDescent="0.3">
      <c r="A958" s="14">
        <v>892</v>
      </c>
      <c r="B958" s="616"/>
      <c r="C958" s="613"/>
      <c r="D958" s="705"/>
      <c r="E958" s="367" t="s">
        <v>965</v>
      </c>
      <c r="F958" s="16" t="s">
        <v>21</v>
      </c>
      <c r="G958" s="307">
        <v>400</v>
      </c>
      <c r="H958" s="306">
        <f t="shared" si="31"/>
        <v>12000</v>
      </c>
      <c r="I958" s="304"/>
      <c r="J958" s="3"/>
      <c r="K958" s="3"/>
    </row>
    <row r="959" spans="1:11" ht="15.6" x14ac:dyDescent="0.3">
      <c r="A959" s="14">
        <v>893</v>
      </c>
      <c r="B959" s="616"/>
      <c r="C959" s="613"/>
      <c r="D959" s="705"/>
      <c r="E959" s="367" t="s">
        <v>966</v>
      </c>
      <c r="F959" s="16" t="s">
        <v>21</v>
      </c>
      <c r="G959" s="307">
        <v>1100</v>
      </c>
      <c r="H959" s="306">
        <f t="shared" si="31"/>
        <v>33000</v>
      </c>
      <c r="I959" s="304"/>
      <c r="J959" s="3"/>
      <c r="K959" s="3"/>
    </row>
    <row r="960" spans="1:11" ht="15.6" x14ac:dyDescent="0.3">
      <c r="A960" s="14">
        <v>894</v>
      </c>
      <c r="B960" s="616"/>
      <c r="C960" s="613"/>
      <c r="D960" s="705"/>
      <c r="E960" s="367" t="s">
        <v>967</v>
      </c>
      <c r="F960" s="16" t="s">
        <v>21</v>
      </c>
      <c r="G960" s="307">
        <v>800</v>
      </c>
      <c r="H960" s="306">
        <f t="shared" si="31"/>
        <v>24000</v>
      </c>
      <c r="I960" s="304"/>
      <c r="J960" s="3"/>
      <c r="K960" s="3"/>
    </row>
    <row r="961" spans="1:11" ht="15.6" x14ac:dyDescent="0.3">
      <c r="A961" s="14">
        <v>895</v>
      </c>
      <c r="B961" s="616"/>
      <c r="C961" s="613"/>
      <c r="D961" s="705"/>
      <c r="E961" s="367" t="s">
        <v>968</v>
      </c>
      <c r="F961" s="16" t="s">
        <v>21</v>
      </c>
      <c r="G961" s="307">
        <v>2000</v>
      </c>
      <c r="H961" s="306">
        <f t="shared" si="31"/>
        <v>60000</v>
      </c>
      <c r="I961" s="304"/>
      <c r="J961" s="3"/>
      <c r="K961" s="3"/>
    </row>
    <row r="962" spans="1:11" ht="15.6" x14ac:dyDescent="0.3">
      <c r="A962" s="14">
        <v>896</v>
      </c>
      <c r="B962" s="616"/>
      <c r="C962" s="613"/>
      <c r="D962" s="705"/>
      <c r="E962" s="367" t="s">
        <v>969</v>
      </c>
      <c r="F962" s="16" t="s">
        <v>21</v>
      </c>
      <c r="G962" s="307">
        <v>1380</v>
      </c>
      <c r="H962" s="306">
        <f t="shared" si="31"/>
        <v>41400</v>
      </c>
      <c r="I962" s="304"/>
      <c r="J962" s="3"/>
      <c r="K962" s="3"/>
    </row>
    <row r="963" spans="1:11" ht="15.6" x14ac:dyDescent="0.3">
      <c r="A963" s="14">
        <v>897</v>
      </c>
      <c r="B963" s="616"/>
      <c r="C963" s="613"/>
      <c r="D963" s="705"/>
      <c r="E963" s="367" t="s">
        <v>970</v>
      </c>
      <c r="F963" s="16" t="s">
        <v>21</v>
      </c>
      <c r="G963" s="307">
        <v>1100</v>
      </c>
      <c r="H963" s="306">
        <f t="shared" si="31"/>
        <v>33000</v>
      </c>
      <c r="I963" s="304"/>
      <c r="J963" s="3"/>
      <c r="K963" s="3"/>
    </row>
    <row r="964" spans="1:11" ht="15.6" x14ac:dyDescent="0.3">
      <c r="A964" s="14">
        <v>898</v>
      </c>
      <c r="B964" s="616"/>
      <c r="C964" s="613"/>
      <c r="D964" s="705"/>
      <c r="E964" s="367" t="s">
        <v>971</v>
      </c>
      <c r="F964" s="16" t="s">
        <v>21</v>
      </c>
      <c r="G964" s="307">
        <v>2070</v>
      </c>
      <c r="H964" s="306">
        <f t="shared" si="31"/>
        <v>62100</v>
      </c>
      <c r="I964" s="304"/>
      <c r="J964" s="3"/>
      <c r="K964" s="3"/>
    </row>
    <row r="965" spans="1:11" ht="15.6" x14ac:dyDescent="0.3">
      <c r="A965" s="14">
        <v>899</v>
      </c>
      <c r="B965" s="616"/>
      <c r="C965" s="613"/>
      <c r="D965" s="705"/>
      <c r="E965" s="367" t="s">
        <v>972</v>
      </c>
      <c r="F965" s="16" t="s">
        <v>21</v>
      </c>
      <c r="G965" s="307">
        <v>1850</v>
      </c>
      <c r="H965" s="306">
        <f t="shared" si="31"/>
        <v>55500</v>
      </c>
      <c r="I965" s="304"/>
      <c r="J965" s="3"/>
      <c r="K965" s="3"/>
    </row>
    <row r="966" spans="1:11" ht="15.6" x14ac:dyDescent="0.3">
      <c r="A966" s="14">
        <v>900</v>
      </c>
      <c r="B966" s="616"/>
      <c r="C966" s="613"/>
      <c r="D966" s="705"/>
      <c r="E966" s="367" t="s">
        <v>973</v>
      </c>
      <c r="F966" s="16" t="s">
        <v>21</v>
      </c>
      <c r="G966" s="307">
        <v>150</v>
      </c>
      <c r="H966" s="306">
        <f t="shared" si="31"/>
        <v>4500</v>
      </c>
      <c r="I966" s="304"/>
      <c r="J966" s="3"/>
      <c r="K966" s="3"/>
    </row>
    <row r="967" spans="1:11" ht="16.2" thickBot="1" x14ac:dyDescent="0.35">
      <c r="A967" s="14">
        <v>901</v>
      </c>
      <c r="B967" s="616"/>
      <c r="C967" s="613"/>
      <c r="D967" s="706"/>
      <c r="E967" s="368" t="s">
        <v>974</v>
      </c>
      <c r="F967" s="20" t="s">
        <v>21</v>
      </c>
      <c r="G967" s="310">
        <v>1300</v>
      </c>
      <c r="H967" s="311">
        <f t="shared" si="31"/>
        <v>39000</v>
      </c>
      <c r="I967" s="304"/>
      <c r="J967" s="3"/>
      <c r="K967" s="3"/>
    </row>
    <row r="968" spans="1:11" ht="15.6" x14ac:dyDescent="0.3">
      <c r="A968" s="14">
        <v>902</v>
      </c>
      <c r="B968" s="616"/>
      <c r="C968" s="613"/>
      <c r="D968" s="704" t="s">
        <v>975</v>
      </c>
      <c r="E968" s="369" t="s">
        <v>976</v>
      </c>
      <c r="F968" s="11" t="s">
        <v>21</v>
      </c>
      <c r="G968" s="313">
        <v>200</v>
      </c>
      <c r="H968" s="303">
        <f t="shared" si="31"/>
        <v>6000</v>
      </c>
      <c r="I968" s="304"/>
      <c r="J968" s="3"/>
      <c r="K968" s="3"/>
    </row>
    <row r="969" spans="1:11" ht="15.6" x14ac:dyDescent="0.3">
      <c r="A969" s="14">
        <v>903</v>
      </c>
      <c r="B969" s="616"/>
      <c r="C969" s="613"/>
      <c r="D969" s="705"/>
      <c r="E969" s="367" t="s">
        <v>977</v>
      </c>
      <c r="F969" s="16" t="s">
        <v>21</v>
      </c>
      <c r="G969" s="307">
        <v>350</v>
      </c>
      <c r="H969" s="306">
        <f t="shared" si="31"/>
        <v>10500</v>
      </c>
      <c r="I969" s="304"/>
      <c r="J969" s="3"/>
      <c r="K969" s="3"/>
    </row>
    <row r="970" spans="1:11" ht="15.6" x14ac:dyDescent="0.3">
      <c r="A970" s="14">
        <v>904</v>
      </c>
      <c r="B970" s="616"/>
      <c r="C970" s="613"/>
      <c r="D970" s="705"/>
      <c r="E970" s="367" t="s">
        <v>978</v>
      </c>
      <c r="F970" s="16" t="s">
        <v>21</v>
      </c>
      <c r="G970" s="307">
        <v>400</v>
      </c>
      <c r="H970" s="306">
        <f t="shared" si="31"/>
        <v>12000</v>
      </c>
      <c r="I970" s="304"/>
      <c r="J970" s="3"/>
      <c r="K970" s="3"/>
    </row>
    <row r="971" spans="1:11" ht="15.6" x14ac:dyDescent="0.3">
      <c r="A971" s="14">
        <v>905</v>
      </c>
      <c r="B971" s="616"/>
      <c r="C971" s="613"/>
      <c r="D971" s="705"/>
      <c r="E971" s="367" t="s">
        <v>979</v>
      </c>
      <c r="F971" s="16" t="s">
        <v>21</v>
      </c>
      <c r="G971" s="307">
        <v>1500</v>
      </c>
      <c r="H971" s="306">
        <f t="shared" si="31"/>
        <v>45000</v>
      </c>
      <c r="I971" s="304"/>
      <c r="J971" s="3"/>
      <c r="K971" s="3"/>
    </row>
    <row r="972" spans="1:11" ht="16.2" thickBot="1" x14ac:dyDescent="0.35">
      <c r="A972" s="14">
        <v>906</v>
      </c>
      <c r="B972" s="616"/>
      <c r="C972" s="613"/>
      <c r="D972" s="706"/>
      <c r="E972" s="368" t="s">
        <v>980</v>
      </c>
      <c r="F972" s="20" t="s">
        <v>21</v>
      </c>
      <c r="G972" s="310">
        <v>340</v>
      </c>
      <c r="H972" s="311">
        <f t="shared" si="31"/>
        <v>10200</v>
      </c>
      <c r="I972" s="304"/>
      <c r="J972" s="3"/>
      <c r="K972" s="3"/>
    </row>
    <row r="973" spans="1:11" ht="15.6" x14ac:dyDescent="0.3">
      <c r="A973" s="14">
        <v>907</v>
      </c>
      <c r="B973" s="616"/>
      <c r="C973" s="613"/>
      <c r="D973" s="704" t="s">
        <v>981</v>
      </c>
      <c r="E973" s="369" t="s">
        <v>982</v>
      </c>
      <c r="F973" s="11" t="s">
        <v>13</v>
      </c>
      <c r="G973" s="313">
        <v>850</v>
      </c>
      <c r="H973" s="303">
        <f t="shared" si="31"/>
        <v>25500</v>
      </c>
      <c r="I973" s="304"/>
      <c r="J973" s="3"/>
      <c r="K973" s="3"/>
    </row>
    <row r="974" spans="1:11" ht="15.6" x14ac:dyDescent="0.3">
      <c r="A974" s="14">
        <v>908</v>
      </c>
      <c r="B974" s="616"/>
      <c r="C974" s="613"/>
      <c r="D974" s="705"/>
      <c r="E974" s="367" t="s">
        <v>983</v>
      </c>
      <c r="F974" s="16" t="s">
        <v>13</v>
      </c>
      <c r="G974" s="307">
        <v>1800</v>
      </c>
      <c r="H974" s="306">
        <f t="shared" si="31"/>
        <v>54000</v>
      </c>
      <c r="I974" s="304"/>
      <c r="J974" s="3"/>
      <c r="K974" s="3"/>
    </row>
    <row r="975" spans="1:11" ht="15.6" x14ac:dyDescent="0.3">
      <c r="A975" s="14">
        <v>909</v>
      </c>
      <c r="B975" s="616"/>
      <c r="C975" s="613"/>
      <c r="D975" s="705"/>
      <c r="E975" s="367" t="s">
        <v>984</v>
      </c>
      <c r="F975" s="16" t="s">
        <v>13</v>
      </c>
      <c r="G975" s="307">
        <v>1600</v>
      </c>
      <c r="H975" s="306">
        <f t="shared" si="31"/>
        <v>48000</v>
      </c>
      <c r="I975" s="304"/>
      <c r="J975" s="3"/>
      <c r="K975" s="3"/>
    </row>
    <row r="976" spans="1:11" ht="16.2" thickBot="1" x14ac:dyDescent="0.35">
      <c r="A976" s="14">
        <v>910</v>
      </c>
      <c r="B976" s="616"/>
      <c r="C976" s="613"/>
      <c r="D976" s="706"/>
      <c r="E976" s="368" t="s">
        <v>985</v>
      </c>
      <c r="F976" s="20" t="s">
        <v>13</v>
      </c>
      <c r="G976" s="310">
        <v>1000</v>
      </c>
      <c r="H976" s="311">
        <f t="shared" si="31"/>
        <v>30000</v>
      </c>
      <c r="I976" s="304"/>
      <c r="J976" s="3"/>
      <c r="K976" s="3"/>
    </row>
    <row r="977" spans="1:11" ht="15.6" x14ac:dyDescent="0.3">
      <c r="A977" s="14">
        <v>911</v>
      </c>
      <c r="B977" s="616"/>
      <c r="C977" s="613"/>
      <c r="D977" s="704" t="s">
        <v>986</v>
      </c>
      <c r="E977" s="369" t="s">
        <v>987</v>
      </c>
      <c r="F977" s="11" t="s">
        <v>21</v>
      </c>
      <c r="G977" s="313">
        <v>800</v>
      </c>
      <c r="H977" s="303">
        <f t="shared" si="31"/>
        <v>24000</v>
      </c>
      <c r="I977" s="304"/>
      <c r="J977" s="3"/>
      <c r="K977" s="3"/>
    </row>
    <row r="978" spans="1:11" ht="15.6" x14ac:dyDescent="0.3">
      <c r="A978" s="14">
        <v>912</v>
      </c>
      <c r="B978" s="616"/>
      <c r="C978" s="613"/>
      <c r="D978" s="705"/>
      <c r="E978" s="367" t="s">
        <v>988</v>
      </c>
      <c r="F978" s="16" t="s">
        <v>21</v>
      </c>
      <c r="G978" s="307">
        <v>1800</v>
      </c>
      <c r="H978" s="306">
        <f t="shared" si="31"/>
        <v>54000</v>
      </c>
      <c r="I978" s="304"/>
      <c r="J978" s="3"/>
      <c r="K978" s="3"/>
    </row>
    <row r="979" spans="1:11" ht="15.6" x14ac:dyDescent="0.3">
      <c r="A979" s="14">
        <v>913</v>
      </c>
      <c r="B979" s="616"/>
      <c r="C979" s="613"/>
      <c r="D979" s="705"/>
      <c r="E979" s="367" t="s">
        <v>989</v>
      </c>
      <c r="F979" s="16" t="s">
        <v>21</v>
      </c>
      <c r="G979" s="307">
        <v>600</v>
      </c>
      <c r="H979" s="306">
        <f t="shared" si="31"/>
        <v>18000</v>
      </c>
      <c r="I979" s="304"/>
      <c r="J979" s="3"/>
      <c r="K979" s="3"/>
    </row>
    <row r="980" spans="1:11" ht="15.6" x14ac:dyDescent="0.3">
      <c r="A980" s="14">
        <v>914</v>
      </c>
      <c r="B980" s="616"/>
      <c r="C980" s="613"/>
      <c r="D980" s="705"/>
      <c r="E980" s="367" t="s">
        <v>990</v>
      </c>
      <c r="F980" s="16" t="s">
        <v>21</v>
      </c>
      <c r="G980" s="307">
        <v>1600</v>
      </c>
      <c r="H980" s="306">
        <f t="shared" si="31"/>
        <v>48000</v>
      </c>
      <c r="I980" s="304"/>
      <c r="J980" s="3"/>
      <c r="K980" s="3"/>
    </row>
    <row r="981" spans="1:11" ht="15.6" x14ac:dyDescent="0.3">
      <c r="A981" s="14">
        <v>915</v>
      </c>
      <c r="B981" s="616"/>
      <c r="C981" s="613"/>
      <c r="D981" s="705"/>
      <c r="E981" s="367" t="s">
        <v>991</v>
      </c>
      <c r="F981" s="16" t="s">
        <v>21</v>
      </c>
      <c r="G981" s="307">
        <v>400</v>
      </c>
      <c r="H981" s="306">
        <f t="shared" si="31"/>
        <v>12000</v>
      </c>
      <c r="I981" s="304"/>
      <c r="J981" s="3"/>
      <c r="K981" s="3"/>
    </row>
    <row r="982" spans="1:11" ht="15.6" x14ac:dyDescent="0.3">
      <c r="A982" s="14">
        <v>916</v>
      </c>
      <c r="B982" s="616"/>
      <c r="C982" s="613"/>
      <c r="D982" s="705"/>
      <c r="E982" s="367" t="s">
        <v>992</v>
      </c>
      <c r="F982" s="16" t="s">
        <v>21</v>
      </c>
      <c r="G982" s="307">
        <v>400</v>
      </c>
      <c r="H982" s="306">
        <f t="shared" si="31"/>
        <v>12000</v>
      </c>
      <c r="I982" s="304"/>
      <c r="J982" s="3"/>
      <c r="K982" s="3"/>
    </row>
    <row r="983" spans="1:11" ht="15.6" x14ac:dyDescent="0.3">
      <c r="A983" s="14">
        <v>917</v>
      </c>
      <c r="B983" s="616"/>
      <c r="C983" s="613"/>
      <c r="D983" s="705"/>
      <c r="E983" s="367" t="s">
        <v>993</v>
      </c>
      <c r="F983" s="16" t="s">
        <v>21</v>
      </c>
      <c r="G983" s="307">
        <v>1050</v>
      </c>
      <c r="H983" s="306">
        <f t="shared" si="31"/>
        <v>31500</v>
      </c>
      <c r="I983" s="304"/>
      <c r="J983" s="3"/>
      <c r="K983" s="3"/>
    </row>
    <row r="984" spans="1:11" ht="15.6" x14ac:dyDescent="0.3">
      <c r="A984" s="14">
        <v>918</v>
      </c>
      <c r="B984" s="616"/>
      <c r="C984" s="613"/>
      <c r="D984" s="705"/>
      <c r="E984" s="367" t="s">
        <v>994</v>
      </c>
      <c r="F984" s="16" t="s">
        <v>21</v>
      </c>
      <c r="G984" s="307">
        <v>300</v>
      </c>
      <c r="H984" s="306">
        <f t="shared" si="31"/>
        <v>9000</v>
      </c>
      <c r="I984" s="304"/>
      <c r="J984" s="3"/>
      <c r="K984" s="3"/>
    </row>
    <row r="985" spans="1:11" ht="15.6" x14ac:dyDescent="0.3">
      <c r="A985" s="14">
        <v>919</v>
      </c>
      <c r="B985" s="616"/>
      <c r="C985" s="613"/>
      <c r="D985" s="705"/>
      <c r="E985" s="367" t="s">
        <v>995</v>
      </c>
      <c r="F985" s="16" t="s">
        <v>21</v>
      </c>
      <c r="G985" s="307">
        <v>2500</v>
      </c>
      <c r="H985" s="306">
        <f t="shared" si="31"/>
        <v>75000</v>
      </c>
      <c r="I985" s="304"/>
      <c r="J985" s="3"/>
      <c r="K985" s="3"/>
    </row>
    <row r="986" spans="1:11" ht="16.2" thickBot="1" x14ac:dyDescent="0.35">
      <c r="A986" s="14">
        <v>920</v>
      </c>
      <c r="B986" s="616"/>
      <c r="C986" s="613"/>
      <c r="D986" s="706"/>
      <c r="E986" s="368" t="s">
        <v>996</v>
      </c>
      <c r="F986" s="20" t="s">
        <v>13</v>
      </c>
      <c r="G986" s="310">
        <v>2800</v>
      </c>
      <c r="H986" s="328">
        <f t="shared" si="31"/>
        <v>84000</v>
      </c>
      <c r="I986" s="304"/>
      <c r="J986" s="3"/>
      <c r="K986" s="3"/>
    </row>
    <row r="987" spans="1:11" ht="16.2" thickBot="1" x14ac:dyDescent="0.35">
      <c r="A987" s="36">
        <v>921</v>
      </c>
      <c r="B987" s="616"/>
      <c r="C987" s="614"/>
      <c r="D987" s="601" t="s">
        <v>997</v>
      </c>
      <c r="E987" s="370" t="s">
        <v>998</v>
      </c>
      <c r="F987" s="371" t="s">
        <v>21</v>
      </c>
      <c r="G987" s="356">
        <v>305</v>
      </c>
      <c r="H987" s="372">
        <f t="shared" si="31"/>
        <v>9150</v>
      </c>
      <c r="I987" s="304"/>
      <c r="J987" s="3"/>
      <c r="K987" s="3"/>
    </row>
    <row r="988" spans="1:11" ht="16.5" customHeight="1" thickBot="1" x14ac:dyDescent="0.35">
      <c r="A988" s="362"/>
      <c r="B988" s="617"/>
      <c r="C988" s="701" t="s">
        <v>999</v>
      </c>
      <c r="D988" s="702"/>
      <c r="E988" s="702"/>
      <c r="F988" s="703"/>
      <c r="G988" s="373">
        <f>SUM(G900:G987)</f>
        <v>114965</v>
      </c>
      <c r="H988" s="374">
        <f>G988*30</f>
        <v>3448950</v>
      </c>
      <c r="I988" s="304"/>
      <c r="J988" s="3"/>
      <c r="K988" s="3"/>
    </row>
    <row r="989" spans="1:11" ht="15.75" customHeight="1" x14ac:dyDescent="0.3">
      <c r="A989" s="35">
        <v>922</v>
      </c>
      <c r="B989" s="615" t="s">
        <v>781</v>
      </c>
      <c r="C989" s="613" t="s">
        <v>1000</v>
      </c>
      <c r="D989" s="613">
        <v>2</v>
      </c>
      <c r="E989" s="352" t="s">
        <v>1001</v>
      </c>
      <c r="F989" s="45" t="s">
        <v>13</v>
      </c>
      <c r="G989" s="353">
        <v>270</v>
      </c>
      <c r="H989" s="354">
        <f>G989*30</f>
        <v>8100</v>
      </c>
      <c r="I989" s="304"/>
      <c r="J989" s="3"/>
      <c r="K989" s="3"/>
    </row>
    <row r="990" spans="1:11" ht="15.6" x14ac:dyDescent="0.3">
      <c r="A990" s="14">
        <v>923</v>
      </c>
      <c r="B990" s="616"/>
      <c r="C990" s="613"/>
      <c r="D990" s="613"/>
      <c r="E990" s="326" t="s">
        <v>1002</v>
      </c>
      <c r="F990" s="16" t="s">
        <v>21</v>
      </c>
      <c r="G990" s="307">
        <v>150</v>
      </c>
      <c r="H990" s="306">
        <f t="shared" ref="H990:H994" si="32">G990*30</f>
        <v>4500</v>
      </c>
      <c r="I990" s="304"/>
      <c r="J990" s="3"/>
      <c r="K990" s="3"/>
    </row>
    <row r="991" spans="1:11" ht="15.6" x14ac:dyDescent="0.3">
      <c r="A991" s="14">
        <v>924</v>
      </c>
      <c r="B991" s="616"/>
      <c r="C991" s="613"/>
      <c r="D991" s="613"/>
      <c r="E991" s="326" t="s">
        <v>1003</v>
      </c>
      <c r="F991" s="16" t="s">
        <v>21</v>
      </c>
      <c r="G991" s="307">
        <v>3077</v>
      </c>
      <c r="H991" s="308">
        <f>G991*30</f>
        <v>92310</v>
      </c>
      <c r="I991" s="304"/>
      <c r="J991" s="3"/>
      <c r="K991" s="3"/>
    </row>
    <row r="992" spans="1:11" ht="15.6" x14ac:dyDescent="0.3">
      <c r="A992" s="14">
        <v>925</v>
      </c>
      <c r="B992" s="616"/>
      <c r="C992" s="613"/>
      <c r="D992" s="613"/>
      <c r="E992" s="375" t="s">
        <v>1004</v>
      </c>
      <c r="F992" s="16" t="s">
        <v>13</v>
      </c>
      <c r="G992" s="376">
        <v>480</v>
      </c>
      <c r="H992" s="306">
        <v>14400</v>
      </c>
      <c r="I992" s="304"/>
      <c r="J992" s="3"/>
      <c r="K992" s="3"/>
    </row>
    <row r="993" spans="1:11" ht="15.6" x14ac:dyDescent="0.3">
      <c r="A993" s="14">
        <v>926</v>
      </c>
      <c r="B993" s="616"/>
      <c r="C993" s="613"/>
      <c r="D993" s="613"/>
      <c r="E993" s="326" t="s">
        <v>1005</v>
      </c>
      <c r="F993" s="16" t="s">
        <v>13</v>
      </c>
      <c r="G993" s="307">
        <v>640</v>
      </c>
      <c r="H993" s="306">
        <f t="shared" si="32"/>
        <v>19200</v>
      </c>
      <c r="I993" s="304"/>
      <c r="J993" s="3"/>
      <c r="K993" s="3"/>
    </row>
    <row r="994" spans="1:11" ht="15.6" x14ac:dyDescent="0.3">
      <c r="A994" s="14">
        <v>927</v>
      </c>
      <c r="B994" s="616"/>
      <c r="C994" s="613"/>
      <c r="D994" s="613"/>
      <c r="E994" s="326" t="s">
        <v>1006</v>
      </c>
      <c r="F994" s="16" t="s">
        <v>13</v>
      </c>
      <c r="G994" s="307">
        <v>4850</v>
      </c>
      <c r="H994" s="306">
        <f t="shared" si="32"/>
        <v>145500</v>
      </c>
      <c r="I994" s="304"/>
      <c r="J994" s="3"/>
      <c r="K994" s="3"/>
    </row>
    <row r="995" spans="1:11" ht="15.6" x14ac:dyDescent="0.3">
      <c r="A995" s="14">
        <v>928</v>
      </c>
      <c r="B995" s="616"/>
      <c r="C995" s="613"/>
      <c r="D995" s="613"/>
      <c r="E995" s="377" t="s">
        <v>1007</v>
      </c>
      <c r="F995" s="16" t="s">
        <v>21</v>
      </c>
      <c r="G995" s="378">
        <v>2640</v>
      </c>
      <c r="H995" s="379">
        <f>G995*30</f>
        <v>79200</v>
      </c>
      <c r="I995" s="304"/>
      <c r="J995" s="3"/>
      <c r="K995" s="3"/>
    </row>
    <row r="996" spans="1:11" ht="15.6" x14ac:dyDescent="0.3">
      <c r="A996" s="14">
        <v>929</v>
      </c>
      <c r="B996" s="616"/>
      <c r="C996" s="613"/>
      <c r="D996" s="613"/>
      <c r="E996" s="326" t="s">
        <v>1008</v>
      </c>
      <c r="F996" s="16" t="s">
        <v>21</v>
      </c>
      <c r="G996" s="307">
        <v>100</v>
      </c>
      <c r="H996" s="306">
        <f t="shared" ref="H996:H1059" si="33">G996*30</f>
        <v>3000</v>
      </c>
      <c r="I996" s="304"/>
      <c r="J996" s="3"/>
      <c r="K996" s="3"/>
    </row>
    <row r="997" spans="1:11" ht="15.6" x14ac:dyDescent="0.3">
      <c r="A997" s="14">
        <v>930</v>
      </c>
      <c r="B997" s="616"/>
      <c r="C997" s="613"/>
      <c r="D997" s="613"/>
      <c r="E997" s="326" t="s">
        <v>1009</v>
      </c>
      <c r="F997" s="16" t="s">
        <v>21</v>
      </c>
      <c r="G997" s="307">
        <v>150</v>
      </c>
      <c r="H997" s="306">
        <f t="shared" si="33"/>
        <v>4500</v>
      </c>
      <c r="I997" s="304"/>
      <c r="J997" s="3"/>
      <c r="K997" s="3"/>
    </row>
    <row r="998" spans="1:11" ht="16.2" thickBot="1" x14ac:dyDescent="0.35">
      <c r="A998" s="14">
        <v>931</v>
      </c>
      <c r="B998" s="616"/>
      <c r="C998" s="613"/>
      <c r="D998" s="614"/>
      <c r="E998" s="327" t="s">
        <v>1010</v>
      </c>
      <c r="F998" s="20" t="s">
        <v>21</v>
      </c>
      <c r="G998" s="310">
        <v>200</v>
      </c>
      <c r="H998" s="311">
        <f t="shared" si="33"/>
        <v>6000</v>
      </c>
      <c r="I998" s="304"/>
      <c r="J998" s="3"/>
      <c r="K998" s="3"/>
    </row>
    <row r="999" spans="1:11" ht="15.6" x14ac:dyDescent="0.3">
      <c r="A999" s="14">
        <v>932</v>
      </c>
      <c r="B999" s="616"/>
      <c r="C999" s="613"/>
      <c r="D999" s="612" t="s">
        <v>1011</v>
      </c>
      <c r="E999" s="324" t="s">
        <v>1012</v>
      </c>
      <c r="F999" s="11" t="s">
        <v>13</v>
      </c>
      <c r="G999" s="313">
        <f>2200-1400</f>
        <v>800</v>
      </c>
      <c r="H999" s="303">
        <f>G999*30</f>
        <v>24000</v>
      </c>
      <c r="I999" s="304"/>
      <c r="J999" s="3"/>
      <c r="K999" s="3"/>
    </row>
    <row r="1000" spans="1:11" ht="15.6" x14ac:dyDescent="0.3">
      <c r="A1000" s="14">
        <v>933</v>
      </c>
      <c r="B1000" s="616"/>
      <c r="C1000" s="613"/>
      <c r="D1000" s="613"/>
      <c r="E1000" s="326" t="s">
        <v>1013</v>
      </c>
      <c r="F1000" s="16" t="s">
        <v>13</v>
      </c>
      <c r="G1000" s="307">
        <f>2600-2400</f>
        <v>200</v>
      </c>
      <c r="H1000" s="306">
        <f>+G1000*30</f>
        <v>6000</v>
      </c>
      <c r="I1000" s="304"/>
      <c r="J1000" s="3"/>
      <c r="K1000" s="3"/>
    </row>
    <row r="1001" spans="1:11" ht="15.6" x14ac:dyDescent="0.3">
      <c r="A1001" s="14">
        <v>934</v>
      </c>
      <c r="B1001" s="616"/>
      <c r="C1001" s="613"/>
      <c r="D1001" s="613"/>
      <c r="E1001" s="326" t="s">
        <v>1014</v>
      </c>
      <c r="F1001" s="16" t="s">
        <v>13</v>
      </c>
      <c r="G1001" s="307">
        <f>8850-4000</f>
        <v>4850</v>
      </c>
      <c r="H1001" s="306">
        <f>+G1001*30</f>
        <v>145500</v>
      </c>
      <c r="I1001" s="304"/>
      <c r="J1001" s="3"/>
      <c r="K1001" s="3"/>
    </row>
    <row r="1002" spans="1:11" ht="15.75" customHeight="1" x14ac:dyDescent="0.3">
      <c r="A1002" s="14">
        <v>935</v>
      </c>
      <c r="B1002" s="616"/>
      <c r="C1002" s="613"/>
      <c r="D1002" s="613"/>
      <c r="E1002" s="326" t="s">
        <v>1015</v>
      </c>
      <c r="F1002" s="16" t="s">
        <v>13</v>
      </c>
      <c r="G1002" s="307">
        <f>10300-7700</f>
        <v>2600</v>
      </c>
      <c r="H1002" s="306">
        <f>+G1002*30</f>
        <v>78000</v>
      </c>
      <c r="I1002" s="304"/>
      <c r="J1002" s="3"/>
      <c r="K1002" s="3"/>
    </row>
    <row r="1003" spans="1:11" ht="15.6" x14ac:dyDescent="0.3">
      <c r="A1003" s="14">
        <v>936</v>
      </c>
      <c r="B1003" s="616"/>
      <c r="C1003" s="613"/>
      <c r="D1003" s="613"/>
      <c r="E1003" s="326" t="s">
        <v>1016</v>
      </c>
      <c r="F1003" s="16" t="s">
        <v>13</v>
      </c>
      <c r="G1003" s="307">
        <f>30150-28850</f>
        <v>1300</v>
      </c>
      <c r="H1003" s="306">
        <f>+G1003*30</f>
        <v>39000</v>
      </c>
      <c r="I1003" s="304"/>
      <c r="J1003" s="3"/>
      <c r="K1003" s="3"/>
    </row>
    <row r="1004" spans="1:11" ht="15.6" x14ac:dyDescent="0.3">
      <c r="A1004" s="14">
        <v>937</v>
      </c>
      <c r="B1004" s="616"/>
      <c r="C1004" s="613"/>
      <c r="D1004" s="613"/>
      <c r="E1004" s="326" t="s">
        <v>1017</v>
      </c>
      <c r="F1004" s="16" t="s">
        <v>21</v>
      </c>
      <c r="G1004" s="307">
        <v>1000</v>
      </c>
      <c r="H1004" s="308">
        <f t="shared" si="33"/>
        <v>30000</v>
      </c>
      <c r="I1004" s="304"/>
      <c r="J1004" s="3"/>
      <c r="K1004" s="3"/>
    </row>
    <row r="1005" spans="1:11" ht="15.6" x14ac:dyDescent="0.3">
      <c r="A1005" s="14">
        <v>938</v>
      </c>
      <c r="B1005" s="616"/>
      <c r="C1005" s="613"/>
      <c r="D1005" s="613"/>
      <c r="E1005" s="326" t="s">
        <v>1017</v>
      </c>
      <c r="F1005" s="16" t="s">
        <v>13</v>
      </c>
      <c r="G1005" s="307">
        <v>1000</v>
      </c>
      <c r="H1005" s="308">
        <f t="shared" si="33"/>
        <v>30000</v>
      </c>
      <c r="I1005" s="304"/>
      <c r="J1005" s="3"/>
      <c r="K1005" s="3"/>
    </row>
    <row r="1006" spans="1:11" ht="15.6" x14ac:dyDescent="0.3">
      <c r="A1006" s="14">
        <v>939</v>
      </c>
      <c r="B1006" s="616"/>
      <c r="C1006" s="613"/>
      <c r="D1006" s="613"/>
      <c r="E1006" s="326" t="s">
        <v>1018</v>
      </c>
      <c r="F1006" s="16" t="s">
        <v>21</v>
      </c>
      <c r="G1006" s="307">
        <v>400</v>
      </c>
      <c r="H1006" s="308">
        <f t="shared" si="33"/>
        <v>12000</v>
      </c>
      <c r="I1006" s="304"/>
      <c r="J1006" s="3"/>
      <c r="K1006" s="3"/>
    </row>
    <row r="1007" spans="1:11" ht="15.6" x14ac:dyDescent="0.3">
      <c r="A1007" s="14">
        <v>940</v>
      </c>
      <c r="B1007" s="616"/>
      <c r="C1007" s="613"/>
      <c r="D1007" s="613"/>
      <c r="E1007" s="326" t="s">
        <v>1019</v>
      </c>
      <c r="F1007" s="16" t="s">
        <v>21</v>
      </c>
      <c r="G1007" s="307">
        <v>300</v>
      </c>
      <c r="H1007" s="308">
        <f t="shared" si="33"/>
        <v>9000</v>
      </c>
      <c r="I1007" s="304"/>
      <c r="J1007" s="3"/>
      <c r="K1007" s="3"/>
    </row>
    <row r="1008" spans="1:11" ht="16.2" thickBot="1" x14ac:dyDescent="0.35">
      <c r="A1008" s="14">
        <v>941</v>
      </c>
      <c r="B1008" s="616"/>
      <c r="C1008" s="613"/>
      <c r="D1008" s="614"/>
      <c r="E1008" s="327" t="s">
        <v>1019</v>
      </c>
      <c r="F1008" s="20" t="s">
        <v>13</v>
      </c>
      <c r="G1008" s="310">
        <v>300</v>
      </c>
      <c r="H1008" s="328">
        <f t="shared" si="33"/>
        <v>9000</v>
      </c>
      <c r="I1008" s="304"/>
      <c r="J1008" s="3"/>
      <c r="K1008" s="3"/>
    </row>
    <row r="1009" spans="1:11" ht="15.6" x14ac:dyDescent="0.3">
      <c r="A1009" s="14">
        <v>942</v>
      </c>
      <c r="B1009" s="616"/>
      <c r="C1009" s="613"/>
      <c r="D1009" s="613" t="s">
        <v>1020</v>
      </c>
      <c r="E1009" s="352" t="s">
        <v>1021</v>
      </c>
      <c r="F1009" s="45" t="s">
        <v>13</v>
      </c>
      <c r="G1009" s="353">
        <v>1500</v>
      </c>
      <c r="H1009" s="380">
        <f t="shared" si="33"/>
        <v>45000</v>
      </c>
      <c r="I1009" s="304"/>
      <c r="J1009" s="3"/>
      <c r="K1009" s="3"/>
    </row>
    <row r="1010" spans="1:11" ht="15.6" x14ac:dyDescent="0.3">
      <c r="A1010" s="14">
        <v>943</v>
      </c>
      <c r="B1010" s="616"/>
      <c r="C1010" s="613"/>
      <c r="D1010" s="613"/>
      <c r="E1010" s="326" t="s">
        <v>1022</v>
      </c>
      <c r="F1010" s="16" t="s">
        <v>13</v>
      </c>
      <c r="G1010" s="307">
        <v>300</v>
      </c>
      <c r="H1010" s="306">
        <f t="shared" si="33"/>
        <v>9000</v>
      </c>
      <c r="I1010" s="304"/>
      <c r="J1010" s="3"/>
      <c r="K1010" s="3"/>
    </row>
    <row r="1011" spans="1:11" ht="16.2" thickBot="1" x14ac:dyDescent="0.35">
      <c r="A1011" s="14">
        <v>944</v>
      </c>
      <c r="B1011" s="616"/>
      <c r="C1011" s="613"/>
      <c r="D1011" s="613"/>
      <c r="E1011" s="381" t="s">
        <v>651</v>
      </c>
      <c r="F1011" s="38" t="s">
        <v>13</v>
      </c>
      <c r="G1011" s="382">
        <v>1000</v>
      </c>
      <c r="H1011" s="383">
        <f t="shared" si="33"/>
        <v>30000</v>
      </c>
      <c r="I1011" s="304"/>
      <c r="J1011" s="3"/>
      <c r="K1011" s="3"/>
    </row>
    <row r="1012" spans="1:11" ht="16.2" thickBot="1" x14ac:dyDescent="0.35">
      <c r="A1012" s="14">
        <v>945</v>
      </c>
      <c r="B1012" s="616"/>
      <c r="C1012" s="613"/>
      <c r="D1012" s="384" t="s">
        <v>1023</v>
      </c>
      <c r="E1012" s="385" t="s">
        <v>1024</v>
      </c>
      <c r="F1012" s="25" t="s">
        <v>13</v>
      </c>
      <c r="G1012" s="321">
        <v>2400</v>
      </c>
      <c r="H1012" s="322">
        <f t="shared" si="33"/>
        <v>72000</v>
      </c>
      <c r="I1012" s="304"/>
      <c r="J1012" s="3"/>
      <c r="K1012" s="3"/>
    </row>
    <row r="1013" spans="1:11" ht="15.6" x14ac:dyDescent="0.3">
      <c r="A1013" s="14">
        <v>946</v>
      </c>
      <c r="B1013" s="616"/>
      <c r="C1013" s="613"/>
      <c r="D1013" s="612" t="s">
        <v>1025</v>
      </c>
      <c r="E1013" s="324" t="s">
        <v>1026</v>
      </c>
      <c r="F1013" s="11" t="s">
        <v>21</v>
      </c>
      <c r="G1013" s="313">
        <v>672</v>
      </c>
      <c r="H1013" s="303">
        <f t="shared" si="33"/>
        <v>20160</v>
      </c>
      <c r="I1013" s="304"/>
      <c r="J1013" s="3"/>
      <c r="K1013" s="3"/>
    </row>
    <row r="1014" spans="1:11" ht="16.2" thickBot="1" x14ac:dyDescent="0.35">
      <c r="A1014" s="14">
        <v>947</v>
      </c>
      <c r="B1014" s="616"/>
      <c r="C1014" s="613"/>
      <c r="D1014" s="614"/>
      <c r="E1014" s="327" t="s">
        <v>1027</v>
      </c>
      <c r="F1014" s="20" t="s">
        <v>21</v>
      </c>
      <c r="G1014" s="310">
        <v>420</v>
      </c>
      <c r="H1014" s="311">
        <f t="shared" si="33"/>
        <v>12600</v>
      </c>
      <c r="I1014" s="304"/>
      <c r="J1014" s="3"/>
      <c r="K1014" s="3"/>
    </row>
    <row r="1015" spans="1:11" ht="15.6" x14ac:dyDescent="0.3">
      <c r="A1015" s="14">
        <v>948</v>
      </c>
      <c r="B1015" s="616"/>
      <c r="C1015" s="613"/>
      <c r="D1015" s="612">
        <v>17</v>
      </c>
      <c r="E1015" s="324" t="s">
        <v>1028</v>
      </c>
      <c r="F1015" s="11" t="s">
        <v>21</v>
      </c>
      <c r="G1015" s="313">
        <v>200</v>
      </c>
      <c r="H1015" s="303">
        <f t="shared" si="33"/>
        <v>6000</v>
      </c>
      <c r="I1015" s="304"/>
      <c r="J1015" s="3"/>
      <c r="K1015" s="3"/>
    </row>
    <row r="1016" spans="1:11" ht="15.6" x14ac:dyDescent="0.3">
      <c r="A1016" s="14">
        <v>949</v>
      </c>
      <c r="B1016" s="616"/>
      <c r="C1016" s="613"/>
      <c r="D1016" s="613"/>
      <c r="E1016" s="326" t="s">
        <v>1029</v>
      </c>
      <c r="F1016" s="16" t="s">
        <v>21</v>
      </c>
      <c r="G1016" s="307">
        <v>1650</v>
      </c>
      <c r="H1016" s="306">
        <f t="shared" si="33"/>
        <v>49500</v>
      </c>
      <c r="I1016" s="304"/>
      <c r="J1016" s="3"/>
      <c r="K1016" s="3"/>
    </row>
    <row r="1017" spans="1:11" ht="15.6" x14ac:dyDescent="0.3">
      <c r="A1017" s="14">
        <v>950</v>
      </c>
      <c r="B1017" s="616"/>
      <c r="C1017" s="613"/>
      <c r="D1017" s="613"/>
      <c r="E1017" s="326" t="s">
        <v>1030</v>
      </c>
      <c r="F1017" s="16" t="s">
        <v>21</v>
      </c>
      <c r="G1017" s="307">
        <v>4350</v>
      </c>
      <c r="H1017" s="306">
        <f t="shared" si="33"/>
        <v>130500</v>
      </c>
      <c r="I1017" s="304"/>
      <c r="J1017" s="3"/>
      <c r="K1017" s="3"/>
    </row>
    <row r="1018" spans="1:11" ht="15.6" x14ac:dyDescent="0.3">
      <c r="A1018" s="14">
        <v>951</v>
      </c>
      <c r="B1018" s="616"/>
      <c r="C1018" s="613"/>
      <c r="D1018" s="613"/>
      <c r="E1018" s="326" t="s">
        <v>1031</v>
      </c>
      <c r="F1018" s="16" t="s">
        <v>21</v>
      </c>
      <c r="G1018" s="307">
        <v>500</v>
      </c>
      <c r="H1018" s="308">
        <f t="shared" si="33"/>
        <v>15000</v>
      </c>
      <c r="I1018" s="304"/>
      <c r="J1018" s="3"/>
      <c r="K1018" s="3"/>
    </row>
    <row r="1019" spans="1:11" ht="15.6" x14ac:dyDescent="0.3">
      <c r="A1019" s="14">
        <v>952</v>
      </c>
      <c r="B1019" s="616"/>
      <c r="C1019" s="613"/>
      <c r="D1019" s="613"/>
      <c r="E1019" s="326" t="s">
        <v>1032</v>
      </c>
      <c r="F1019" s="16" t="s">
        <v>21</v>
      </c>
      <c r="G1019" s="307">
        <v>300</v>
      </c>
      <c r="H1019" s="308">
        <f t="shared" si="33"/>
        <v>9000</v>
      </c>
      <c r="I1019" s="304"/>
      <c r="J1019" s="3"/>
      <c r="K1019" s="3"/>
    </row>
    <row r="1020" spans="1:11" ht="15.6" x14ac:dyDescent="0.3">
      <c r="A1020" s="14">
        <v>953</v>
      </c>
      <c r="B1020" s="616"/>
      <c r="C1020" s="613"/>
      <c r="D1020" s="613"/>
      <c r="E1020" s="326" t="s">
        <v>1033</v>
      </c>
      <c r="F1020" s="16" t="s">
        <v>21</v>
      </c>
      <c r="G1020" s="307">
        <v>140</v>
      </c>
      <c r="H1020" s="308">
        <f t="shared" si="33"/>
        <v>4200</v>
      </c>
      <c r="I1020" s="304"/>
      <c r="J1020" s="3"/>
      <c r="K1020" s="3"/>
    </row>
    <row r="1021" spans="1:11" ht="16.2" thickBot="1" x14ac:dyDescent="0.35">
      <c r="A1021" s="14">
        <v>954</v>
      </c>
      <c r="B1021" s="616"/>
      <c r="C1021" s="613"/>
      <c r="D1021" s="614"/>
      <c r="E1021" s="327" t="s">
        <v>1034</v>
      </c>
      <c r="F1021" s="20" t="s">
        <v>21</v>
      </c>
      <c r="G1021" s="310">
        <v>70</v>
      </c>
      <c r="H1021" s="328">
        <f t="shared" si="33"/>
        <v>2100</v>
      </c>
      <c r="I1021" s="304"/>
      <c r="J1021" s="3"/>
      <c r="K1021" s="3"/>
    </row>
    <row r="1022" spans="1:11" ht="15.6" x14ac:dyDescent="0.3">
      <c r="A1022" s="14">
        <v>955</v>
      </c>
      <c r="B1022" s="616"/>
      <c r="C1022" s="613"/>
      <c r="D1022" s="612" t="s">
        <v>1035</v>
      </c>
      <c r="E1022" s="324" t="s">
        <v>1036</v>
      </c>
      <c r="F1022" s="11" t="s">
        <v>21</v>
      </c>
      <c r="G1022" s="313">
        <v>1800</v>
      </c>
      <c r="H1022" s="303">
        <f t="shared" si="33"/>
        <v>54000</v>
      </c>
      <c r="I1022" s="304"/>
      <c r="J1022" s="3"/>
      <c r="K1022" s="3"/>
    </row>
    <row r="1023" spans="1:11" ht="15.6" x14ac:dyDescent="0.3">
      <c r="A1023" s="14">
        <v>956</v>
      </c>
      <c r="B1023" s="616"/>
      <c r="C1023" s="613"/>
      <c r="D1023" s="613"/>
      <c r="E1023" s="326" t="s">
        <v>1037</v>
      </c>
      <c r="F1023" s="16" t="s">
        <v>21</v>
      </c>
      <c r="G1023" s="307">
        <v>2000</v>
      </c>
      <c r="H1023" s="306">
        <f t="shared" si="33"/>
        <v>60000</v>
      </c>
      <c r="I1023" s="304"/>
      <c r="J1023" s="3"/>
      <c r="K1023" s="3"/>
    </row>
    <row r="1024" spans="1:11" ht="15.6" x14ac:dyDescent="0.3">
      <c r="A1024" s="14">
        <v>957</v>
      </c>
      <c r="B1024" s="616"/>
      <c r="C1024" s="613"/>
      <c r="D1024" s="613"/>
      <c r="E1024" s="326" t="s">
        <v>1038</v>
      </c>
      <c r="F1024" s="16" t="s">
        <v>21</v>
      </c>
      <c r="G1024" s="307">
        <v>1600</v>
      </c>
      <c r="H1024" s="306">
        <f t="shared" si="33"/>
        <v>48000</v>
      </c>
      <c r="I1024" s="304"/>
      <c r="J1024" s="3"/>
      <c r="K1024" s="3"/>
    </row>
    <row r="1025" spans="1:11" ht="15.6" x14ac:dyDescent="0.3">
      <c r="A1025" s="14">
        <v>958</v>
      </c>
      <c r="B1025" s="616"/>
      <c r="C1025" s="613"/>
      <c r="D1025" s="613"/>
      <c r="E1025" s="326" t="s">
        <v>1039</v>
      </c>
      <c r="F1025" s="16" t="s">
        <v>21</v>
      </c>
      <c r="G1025" s="307">
        <v>3300</v>
      </c>
      <c r="H1025" s="306">
        <f t="shared" si="33"/>
        <v>99000</v>
      </c>
      <c r="I1025" s="304"/>
      <c r="J1025" s="3"/>
      <c r="K1025" s="3"/>
    </row>
    <row r="1026" spans="1:11" ht="15.6" x14ac:dyDescent="0.3">
      <c r="A1026" s="14">
        <v>959</v>
      </c>
      <c r="B1026" s="616"/>
      <c r="C1026" s="613"/>
      <c r="D1026" s="613"/>
      <c r="E1026" s="326" t="s">
        <v>1040</v>
      </c>
      <c r="F1026" s="16" t="s">
        <v>13</v>
      </c>
      <c r="G1026" s="307">
        <v>400</v>
      </c>
      <c r="H1026" s="306">
        <f t="shared" si="33"/>
        <v>12000</v>
      </c>
      <c r="I1026" s="304"/>
      <c r="J1026" s="3"/>
      <c r="K1026" s="3"/>
    </row>
    <row r="1027" spans="1:11" ht="15.6" x14ac:dyDescent="0.3">
      <c r="A1027" s="14">
        <v>960</v>
      </c>
      <c r="B1027" s="616"/>
      <c r="C1027" s="613"/>
      <c r="D1027" s="613"/>
      <c r="E1027" s="326" t="s">
        <v>1041</v>
      </c>
      <c r="F1027" s="16" t="s">
        <v>13</v>
      </c>
      <c r="G1027" s="307">
        <v>500</v>
      </c>
      <c r="H1027" s="306">
        <f t="shared" si="33"/>
        <v>15000</v>
      </c>
      <c r="I1027" s="304"/>
      <c r="J1027" s="3"/>
      <c r="K1027" s="3"/>
    </row>
    <row r="1028" spans="1:11" ht="16.2" thickBot="1" x14ac:dyDescent="0.35">
      <c r="A1028" s="14">
        <v>961</v>
      </c>
      <c r="B1028" s="616"/>
      <c r="C1028" s="613"/>
      <c r="D1028" s="614"/>
      <c r="E1028" s="327" t="s">
        <v>1042</v>
      </c>
      <c r="F1028" s="20" t="s">
        <v>21</v>
      </c>
      <c r="G1028" s="310">
        <v>300</v>
      </c>
      <c r="H1028" s="311">
        <f t="shared" si="33"/>
        <v>9000</v>
      </c>
      <c r="I1028" s="304"/>
      <c r="J1028" s="3"/>
      <c r="K1028" s="3"/>
    </row>
    <row r="1029" spans="1:11" ht="15.6" x14ac:dyDescent="0.3">
      <c r="A1029" s="14">
        <v>962</v>
      </c>
      <c r="B1029" s="616"/>
      <c r="C1029" s="613"/>
      <c r="D1029" s="612">
        <v>29</v>
      </c>
      <c r="E1029" s="324" t="s">
        <v>1043</v>
      </c>
      <c r="F1029" s="11" t="s">
        <v>21</v>
      </c>
      <c r="G1029" s="313">
        <v>852</v>
      </c>
      <c r="H1029" s="303">
        <f t="shared" si="33"/>
        <v>25560</v>
      </c>
      <c r="I1029" s="304"/>
      <c r="J1029" s="3"/>
      <c r="K1029" s="3"/>
    </row>
    <row r="1030" spans="1:11" ht="15.6" x14ac:dyDescent="0.3">
      <c r="A1030" s="14">
        <v>963</v>
      </c>
      <c r="B1030" s="616"/>
      <c r="C1030" s="613"/>
      <c r="D1030" s="613"/>
      <c r="E1030" s="326" t="s">
        <v>1044</v>
      </c>
      <c r="F1030" s="16" t="s">
        <v>21</v>
      </c>
      <c r="G1030" s="307">
        <v>938</v>
      </c>
      <c r="H1030" s="306">
        <f t="shared" si="33"/>
        <v>28140</v>
      </c>
      <c r="I1030" s="304"/>
      <c r="J1030" s="3"/>
      <c r="K1030" s="3"/>
    </row>
    <row r="1031" spans="1:11" ht="16.2" thickBot="1" x14ac:dyDescent="0.35">
      <c r="A1031" s="14">
        <v>964</v>
      </c>
      <c r="B1031" s="616"/>
      <c r="C1031" s="613"/>
      <c r="D1031" s="614"/>
      <c r="E1031" s="327" t="s">
        <v>1045</v>
      </c>
      <c r="F1031" s="20" t="s">
        <v>21</v>
      </c>
      <c r="G1031" s="310">
        <v>713</v>
      </c>
      <c r="H1031" s="311">
        <f t="shared" si="33"/>
        <v>21390</v>
      </c>
      <c r="I1031" s="304"/>
      <c r="J1031" s="3"/>
      <c r="K1031" s="3"/>
    </row>
    <row r="1032" spans="1:11" ht="15.6" x14ac:dyDescent="0.3">
      <c r="A1032" s="14">
        <v>965</v>
      </c>
      <c r="B1032" s="616"/>
      <c r="C1032" s="613"/>
      <c r="D1032" s="612" t="s">
        <v>956</v>
      </c>
      <c r="E1032" s="324" t="s">
        <v>1046</v>
      </c>
      <c r="F1032" s="11" t="s">
        <v>21</v>
      </c>
      <c r="G1032" s="313">
        <v>350</v>
      </c>
      <c r="H1032" s="303">
        <f t="shared" si="33"/>
        <v>10500</v>
      </c>
      <c r="I1032" s="304"/>
      <c r="J1032" s="3"/>
      <c r="K1032" s="3"/>
    </row>
    <row r="1033" spans="1:11" ht="15.6" x14ac:dyDescent="0.3">
      <c r="A1033" s="14">
        <v>966</v>
      </c>
      <c r="B1033" s="616"/>
      <c r="C1033" s="613"/>
      <c r="D1033" s="613"/>
      <c r="E1033" s="326" t="s">
        <v>1047</v>
      </c>
      <c r="F1033" s="16" t="s">
        <v>21</v>
      </c>
      <c r="G1033" s="307">
        <v>700</v>
      </c>
      <c r="H1033" s="306">
        <f t="shared" si="33"/>
        <v>21000</v>
      </c>
      <c r="I1033" s="304"/>
      <c r="J1033" s="3"/>
      <c r="K1033" s="3"/>
    </row>
    <row r="1034" spans="1:11" ht="16.2" thickBot="1" x14ac:dyDescent="0.35">
      <c r="A1034" s="31">
        <v>967</v>
      </c>
      <c r="B1034" s="616"/>
      <c r="C1034" s="614"/>
      <c r="D1034" s="614"/>
      <c r="E1034" s="327" t="s">
        <v>1048</v>
      </c>
      <c r="F1034" s="20" t="s">
        <v>21</v>
      </c>
      <c r="G1034" s="310">
        <v>950</v>
      </c>
      <c r="H1034" s="311">
        <f t="shared" si="33"/>
        <v>28500</v>
      </c>
      <c r="I1034" s="304"/>
      <c r="J1034" s="3"/>
      <c r="K1034" s="3"/>
    </row>
    <row r="1035" spans="1:11" ht="16.5" customHeight="1" thickBot="1" x14ac:dyDescent="0.35">
      <c r="A1035" s="32"/>
      <c r="B1035" s="617"/>
      <c r="C1035" s="701" t="s">
        <v>1049</v>
      </c>
      <c r="D1035" s="702"/>
      <c r="E1035" s="702"/>
      <c r="F1035" s="703"/>
      <c r="G1035" s="373">
        <f>SUM(G989:G1034)</f>
        <v>53212</v>
      </c>
      <c r="H1035" s="374">
        <f>G1035*30</f>
        <v>1596360</v>
      </c>
      <c r="I1035" s="304"/>
      <c r="J1035" s="3"/>
      <c r="K1035" s="3"/>
    </row>
    <row r="1036" spans="1:11" ht="21.75" customHeight="1" x14ac:dyDescent="0.3">
      <c r="A1036" s="9">
        <v>968</v>
      </c>
      <c r="B1036" s="615" t="s">
        <v>781</v>
      </c>
      <c r="C1036" s="612" t="s">
        <v>1050</v>
      </c>
      <c r="D1036" s="698" t="s">
        <v>804</v>
      </c>
      <c r="E1036" s="324" t="s">
        <v>1051</v>
      </c>
      <c r="F1036" s="11" t="s">
        <v>21</v>
      </c>
      <c r="G1036" s="313">
        <f>36800-34000</f>
        <v>2800</v>
      </c>
      <c r="H1036" s="303">
        <f t="shared" si="33"/>
        <v>84000</v>
      </c>
      <c r="I1036" s="304"/>
      <c r="J1036" s="3"/>
      <c r="K1036" s="3"/>
    </row>
    <row r="1037" spans="1:11" ht="15.6" x14ac:dyDescent="0.3">
      <c r="A1037" s="14">
        <v>969</v>
      </c>
      <c r="B1037" s="616"/>
      <c r="C1037" s="613"/>
      <c r="D1037" s="699"/>
      <c r="E1037" s="326" t="s">
        <v>1052</v>
      </c>
      <c r="F1037" s="16" t="s">
        <v>21</v>
      </c>
      <c r="G1037" s="307">
        <v>700</v>
      </c>
      <c r="H1037" s="306">
        <f t="shared" si="33"/>
        <v>21000</v>
      </c>
      <c r="I1037" s="304"/>
      <c r="J1037" s="3"/>
      <c r="K1037" s="3"/>
    </row>
    <row r="1038" spans="1:11" ht="15.6" x14ac:dyDescent="0.3">
      <c r="A1038" s="14">
        <v>970</v>
      </c>
      <c r="B1038" s="616"/>
      <c r="C1038" s="613"/>
      <c r="D1038" s="699"/>
      <c r="E1038" s="326" t="s">
        <v>1053</v>
      </c>
      <c r="F1038" s="16" t="s">
        <v>21</v>
      </c>
      <c r="G1038" s="307">
        <v>1800</v>
      </c>
      <c r="H1038" s="306">
        <f t="shared" si="33"/>
        <v>54000</v>
      </c>
      <c r="I1038" s="304"/>
      <c r="J1038" s="3"/>
      <c r="K1038" s="3"/>
    </row>
    <row r="1039" spans="1:11" ht="15.6" x14ac:dyDescent="0.3">
      <c r="A1039" s="14">
        <v>971</v>
      </c>
      <c r="B1039" s="616"/>
      <c r="C1039" s="613"/>
      <c r="D1039" s="699"/>
      <c r="E1039" s="326" t="s">
        <v>1054</v>
      </c>
      <c r="F1039" s="16" t="s">
        <v>21</v>
      </c>
      <c r="G1039" s="307">
        <v>100</v>
      </c>
      <c r="H1039" s="306">
        <f t="shared" si="33"/>
        <v>3000</v>
      </c>
      <c r="I1039" s="304"/>
      <c r="J1039" s="3"/>
      <c r="K1039" s="3"/>
    </row>
    <row r="1040" spans="1:11" ht="15.6" x14ac:dyDescent="0.3">
      <c r="A1040" s="14">
        <v>972</v>
      </c>
      <c r="B1040" s="616"/>
      <c r="C1040" s="613"/>
      <c r="D1040" s="699"/>
      <c r="E1040" s="326" t="s">
        <v>1055</v>
      </c>
      <c r="F1040" s="16" t="s">
        <v>21</v>
      </c>
      <c r="G1040" s="307">
        <v>1400</v>
      </c>
      <c r="H1040" s="306">
        <f t="shared" si="33"/>
        <v>42000</v>
      </c>
      <c r="I1040" s="304"/>
      <c r="J1040" s="3"/>
      <c r="K1040" s="3"/>
    </row>
    <row r="1041" spans="1:11" ht="15.6" x14ac:dyDescent="0.3">
      <c r="A1041" s="14">
        <v>973</v>
      </c>
      <c r="B1041" s="616"/>
      <c r="C1041" s="613"/>
      <c r="D1041" s="699"/>
      <c r="E1041" s="326" t="s">
        <v>1056</v>
      </c>
      <c r="F1041" s="16" t="s">
        <v>21</v>
      </c>
      <c r="G1041" s="307">
        <v>1200</v>
      </c>
      <c r="H1041" s="306">
        <f t="shared" si="33"/>
        <v>36000</v>
      </c>
      <c r="I1041" s="304"/>
      <c r="J1041" s="3"/>
      <c r="K1041" s="3"/>
    </row>
    <row r="1042" spans="1:11" ht="16.2" thickBot="1" x14ac:dyDescent="0.35">
      <c r="A1042" s="14">
        <v>974</v>
      </c>
      <c r="B1042" s="616"/>
      <c r="C1042" s="613"/>
      <c r="D1042" s="700"/>
      <c r="E1042" s="327" t="s">
        <v>1057</v>
      </c>
      <c r="F1042" s="20" t="s">
        <v>21</v>
      </c>
      <c r="G1042" s="310">
        <v>600</v>
      </c>
      <c r="H1042" s="311">
        <f t="shared" si="33"/>
        <v>18000</v>
      </c>
      <c r="I1042" s="304"/>
      <c r="J1042" s="3"/>
      <c r="K1042" s="3"/>
    </row>
    <row r="1043" spans="1:11" ht="15.6" x14ac:dyDescent="0.3">
      <c r="A1043" s="14">
        <v>975</v>
      </c>
      <c r="B1043" s="616"/>
      <c r="C1043" s="613"/>
      <c r="D1043" s="612">
        <v>2</v>
      </c>
      <c r="E1043" s="324" t="s">
        <v>1058</v>
      </c>
      <c r="F1043" s="11" t="s">
        <v>21</v>
      </c>
      <c r="G1043" s="313">
        <v>1000</v>
      </c>
      <c r="H1043" s="303">
        <f t="shared" si="33"/>
        <v>30000</v>
      </c>
      <c r="I1043" s="304"/>
      <c r="J1043" s="3"/>
      <c r="K1043" s="3"/>
    </row>
    <row r="1044" spans="1:11" ht="15.75" customHeight="1" x14ac:dyDescent="0.3">
      <c r="A1044" s="14">
        <v>976</v>
      </c>
      <c r="B1044" s="616"/>
      <c r="C1044" s="613"/>
      <c r="D1044" s="613"/>
      <c r="E1044" s="361" t="s">
        <v>1059</v>
      </c>
      <c r="F1044" s="16" t="s">
        <v>21</v>
      </c>
      <c r="G1044" s="307">
        <v>400</v>
      </c>
      <c r="H1044" s="306">
        <f t="shared" si="33"/>
        <v>12000</v>
      </c>
      <c r="I1044" s="304"/>
      <c r="J1044" s="3"/>
      <c r="K1044" s="3"/>
    </row>
    <row r="1045" spans="1:11" ht="15.6" x14ac:dyDescent="0.3">
      <c r="A1045" s="14">
        <v>977</v>
      </c>
      <c r="B1045" s="616"/>
      <c r="C1045" s="613"/>
      <c r="D1045" s="613"/>
      <c r="E1045" s="361" t="s">
        <v>1060</v>
      </c>
      <c r="F1045" s="16" t="s">
        <v>21</v>
      </c>
      <c r="G1045" s="307">
        <v>850</v>
      </c>
      <c r="H1045" s="306">
        <f>G1045*30</f>
        <v>25500</v>
      </c>
      <c r="I1045" s="304"/>
      <c r="J1045" s="3"/>
      <c r="K1045" s="3"/>
    </row>
    <row r="1046" spans="1:11" ht="15.6" x14ac:dyDescent="0.3">
      <c r="A1046" s="14">
        <v>978</v>
      </c>
      <c r="B1046" s="616"/>
      <c r="C1046" s="613"/>
      <c r="D1046" s="613"/>
      <c r="E1046" s="326" t="s">
        <v>1061</v>
      </c>
      <c r="F1046" s="16" t="s">
        <v>21</v>
      </c>
      <c r="G1046" s="307">
        <f>177200-175900</f>
        <v>1300</v>
      </c>
      <c r="H1046" s="306">
        <f t="shared" si="33"/>
        <v>39000</v>
      </c>
      <c r="I1046" s="304"/>
      <c r="J1046" s="3"/>
      <c r="K1046" s="3"/>
    </row>
    <row r="1047" spans="1:11" ht="15.6" x14ac:dyDescent="0.3">
      <c r="A1047" s="14">
        <v>979</v>
      </c>
      <c r="B1047" s="616"/>
      <c r="C1047" s="613"/>
      <c r="D1047" s="613"/>
      <c r="E1047" s="326" t="s">
        <v>1062</v>
      </c>
      <c r="F1047" s="16" t="s">
        <v>21</v>
      </c>
      <c r="G1047" s="307">
        <v>100</v>
      </c>
      <c r="H1047" s="306">
        <f t="shared" si="33"/>
        <v>3000</v>
      </c>
      <c r="I1047" s="304"/>
      <c r="J1047" s="3"/>
      <c r="K1047" s="3"/>
    </row>
    <row r="1048" spans="1:11" ht="15.6" x14ac:dyDescent="0.3">
      <c r="A1048" s="14">
        <v>980</v>
      </c>
      <c r="B1048" s="616"/>
      <c r="C1048" s="613"/>
      <c r="D1048" s="613"/>
      <c r="E1048" s="326" t="s">
        <v>1063</v>
      </c>
      <c r="F1048" s="16" t="s">
        <v>21</v>
      </c>
      <c r="G1048" s="307">
        <v>200</v>
      </c>
      <c r="H1048" s="306">
        <f t="shared" si="33"/>
        <v>6000</v>
      </c>
      <c r="I1048" s="304"/>
      <c r="J1048" s="3"/>
      <c r="K1048" s="3"/>
    </row>
    <row r="1049" spans="1:11" ht="15.6" x14ac:dyDescent="0.3">
      <c r="A1049" s="14">
        <v>981</v>
      </c>
      <c r="B1049" s="616"/>
      <c r="C1049" s="613"/>
      <c r="D1049" s="613"/>
      <c r="E1049" s="326" t="s">
        <v>1064</v>
      </c>
      <c r="F1049" s="16" t="s">
        <v>21</v>
      </c>
      <c r="G1049" s="307">
        <v>2300</v>
      </c>
      <c r="H1049" s="308">
        <f>G1049*30</f>
        <v>69000</v>
      </c>
      <c r="I1049" s="304"/>
      <c r="J1049" s="3"/>
      <c r="K1049" s="3"/>
    </row>
    <row r="1050" spans="1:11" ht="15.6" x14ac:dyDescent="0.3">
      <c r="A1050" s="14">
        <v>982</v>
      </c>
      <c r="B1050" s="616"/>
      <c r="C1050" s="613"/>
      <c r="D1050" s="613"/>
      <c r="E1050" s="326" t="s">
        <v>1065</v>
      </c>
      <c r="F1050" s="16" t="s">
        <v>21</v>
      </c>
      <c r="G1050" s="307">
        <f>224200-221700</f>
        <v>2500</v>
      </c>
      <c r="H1050" s="306">
        <f t="shared" si="33"/>
        <v>75000</v>
      </c>
      <c r="I1050" s="304"/>
      <c r="J1050" s="3"/>
      <c r="K1050" s="3"/>
    </row>
    <row r="1051" spans="1:11" ht="16.2" thickBot="1" x14ac:dyDescent="0.35">
      <c r="A1051" s="36">
        <v>983</v>
      </c>
      <c r="B1051" s="616"/>
      <c r="C1051" s="613"/>
      <c r="D1051" s="614"/>
      <c r="E1051" s="327" t="s">
        <v>1066</v>
      </c>
      <c r="F1051" s="20" t="s">
        <v>13</v>
      </c>
      <c r="G1051" s="310">
        <v>1200</v>
      </c>
      <c r="H1051" s="328">
        <f t="shared" si="33"/>
        <v>36000</v>
      </c>
      <c r="I1051" s="304"/>
      <c r="J1051" s="3"/>
      <c r="K1051" s="3"/>
    </row>
    <row r="1052" spans="1:11" ht="16.5" customHeight="1" thickBot="1" x14ac:dyDescent="0.35">
      <c r="A1052" s="9">
        <v>984</v>
      </c>
      <c r="B1052" s="616"/>
      <c r="C1052" s="613"/>
      <c r="D1052" s="384" t="s">
        <v>1067</v>
      </c>
      <c r="E1052" s="385" t="s">
        <v>1068</v>
      </c>
      <c r="F1052" s="25" t="s">
        <v>13</v>
      </c>
      <c r="G1052" s="321">
        <v>5100</v>
      </c>
      <c r="H1052" s="322">
        <f t="shared" si="33"/>
        <v>153000</v>
      </c>
      <c r="I1052" s="304"/>
      <c r="J1052" s="3"/>
      <c r="K1052" s="3"/>
    </row>
    <row r="1053" spans="1:11" ht="16.2" thickBot="1" x14ac:dyDescent="0.35">
      <c r="A1053" s="14">
        <v>985</v>
      </c>
      <c r="B1053" s="616"/>
      <c r="C1053" s="613"/>
      <c r="D1053" s="599" t="s">
        <v>1069</v>
      </c>
      <c r="E1053" s="329" t="s">
        <v>1070</v>
      </c>
      <c r="F1053" s="148" t="s">
        <v>13</v>
      </c>
      <c r="G1053" s="317">
        <v>7000</v>
      </c>
      <c r="H1053" s="318">
        <f t="shared" si="33"/>
        <v>210000</v>
      </c>
      <c r="I1053" s="304"/>
      <c r="J1053" s="3"/>
      <c r="K1053" s="3"/>
    </row>
    <row r="1054" spans="1:11" ht="15.6" x14ac:dyDescent="0.3">
      <c r="A1054" s="14">
        <v>986</v>
      </c>
      <c r="B1054" s="616"/>
      <c r="C1054" s="613"/>
      <c r="D1054" s="612" t="s">
        <v>1071</v>
      </c>
      <c r="E1054" s="324" t="s">
        <v>1072</v>
      </c>
      <c r="F1054" s="11" t="s">
        <v>13</v>
      </c>
      <c r="G1054" s="313">
        <v>3000</v>
      </c>
      <c r="H1054" s="303">
        <f t="shared" si="33"/>
        <v>90000</v>
      </c>
      <c r="I1054" s="304"/>
      <c r="J1054" s="3"/>
      <c r="K1054" s="3"/>
    </row>
    <row r="1055" spans="1:11" ht="16.2" thickBot="1" x14ac:dyDescent="0.35">
      <c r="A1055" s="14">
        <v>987</v>
      </c>
      <c r="B1055" s="616"/>
      <c r="C1055" s="613"/>
      <c r="D1055" s="614"/>
      <c r="E1055" s="327" t="s">
        <v>1073</v>
      </c>
      <c r="F1055" s="20" t="s">
        <v>13</v>
      </c>
      <c r="G1055" s="310">
        <v>650</v>
      </c>
      <c r="H1055" s="328">
        <f t="shared" si="33"/>
        <v>19500</v>
      </c>
      <c r="I1055" s="304"/>
      <c r="J1055" s="3"/>
      <c r="K1055" s="3"/>
    </row>
    <row r="1056" spans="1:11" ht="15.6" x14ac:dyDescent="0.3">
      <c r="A1056" s="14">
        <v>988</v>
      </c>
      <c r="B1056" s="616"/>
      <c r="C1056" s="613"/>
      <c r="D1056" s="612" t="s">
        <v>1074</v>
      </c>
      <c r="E1056" s="324" t="s">
        <v>1075</v>
      </c>
      <c r="F1056" s="11" t="s">
        <v>13</v>
      </c>
      <c r="G1056" s="313">
        <v>7200</v>
      </c>
      <c r="H1056" s="325">
        <f t="shared" si="33"/>
        <v>216000</v>
      </c>
      <c r="I1056" s="304"/>
      <c r="J1056" s="3"/>
      <c r="K1056" s="3"/>
    </row>
    <row r="1057" spans="1:11" ht="15.6" x14ac:dyDescent="0.3">
      <c r="A1057" s="14">
        <v>989</v>
      </c>
      <c r="B1057" s="616"/>
      <c r="C1057" s="613"/>
      <c r="D1057" s="613"/>
      <c r="E1057" s="326" t="s">
        <v>1076</v>
      </c>
      <c r="F1057" s="16" t="s">
        <v>13</v>
      </c>
      <c r="G1057" s="307">
        <v>2600</v>
      </c>
      <c r="H1057" s="308">
        <f t="shared" si="33"/>
        <v>78000</v>
      </c>
      <c r="I1057" s="304"/>
      <c r="J1057" s="3"/>
      <c r="K1057" s="3"/>
    </row>
    <row r="1058" spans="1:11" ht="16.2" thickBot="1" x14ac:dyDescent="0.35">
      <c r="A1058" s="14">
        <v>990</v>
      </c>
      <c r="B1058" s="616"/>
      <c r="C1058" s="613"/>
      <c r="D1058" s="614"/>
      <c r="E1058" s="327" t="s">
        <v>1077</v>
      </c>
      <c r="F1058" s="20" t="s">
        <v>13</v>
      </c>
      <c r="G1058" s="310">
        <v>1400</v>
      </c>
      <c r="H1058" s="328">
        <f t="shared" si="33"/>
        <v>42000</v>
      </c>
      <c r="I1058" s="304"/>
      <c r="J1058" s="3"/>
      <c r="K1058" s="3"/>
    </row>
    <row r="1059" spans="1:11" ht="15.6" x14ac:dyDescent="0.3">
      <c r="A1059" s="14">
        <v>991</v>
      </c>
      <c r="B1059" s="616"/>
      <c r="C1059" s="613"/>
      <c r="D1059" s="612">
        <v>23</v>
      </c>
      <c r="E1059" s="324" t="s">
        <v>1078</v>
      </c>
      <c r="F1059" s="11" t="s">
        <v>21</v>
      </c>
      <c r="G1059" s="313">
        <v>1375</v>
      </c>
      <c r="H1059" s="303">
        <f t="shared" si="33"/>
        <v>41250</v>
      </c>
      <c r="I1059" s="304"/>
      <c r="J1059" s="3"/>
      <c r="K1059" s="3"/>
    </row>
    <row r="1060" spans="1:11" ht="15.6" x14ac:dyDescent="0.3">
      <c r="A1060" s="14">
        <v>992</v>
      </c>
      <c r="B1060" s="616"/>
      <c r="C1060" s="613"/>
      <c r="D1060" s="613"/>
      <c r="E1060" s="326" t="s">
        <v>1079</v>
      </c>
      <c r="F1060" s="16" t="s">
        <v>21</v>
      </c>
      <c r="G1060" s="307">
        <v>1400</v>
      </c>
      <c r="H1060" s="306">
        <f t="shared" ref="H1060:H1095" si="34">G1060*30</f>
        <v>42000</v>
      </c>
      <c r="I1060" s="304"/>
      <c r="J1060" s="3"/>
      <c r="K1060" s="3"/>
    </row>
    <row r="1061" spans="1:11" ht="15.6" x14ac:dyDescent="0.3">
      <c r="A1061" s="14">
        <v>993</v>
      </c>
      <c r="B1061" s="616"/>
      <c r="C1061" s="613"/>
      <c r="D1061" s="613"/>
      <c r="E1061" s="326" t="s">
        <v>1080</v>
      </c>
      <c r="F1061" s="16" t="s">
        <v>21</v>
      </c>
      <c r="G1061" s="307">
        <v>400</v>
      </c>
      <c r="H1061" s="306">
        <f t="shared" si="34"/>
        <v>12000</v>
      </c>
      <c r="I1061" s="304"/>
      <c r="J1061" s="3"/>
      <c r="K1061" s="3"/>
    </row>
    <row r="1062" spans="1:11" ht="15.6" x14ac:dyDescent="0.3">
      <c r="A1062" s="14">
        <v>994</v>
      </c>
      <c r="B1062" s="616"/>
      <c r="C1062" s="613"/>
      <c r="D1062" s="613"/>
      <c r="E1062" s="326" t="s">
        <v>1081</v>
      </c>
      <c r="F1062" s="16" t="s">
        <v>21</v>
      </c>
      <c r="G1062" s="307">
        <v>3600</v>
      </c>
      <c r="H1062" s="306">
        <f t="shared" si="34"/>
        <v>108000</v>
      </c>
      <c r="I1062" s="304"/>
      <c r="J1062" s="3"/>
      <c r="K1062" s="3"/>
    </row>
    <row r="1063" spans="1:11" ht="16.2" thickBot="1" x14ac:dyDescent="0.35">
      <c r="A1063" s="14">
        <v>995</v>
      </c>
      <c r="B1063" s="616"/>
      <c r="C1063" s="613"/>
      <c r="D1063" s="614"/>
      <c r="E1063" s="327" t="s">
        <v>1082</v>
      </c>
      <c r="F1063" s="20" t="s">
        <v>21</v>
      </c>
      <c r="G1063" s="310">
        <v>1150</v>
      </c>
      <c r="H1063" s="311">
        <f t="shared" si="34"/>
        <v>34500</v>
      </c>
      <c r="I1063" s="304"/>
      <c r="J1063" s="3"/>
      <c r="K1063" s="3"/>
    </row>
    <row r="1064" spans="1:11" ht="15.6" x14ac:dyDescent="0.3">
      <c r="A1064" s="14">
        <v>996</v>
      </c>
      <c r="B1064" s="616"/>
      <c r="C1064" s="613"/>
      <c r="D1064" s="613" t="s">
        <v>1083</v>
      </c>
      <c r="E1064" s="352" t="s">
        <v>1084</v>
      </c>
      <c r="F1064" s="45" t="s">
        <v>21</v>
      </c>
      <c r="G1064" s="353">
        <v>1000</v>
      </c>
      <c r="H1064" s="354">
        <f t="shared" si="34"/>
        <v>30000</v>
      </c>
      <c r="I1064" s="304"/>
      <c r="J1064" s="3"/>
      <c r="K1064" s="3"/>
    </row>
    <row r="1065" spans="1:11" ht="15.6" x14ac:dyDescent="0.3">
      <c r="A1065" s="14">
        <v>997</v>
      </c>
      <c r="B1065" s="616"/>
      <c r="C1065" s="613"/>
      <c r="D1065" s="613"/>
      <c r="E1065" s="361" t="s">
        <v>1085</v>
      </c>
      <c r="F1065" s="16" t="s">
        <v>21</v>
      </c>
      <c r="G1065" s="307">
        <v>250</v>
      </c>
      <c r="H1065" s="308">
        <f t="shared" si="34"/>
        <v>7500</v>
      </c>
      <c r="I1065" s="304"/>
      <c r="J1065" s="3"/>
      <c r="K1065" s="3"/>
    </row>
    <row r="1066" spans="1:11" ht="15.6" x14ac:dyDescent="0.3">
      <c r="A1066" s="14">
        <v>998</v>
      </c>
      <c r="B1066" s="616"/>
      <c r="C1066" s="613"/>
      <c r="D1066" s="613"/>
      <c r="E1066" s="326" t="s">
        <v>1086</v>
      </c>
      <c r="F1066" s="16" t="s">
        <v>21</v>
      </c>
      <c r="G1066" s="307">
        <v>5500</v>
      </c>
      <c r="H1066" s="308">
        <f t="shared" si="34"/>
        <v>165000</v>
      </c>
      <c r="I1066" s="304"/>
      <c r="J1066" s="3"/>
      <c r="K1066" s="3"/>
    </row>
    <row r="1067" spans="1:11" ht="15.6" x14ac:dyDescent="0.3">
      <c r="A1067" s="14">
        <v>999</v>
      </c>
      <c r="B1067" s="616"/>
      <c r="C1067" s="613"/>
      <c r="D1067" s="613"/>
      <c r="E1067" s="326" t="s">
        <v>1087</v>
      </c>
      <c r="F1067" s="16" t="s">
        <v>13</v>
      </c>
      <c r="G1067" s="307">
        <v>500</v>
      </c>
      <c r="H1067" s="308">
        <f t="shared" si="34"/>
        <v>15000</v>
      </c>
      <c r="I1067" s="304"/>
      <c r="J1067" s="3"/>
      <c r="K1067" s="3"/>
    </row>
    <row r="1068" spans="1:11" ht="16.2" thickBot="1" x14ac:dyDescent="0.35">
      <c r="A1068" s="14">
        <v>1000</v>
      </c>
      <c r="B1068" s="616"/>
      <c r="C1068" s="613"/>
      <c r="D1068" s="613"/>
      <c r="E1068" s="381" t="s">
        <v>1088</v>
      </c>
      <c r="F1068" s="38" t="s">
        <v>13</v>
      </c>
      <c r="G1068" s="382">
        <v>1000</v>
      </c>
      <c r="H1068" s="386">
        <f t="shared" si="34"/>
        <v>30000</v>
      </c>
      <c r="I1068" s="304"/>
      <c r="J1068" s="3"/>
    </row>
    <row r="1069" spans="1:11" ht="15.6" x14ac:dyDescent="0.3">
      <c r="A1069" s="14">
        <v>1001</v>
      </c>
      <c r="B1069" s="616"/>
      <c r="C1069" s="613"/>
      <c r="D1069" s="612" t="s">
        <v>1089</v>
      </c>
      <c r="E1069" s="324" t="s">
        <v>1090</v>
      </c>
      <c r="F1069" s="11" t="s">
        <v>13</v>
      </c>
      <c r="G1069" s="313">
        <v>12700</v>
      </c>
      <c r="H1069" s="325">
        <f t="shared" si="34"/>
        <v>381000</v>
      </c>
      <c r="I1069" s="304"/>
      <c r="J1069" s="3"/>
    </row>
    <row r="1070" spans="1:11" ht="16.2" thickBot="1" x14ac:dyDescent="0.35">
      <c r="A1070" s="14">
        <v>1002</v>
      </c>
      <c r="B1070" s="616"/>
      <c r="C1070" s="613"/>
      <c r="D1070" s="614"/>
      <c r="E1070" s="327" t="s">
        <v>1091</v>
      </c>
      <c r="F1070" s="20" t="s">
        <v>13</v>
      </c>
      <c r="G1070" s="310">
        <v>1150</v>
      </c>
      <c r="H1070" s="328">
        <f t="shared" si="34"/>
        <v>34500</v>
      </c>
      <c r="I1070" s="304"/>
      <c r="J1070" s="3"/>
    </row>
    <row r="1071" spans="1:11" ht="15.6" x14ac:dyDescent="0.3">
      <c r="A1071" s="14">
        <v>1003</v>
      </c>
      <c r="B1071" s="616"/>
      <c r="C1071" s="613"/>
      <c r="D1071" s="613">
        <v>24</v>
      </c>
      <c r="E1071" s="352" t="s">
        <v>1092</v>
      </c>
      <c r="F1071" s="45" t="s">
        <v>21</v>
      </c>
      <c r="G1071" s="353">
        <v>1150</v>
      </c>
      <c r="H1071" s="354">
        <f t="shared" si="34"/>
        <v>34500</v>
      </c>
      <c r="I1071" s="304"/>
      <c r="J1071" s="3"/>
    </row>
    <row r="1072" spans="1:11" ht="16.2" thickBot="1" x14ac:dyDescent="0.35">
      <c r="A1072" s="31">
        <v>1004</v>
      </c>
      <c r="B1072" s="616"/>
      <c r="C1072" s="614"/>
      <c r="D1072" s="613"/>
      <c r="E1072" s="381" t="s">
        <v>1093</v>
      </c>
      <c r="F1072" s="16" t="s">
        <v>21</v>
      </c>
      <c r="G1072" s="310">
        <v>2650</v>
      </c>
      <c r="H1072" s="328">
        <f t="shared" si="34"/>
        <v>79500</v>
      </c>
      <c r="I1072" s="304"/>
      <c r="J1072" s="3"/>
    </row>
    <row r="1073" spans="1:10" ht="16.5" customHeight="1" thickBot="1" x14ac:dyDescent="0.35">
      <c r="A1073" s="32"/>
      <c r="B1073" s="616"/>
      <c r="C1073" s="695" t="s">
        <v>1094</v>
      </c>
      <c r="D1073" s="696"/>
      <c r="E1073" s="696"/>
      <c r="F1073" s="697"/>
      <c r="G1073" s="358">
        <f>SUM(G1036:G1072)</f>
        <v>79225</v>
      </c>
      <c r="H1073" s="358">
        <f>G1073*30</f>
        <v>2376750</v>
      </c>
      <c r="I1073" s="304"/>
      <c r="J1073" s="3"/>
    </row>
    <row r="1074" spans="1:10" ht="15.6" x14ac:dyDescent="0.3">
      <c r="A1074" s="35">
        <v>1005</v>
      </c>
      <c r="B1074" s="616"/>
      <c r="C1074" s="612" t="s">
        <v>1095</v>
      </c>
      <c r="D1074" s="612">
        <v>24</v>
      </c>
      <c r="E1074" s="324" t="s">
        <v>1096</v>
      </c>
      <c r="F1074" s="11" t="s">
        <v>21</v>
      </c>
      <c r="G1074" s="313">
        <v>4300</v>
      </c>
      <c r="H1074" s="303">
        <f t="shared" si="34"/>
        <v>129000</v>
      </c>
      <c r="I1074" s="304"/>
      <c r="J1074" s="3"/>
    </row>
    <row r="1075" spans="1:10" ht="15.6" x14ac:dyDescent="0.3">
      <c r="A1075" s="14">
        <v>1006</v>
      </c>
      <c r="B1075" s="616"/>
      <c r="C1075" s="613"/>
      <c r="D1075" s="613"/>
      <c r="E1075" s="326" t="s">
        <v>1097</v>
      </c>
      <c r="F1075" s="16" t="s">
        <v>21</v>
      </c>
      <c r="G1075" s="307">
        <v>430</v>
      </c>
      <c r="H1075" s="306">
        <f t="shared" si="34"/>
        <v>12900</v>
      </c>
      <c r="I1075" s="304"/>
      <c r="J1075" s="3"/>
    </row>
    <row r="1076" spans="1:10" ht="15.6" x14ac:dyDescent="0.3">
      <c r="A1076" s="14">
        <v>1007</v>
      </c>
      <c r="B1076" s="616"/>
      <c r="C1076" s="613"/>
      <c r="D1076" s="613"/>
      <c r="E1076" s="326" t="s">
        <v>1098</v>
      </c>
      <c r="F1076" s="16" t="s">
        <v>21</v>
      </c>
      <c r="G1076" s="307">
        <v>2000</v>
      </c>
      <c r="H1076" s="306">
        <f t="shared" si="34"/>
        <v>60000</v>
      </c>
      <c r="I1076" s="304"/>
      <c r="J1076" s="3"/>
    </row>
    <row r="1077" spans="1:10" ht="16.2" thickBot="1" x14ac:dyDescent="0.35">
      <c r="A1077" s="14">
        <v>1008</v>
      </c>
      <c r="B1077" s="616"/>
      <c r="C1077" s="613"/>
      <c r="D1077" s="614"/>
      <c r="E1077" s="327" t="s">
        <v>1099</v>
      </c>
      <c r="F1077" s="20" t="s">
        <v>21</v>
      </c>
      <c r="G1077" s="310">
        <v>3900</v>
      </c>
      <c r="H1077" s="311">
        <f t="shared" si="34"/>
        <v>117000</v>
      </c>
      <c r="I1077" s="304"/>
      <c r="J1077" s="3"/>
    </row>
    <row r="1078" spans="1:10" ht="15.6" x14ac:dyDescent="0.3">
      <c r="A1078" s="14">
        <v>1009</v>
      </c>
      <c r="B1078" s="616"/>
      <c r="C1078" s="613"/>
      <c r="D1078" s="612" t="s">
        <v>1100</v>
      </c>
      <c r="E1078" s="324" t="s">
        <v>1101</v>
      </c>
      <c r="F1078" s="11" t="s">
        <v>21</v>
      </c>
      <c r="G1078" s="313">
        <v>1800</v>
      </c>
      <c r="H1078" s="303">
        <f t="shared" si="34"/>
        <v>54000</v>
      </c>
      <c r="I1078" s="304"/>
      <c r="J1078" s="3"/>
    </row>
    <row r="1079" spans="1:10" ht="15.6" x14ac:dyDescent="0.3">
      <c r="A1079" s="14">
        <v>1010</v>
      </c>
      <c r="B1079" s="616"/>
      <c r="C1079" s="613"/>
      <c r="D1079" s="613"/>
      <c r="E1079" s="326" t="s">
        <v>1102</v>
      </c>
      <c r="F1079" s="16" t="s">
        <v>21</v>
      </c>
      <c r="G1079" s="307">
        <v>420</v>
      </c>
      <c r="H1079" s="306">
        <f t="shared" si="34"/>
        <v>12600</v>
      </c>
      <c r="I1079" s="304"/>
      <c r="J1079" s="3"/>
    </row>
    <row r="1080" spans="1:10" ht="15.6" x14ac:dyDescent="0.3">
      <c r="A1080" s="14">
        <v>1011</v>
      </c>
      <c r="B1080" s="616"/>
      <c r="C1080" s="613"/>
      <c r="D1080" s="613"/>
      <c r="E1080" s="326" t="s">
        <v>1103</v>
      </c>
      <c r="F1080" s="16" t="s">
        <v>21</v>
      </c>
      <c r="G1080" s="307">
        <v>1650</v>
      </c>
      <c r="H1080" s="306">
        <f t="shared" si="34"/>
        <v>49500</v>
      </c>
      <c r="I1080" s="304"/>
      <c r="J1080" s="3"/>
    </row>
    <row r="1081" spans="1:10" ht="15.6" x14ac:dyDescent="0.3">
      <c r="A1081" s="14">
        <v>1012</v>
      </c>
      <c r="B1081" s="616"/>
      <c r="C1081" s="613"/>
      <c r="D1081" s="613"/>
      <c r="E1081" s="326" t="s">
        <v>1104</v>
      </c>
      <c r="F1081" s="16" t="s">
        <v>21</v>
      </c>
      <c r="G1081" s="307">
        <v>5550</v>
      </c>
      <c r="H1081" s="306">
        <f t="shared" si="34"/>
        <v>166500</v>
      </c>
      <c r="I1081" s="304"/>
      <c r="J1081" s="3"/>
    </row>
    <row r="1082" spans="1:10" ht="15.6" x14ac:dyDescent="0.3">
      <c r="A1082" s="14">
        <v>1013</v>
      </c>
      <c r="B1082" s="616"/>
      <c r="C1082" s="613"/>
      <c r="D1082" s="613"/>
      <c r="E1082" s="326" t="s">
        <v>1105</v>
      </c>
      <c r="F1082" s="16" t="s">
        <v>13</v>
      </c>
      <c r="G1082" s="307">
        <v>220</v>
      </c>
      <c r="H1082" s="306">
        <f t="shared" si="34"/>
        <v>6600</v>
      </c>
      <c r="I1082" s="304"/>
      <c r="J1082" s="3"/>
    </row>
    <row r="1083" spans="1:10" ht="15.6" x14ac:dyDescent="0.3">
      <c r="A1083" s="14">
        <v>1014</v>
      </c>
      <c r="B1083" s="616"/>
      <c r="C1083" s="613"/>
      <c r="D1083" s="613"/>
      <c r="E1083" s="326" t="s">
        <v>1106</v>
      </c>
      <c r="F1083" s="16" t="s">
        <v>21</v>
      </c>
      <c r="G1083" s="307">
        <v>6650</v>
      </c>
      <c r="H1083" s="306">
        <f t="shared" si="34"/>
        <v>199500</v>
      </c>
      <c r="I1083" s="304"/>
      <c r="J1083" s="3"/>
    </row>
    <row r="1084" spans="1:10" ht="15.75" customHeight="1" x14ac:dyDescent="0.3">
      <c r="A1084" s="14">
        <v>1015</v>
      </c>
      <c r="B1084" s="616"/>
      <c r="C1084" s="613"/>
      <c r="D1084" s="613"/>
      <c r="E1084" s="326" t="s">
        <v>1107</v>
      </c>
      <c r="F1084" s="16" t="s">
        <v>21</v>
      </c>
      <c r="G1084" s="307">
        <v>11130</v>
      </c>
      <c r="H1084" s="308">
        <f t="shared" si="34"/>
        <v>333900</v>
      </c>
      <c r="I1084" s="304"/>
      <c r="J1084" s="3"/>
    </row>
    <row r="1085" spans="1:10" ht="15.6" x14ac:dyDescent="0.3">
      <c r="A1085" s="14">
        <v>1016</v>
      </c>
      <c r="B1085" s="616"/>
      <c r="C1085" s="613"/>
      <c r="D1085" s="613"/>
      <c r="E1085" s="326" t="s">
        <v>1108</v>
      </c>
      <c r="F1085" s="16" t="s">
        <v>21</v>
      </c>
      <c r="G1085" s="307">
        <v>7430</v>
      </c>
      <c r="H1085" s="308">
        <f t="shared" si="34"/>
        <v>222900</v>
      </c>
      <c r="I1085" s="304"/>
      <c r="J1085" s="3"/>
    </row>
    <row r="1086" spans="1:10" ht="16.2" thickBot="1" x14ac:dyDescent="0.35">
      <c r="A1086" s="14">
        <v>1017</v>
      </c>
      <c r="B1086" s="616"/>
      <c r="C1086" s="613"/>
      <c r="D1086" s="614"/>
      <c r="E1086" s="327" t="s">
        <v>1109</v>
      </c>
      <c r="F1086" s="20" t="s">
        <v>13</v>
      </c>
      <c r="G1086" s="310">
        <v>500</v>
      </c>
      <c r="H1086" s="328">
        <f t="shared" si="34"/>
        <v>15000</v>
      </c>
      <c r="I1086" s="304"/>
      <c r="J1086" s="3"/>
    </row>
    <row r="1087" spans="1:10" ht="15.6" x14ac:dyDescent="0.3">
      <c r="A1087" s="14">
        <v>1018</v>
      </c>
      <c r="B1087" s="616"/>
      <c r="C1087" s="613"/>
      <c r="D1087" s="698">
        <v>25</v>
      </c>
      <c r="E1087" s="324" t="s">
        <v>1110</v>
      </c>
      <c r="F1087" s="11" t="s">
        <v>21</v>
      </c>
      <c r="G1087" s="313">
        <v>350</v>
      </c>
      <c r="H1087" s="325">
        <f t="shared" si="34"/>
        <v>10500</v>
      </c>
      <c r="I1087" s="304"/>
      <c r="J1087" s="3"/>
    </row>
    <row r="1088" spans="1:10" ht="15.6" x14ac:dyDescent="0.3">
      <c r="A1088" s="14">
        <v>1019</v>
      </c>
      <c r="B1088" s="616"/>
      <c r="C1088" s="613"/>
      <c r="D1088" s="699"/>
      <c r="E1088" s="326" t="s">
        <v>1111</v>
      </c>
      <c r="F1088" s="16" t="s">
        <v>21</v>
      </c>
      <c r="G1088" s="307">
        <v>2650</v>
      </c>
      <c r="H1088" s="308">
        <f t="shared" si="34"/>
        <v>79500</v>
      </c>
      <c r="I1088" s="304"/>
      <c r="J1088" s="3"/>
    </row>
    <row r="1089" spans="1:10" ht="16.2" thickBot="1" x14ac:dyDescent="0.35">
      <c r="A1089" s="14">
        <v>1020</v>
      </c>
      <c r="B1089" s="616"/>
      <c r="C1089" s="613"/>
      <c r="D1089" s="700"/>
      <c r="E1089" s="327" t="s">
        <v>1112</v>
      </c>
      <c r="F1089" s="20" t="s">
        <v>21</v>
      </c>
      <c r="G1089" s="310">
        <v>610</v>
      </c>
      <c r="H1089" s="328">
        <f t="shared" si="34"/>
        <v>18300</v>
      </c>
      <c r="I1089" s="304"/>
      <c r="J1089" s="3"/>
    </row>
    <row r="1090" spans="1:10" ht="15.6" x14ac:dyDescent="0.3">
      <c r="A1090" s="14">
        <v>1021</v>
      </c>
      <c r="B1090" s="616"/>
      <c r="C1090" s="613"/>
      <c r="D1090" s="612">
        <v>26</v>
      </c>
      <c r="E1090" s="324" t="s">
        <v>1113</v>
      </c>
      <c r="F1090" s="11" t="s">
        <v>21</v>
      </c>
      <c r="G1090" s="313">
        <v>4300</v>
      </c>
      <c r="H1090" s="303">
        <f t="shared" si="34"/>
        <v>129000</v>
      </c>
      <c r="I1090" s="304"/>
      <c r="J1090" s="3"/>
    </row>
    <row r="1091" spans="1:10" ht="15.6" x14ac:dyDescent="0.3">
      <c r="A1091" s="14">
        <v>1022</v>
      </c>
      <c r="B1091" s="616"/>
      <c r="C1091" s="613"/>
      <c r="D1091" s="613"/>
      <c r="E1091" s="326" t="s">
        <v>1114</v>
      </c>
      <c r="F1091" s="16" t="s">
        <v>13</v>
      </c>
      <c r="G1091" s="307">
        <v>250</v>
      </c>
      <c r="H1091" s="306">
        <f t="shared" si="34"/>
        <v>7500</v>
      </c>
      <c r="I1091" s="304"/>
      <c r="J1091" s="3"/>
    </row>
    <row r="1092" spans="1:10" ht="15.6" x14ac:dyDescent="0.3">
      <c r="A1092" s="14">
        <v>1023</v>
      </c>
      <c r="B1092" s="616"/>
      <c r="C1092" s="613"/>
      <c r="D1092" s="613"/>
      <c r="E1092" s="326" t="s">
        <v>1115</v>
      </c>
      <c r="F1092" s="16" t="s">
        <v>21</v>
      </c>
      <c r="G1092" s="307">
        <v>700</v>
      </c>
      <c r="H1092" s="306">
        <f t="shared" si="34"/>
        <v>21000</v>
      </c>
      <c r="I1092" s="304"/>
      <c r="J1092" s="3"/>
    </row>
    <row r="1093" spans="1:10" ht="15.6" x14ac:dyDescent="0.3">
      <c r="A1093" s="14">
        <v>1024</v>
      </c>
      <c r="B1093" s="616"/>
      <c r="C1093" s="613"/>
      <c r="D1093" s="613"/>
      <c r="E1093" s="326" t="s">
        <v>1116</v>
      </c>
      <c r="F1093" s="16" t="s">
        <v>21</v>
      </c>
      <c r="G1093" s="307">
        <v>300</v>
      </c>
      <c r="H1093" s="306">
        <f t="shared" si="34"/>
        <v>9000</v>
      </c>
      <c r="I1093" s="304"/>
      <c r="J1093" s="3"/>
    </row>
    <row r="1094" spans="1:10" ht="16.2" thickBot="1" x14ac:dyDescent="0.35">
      <c r="A1094" s="14">
        <v>1025</v>
      </c>
      <c r="B1094" s="616"/>
      <c r="C1094" s="613"/>
      <c r="D1094" s="614"/>
      <c r="E1094" s="327" t="s">
        <v>1117</v>
      </c>
      <c r="F1094" s="20" t="s">
        <v>21</v>
      </c>
      <c r="G1094" s="310">
        <v>1138</v>
      </c>
      <c r="H1094" s="311">
        <f t="shared" si="34"/>
        <v>34140</v>
      </c>
      <c r="I1094" s="304"/>
      <c r="J1094" s="3"/>
    </row>
    <row r="1095" spans="1:10" ht="16.2" thickBot="1" x14ac:dyDescent="0.35">
      <c r="A1095" s="31">
        <v>1026</v>
      </c>
      <c r="B1095" s="616"/>
      <c r="C1095" s="613"/>
      <c r="D1095" s="599" t="s">
        <v>1118</v>
      </c>
      <c r="E1095" s="329" t="s">
        <v>1119</v>
      </c>
      <c r="F1095" s="148" t="s">
        <v>21</v>
      </c>
      <c r="G1095" s="356">
        <v>300</v>
      </c>
      <c r="H1095" s="357">
        <f t="shared" si="34"/>
        <v>9000</v>
      </c>
      <c r="I1095" s="304"/>
      <c r="J1095" s="3"/>
    </row>
    <row r="1096" spans="1:10" ht="16.5" customHeight="1" thickBot="1" x14ac:dyDescent="0.35">
      <c r="A1096" s="32"/>
      <c r="B1096" s="616"/>
      <c r="C1096" s="692" t="s">
        <v>1120</v>
      </c>
      <c r="D1096" s="693"/>
      <c r="E1096" s="693"/>
      <c r="F1096" s="694"/>
      <c r="G1096" s="358">
        <f>SUM(G1074:G1095)</f>
        <v>56578</v>
      </c>
      <c r="H1096" s="358">
        <f>G1096*30</f>
        <v>1697340</v>
      </c>
      <c r="I1096" s="304"/>
      <c r="J1096" s="3"/>
    </row>
    <row r="1097" spans="1:10" ht="15.6" x14ac:dyDescent="0.3">
      <c r="A1097" s="35">
        <v>1027</v>
      </c>
      <c r="B1097" s="616"/>
      <c r="C1097" s="612" t="s">
        <v>1121</v>
      </c>
      <c r="D1097" s="612">
        <v>2</v>
      </c>
      <c r="E1097" s="324" t="s">
        <v>1122</v>
      </c>
      <c r="F1097" s="16" t="s">
        <v>13</v>
      </c>
      <c r="G1097" s="313">
        <v>210</v>
      </c>
      <c r="H1097" s="303">
        <f>G1097*30</f>
        <v>6300</v>
      </c>
      <c r="I1097" s="304"/>
      <c r="J1097" s="3"/>
    </row>
    <row r="1098" spans="1:10" ht="15.6" x14ac:dyDescent="0.3">
      <c r="A1098" s="14">
        <v>1028</v>
      </c>
      <c r="B1098" s="616"/>
      <c r="C1098" s="613"/>
      <c r="D1098" s="613"/>
      <c r="E1098" s="326" t="s">
        <v>1123</v>
      </c>
      <c r="F1098" s="16" t="s">
        <v>13</v>
      </c>
      <c r="G1098" s="307">
        <f>344500-343900</f>
        <v>600</v>
      </c>
      <c r="H1098" s="306">
        <f t="shared" ref="H1098:H1123" si="35">G1098*30</f>
        <v>18000</v>
      </c>
      <c r="I1098" s="304"/>
      <c r="J1098" s="3"/>
    </row>
    <row r="1099" spans="1:10" ht="15.6" x14ac:dyDescent="0.3">
      <c r="A1099" s="14">
        <v>1029</v>
      </c>
      <c r="B1099" s="616"/>
      <c r="C1099" s="613"/>
      <c r="D1099" s="613"/>
      <c r="E1099" s="326" t="s">
        <v>1124</v>
      </c>
      <c r="F1099" s="16" t="s">
        <v>13</v>
      </c>
      <c r="G1099" s="307">
        <v>120</v>
      </c>
      <c r="H1099" s="306">
        <f t="shared" si="35"/>
        <v>3600</v>
      </c>
      <c r="I1099" s="304"/>
      <c r="J1099" s="3"/>
    </row>
    <row r="1100" spans="1:10" ht="15.6" x14ac:dyDescent="0.3">
      <c r="A1100" s="14">
        <v>1030</v>
      </c>
      <c r="B1100" s="616"/>
      <c r="C1100" s="613"/>
      <c r="D1100" s="613"/>
      <c r="E1100" s="326" t="s">
        <v>1125</v>
      </c>
      <c r="F1100" s="16" t="s">
        <v>13</v>
      </c>
      <c r="G1100" s="307">
        <v>700</v>
      </c>
      <c r="H1100" s="306">
        <f t="shared" si="35"/>
        <v>21000</v>
      </c>
      <c r="I1100" s="304"/>
      <c r="J1100" s="3"/>
    </row>
    <row r="1101" spans="1:10" ht="16.2" thickBot="1" x14ac:dyDescent="0.35">
      <c r="A1101" s="14">
        <v>1031</v>
      </c>
      <c r="B1101" s="616"/>
      <c r="C1101" s="613"/>
      <c r="D1101" s="614"/>
      <c r="E1101" s="381" t="s">
        <v>1126</v>
      </c>
      <c r="F1101" s="38" t="s">
        <v>13</v>
      </c>
      <c r="G1101" s="382">
        <v>200</v>
      </c>
      <c r="H1101" s="383">
        <f t="shared" si="35"/>
        <v>6000</v>
      </c>
      <c r="I1101" s="304"/>
      <c r="J1101" s="3"/>
    </row>
    <row r="1102" spans="1:10" ht="15.6" x14ac:dyDescent="0.3">
      <c r="A1102" s="14">
        <v>1032</v>
      </c>
      <c r="B1102" s="616"/>
      <c r="C1102" s="613"/>
      <c r="D1102" s="612" t="s">
        <v>1025</v>
      </c>
      <c r="E1102" s="324" t="s">
        <v>1127</v>
      </c>
      <c r="F1102" s="11" t="s">
        <v>21</v>
      </c>
      <c r="G1102" s="313">
        <v>450</v>
      </c>
      <c r="H1102" s="303">
        <f t="shared" si="35"/>
        <v>13500</v>
      </c>
      <c r="I1102" s="304"/>
      <c r="J1102" s="3"/>
    </row>
    <row r="1103" spans="1:10" ht="15.6" x14ac:dyDescent="0.3">
      <c r="A1103" s="14">
        <v>1033</v>
      </c>
      <c r="B1103" s="616"/>
      <c r="C1103" s="613"/>
      <c r="D1103" s="613"/>
      <c r="E1103" s="326" t="s">
        <v>1128</v>
      </c>
      <c r="F1103" s="16" t="s">
        <v>13</v>
      </c>
      <c r="G1103" s="307">
        <v>210</v>
      </c>
      <c r="H1103" s="306">
        <f t="shared" si="35"/>
        <v>6300</v>
      </c>
      <c r="I1103" s="304"/>
      <c r="J1103" s="3"/>
    </row>
    <row r="1104" spans="1:10" ht="15.6" x14ac:dyDescent="0.3">
      <c r="A1104" s="14">
        <v>1034</v>
      </c>
      <c r="B1104" s="616"/>
      <c r="C1104" s="613"/>
      <c r="D1104" s="613"/>
      <c r="E1104" s="326" t="s">
        <v>1129</v>
      </c>
      <c r="F1104" s="16" t="s">
        <v>13</v>
      </c>
      <c r="G1104" s="307">
        <v>100</v>
      </c>
      <c r="H1104" s="306">
        <f t="shared" si="35"/>
        <v>3000</v>
      </c>
      <c r="I1104" s="304"/>
      <c r="J1104" s="3"/>
    </row>
    <row r="1105" spans="1:10" ht="15.6" x14ac:dyDescent="0.3">
      <c r="A1105" s="14">
        <v>1035</v>
      </c>
      <c r="B1105" s="616"/>
      <c r="C1105" s="613"/>
      <c r="D1105" s="613"/>
      <c r="E1105" s="326" t="s">
        <v>1130</v>
      </c>
      <c r="F1105" s="16" t="s">
        <v>21</v>
      </c>
      <c r="G1105" s="307">
        <v>175</v>
      </c>
      <c r="H1105" s="306">
        <f t="shared" si="35"/>
        <v>5250</v>
      </c>
      <c r="I1105" s="304"/>
      <c r="J1105" s="3"/>
    </row>
    <row r="1106" spans="1:10" ht="16.2" thickBot="1" x14ac:dyDescent="0.35">
      <c r="A1106" s="14">
        <v>1036</v>
      </c>
      <c r="B1106" s="616"/>
      <c r="C1106" s="613"/>
      <c r="D1106" s="614"/>
      <c r="E1106" s="327" t="s">
        <v>1131</v>
      </c>
      <c r="F1106" s="20" t="s">
        <v>21</v>
      </c>
      <c r="G1106" s="310">
        <v>760</v>
      </c>
      <c r="H1106" s="311">
        <f t="shared" si="35"/>
        <v>22800</v>
      </c>
      <c r="I1106" s="304"/>
      <c r="J1106" s="3"/>
    </row>
    <row r="1107" spans="1:10" ht="15.6" x14ac:dyDescent="0.3">
      <c r="A1107" s="14">
        <v>1037</v>
      </c>
      <c r="B1107" s="616"/>
      <c r="C1107" s="613"/>
      <c r="D1107" s="612" t="s">
        <v>837</v>
      </c>
      <c r="E1107" s="312" t="s">
        <v>1132</v>
      </c>
      <c r="F1107" s="11" t="s">
        <v>21</v>
      </c>
      <c r="G1107" s="313">
        <v>230</v>
      </c>
      <c r="H1107" s="303">
        <f t="shared" si="35"/>
        <v>6900</v>
      </c>
      <c r="I1107" s="304"/>
      <c r="J1107" s="3"/>
    </row>
    <row r="1108" spans="1:10" ht="15.75" customHeight="1" x14ac:dyDescent="0.3">
      <c r="A1108" s="14">
        <v>1038</v>
      </c>
      <c r="B1108" s="616"/>
      <c r="C1108" s="613"/>
      <c r="D1108" s="613"/>
      <c r="E1108" s="314" t="s">
        <v>1133</v>
      </c>
      <c r="F1108" s="16" t="s">
        <v>21</v>
      </c>
      <c r="G1108" s="307">
        <v>220</v>
      </c>
      <c r="H1108" s="306">
        <f t="shared" si="35"/>
        <v>6600</v>
      </c>
      <c r="I1108" s="304"/>
      <c r="J1108" s="3"/>
    </row>
    <row r="1109" spans="1:10" ht="15.6" x14ac:dyDescent="0.3">
      <c r="A1109" s="14">
        <v>1039</v>
      </c>
      <c r="B1109" s="616"/>
      <c r="C1109" s="613"/>
      <c r="D1109" s="613"/>
      <c r="E1109" s="314" t="s">
        <v>1134</v>
      </c>
      <c r="F1109" s="16" t="s">
        <v>21</v>
      </c>
      <c r="G1109" s="307">
        <v>1150</v>
      </c>
      <c r="H1109" s="306">
        <f t="shared" si="35"/>
        <v>34500</v>
      </c>
      <c r="I1109" s="304"/>
      <c r="J1109" s="3"/>
    </row>
    <row r="1110" spans="1:10" ht="15.6" x14ac:dyDescent="0.3">
      <c r="A1110" s="14">
        <v>1040</v>
      </c>
      <c r="B1110" s="616"/>
      <c r="C1110" s="613"/>
      <c r="D1110" s="613"/>
      <c r="E1110" s="314" t="s">
        <v>1135</v>
      </c>
      <c r="F1110" s="16" t="s">
        <v>21</v>
      </c>
      <c r="G1110" s="307">
        <v>230</v>
      </c>
      <c r="H1110" s="306">
        <f t="shared" si="35"/>
        <v>6900</v>
      </c>
      <c r="I1110" s="304"/>
      <c r="J1110" s="3"/>
    </row>
    <row r="1111" spans="1:10" ht="15.6" x14ac:dyDescent="0.3">
      <c r="A1111" s="14">
        <v>1041</v>
      </c>
      <c r="B1111" s="616"/>
      <c r="C1111" s="613"/>
      <c r="D1111" s="613"/>
      <c r="E1111" s="314" t="s">
        <v>1136</v>
      </c>
      <c r="F1111" s="16" t="s">
        <v>21</v>
      </c>
      <c r="G1111" s="307">
        <f>15800-11100</f>
        <v>4700</v>
      </c>
      <c r="H1111" s="306">
        <f t="shared" si="35"/>
        <v>141000</v>
      </c>
      <c r="I1111" s="304"/>
      <c r="J1111" s="3"/>
    </row>
    <row r="1112" spans="1:10" ht="15.6" x14ac:dyDescent="0.3">
      <c r="A1112" s="14">
        <v>1042</v>
      </c>
      <c r="B1112" s="616"/>
      <c r="C1112" s="613"/>
      <c r="D1112" s="613"/>
      <c r="E1112" s="314" t="s">
        <v>1137</v>
      </c>
      <c r="F1112" s="16" t="s">
        <v>21</v>
      </c>
      <c r="G1112" s="307">
        <v>800</v>
      </c>
      <c r="H1112" s="306">
        <f t="shared" si="35"/>
        <v>24000</v>
      </c>
      <c r="I1112" s="304"/>
      <c r="J1112" s="3"/>
    </row>
    <row r="1113" spans="1:10" ht="15.6" x14ac:dyDescent="0.3">
      <c r="A1113" s="14">
        <v>1043</v>
      </c>
      <c r="B1113" s="616"/>
      <c r="C1113" s="613"/>
      <c r="D1113" s="613"/>
      <c r="E1113" s="314" t="s">
        <v>1138</v>
      </c>
      <c r="F1113" s="16" t="s">
        <v>21</v>
      </c>
      <c r="G1113" s="307">
        <v>1040</v>
      </c>
      <c r="H1113" s="306">
        <f t="shared" si="35"/>
        <v>31200</v>
      </c>
      <c r="I1113" s="304"/>
      <c r="J1113" s="3"/>
    </row>
    <row r="1114" spans="1:10" ht="15.6" x14ac:dyDescent="0.3">
      <c r="A1114" s="14">
        <v>1044</v>
      </c>
      <c r="B1114" s="616"/>
      <c r="C1114" s="613"/>
      <c r="D1114" s="613"/>
      <c r="E1114" s="314" t="s">
        <v>1139</v>
      </c>
      <c r="F1114" s="16" t="s">
        <v>21</v>
      </c>
      <c r="G1114" s="307">
        <v>200</v>
      </c>
      <c r="H1114" s="306">
        <f t="shared" si="35"/>
        <v>6000</v>
      </c>
      <c r="I1114" s="304"/>
      <c r="J1114" s="3"/>
    </row>
    <row r="1115" spans="1:10" ht="15.6" x14ac:dyDescent="0.3">
      <c r="A1115" s="14">
        <v>1045</v>
      </c>
      <c r="B1115" s="616"/>
      <c r="C1115" s="613"/>
      <c r="D1115" s="613"/>
      <c r="E1115" s="314" t="s">
        <v>1140</v>
      </c>
      <c r="F1115" s="16" t="s">
        <v>21</v>
      </c>
      <c r="G1115" s="307">
        <v>240</v>
      </c>
      <c r="H1115" s="306">
        <f t="shared" si="35"/>
        <v>7200</v>
      </c>
      <c r="I1115" s="304"/>
      <c r="J1115" s="3"/>
    </row>
    <row r="1116" spans="1:10" ht="15.6" x14ac:dyDescent="0.3">
      <c r="A1116" s="14">
        <v>1046</v>
      </c>
      <c r="B1116" s="616"/>
      <c r="C1116" s="613"/>
      <c r="D1116" s="613"/>
      <c r="E1116" s="314" t="s">
        <v>1141</v>
      </c>
      <c r="F1116" s="16" t="s">
        <v>21</v>
      </c>
      <c r="G1116" s="307">
        <v>325</v>
      </c>
      <c r="H1116" s="306">
        <f t="shared" si="35"/>
        <v>9750</v>
      </c>
      <c r="I1116" s="304"/>
      <c r="J1116" s="3"/>
    </row>
    <row r="1117" spans="1:10" ht="15.6" x14ac:dyDescent="0.3">
      <c r="A1117" s="14">
        <v>1047</v>
      </c>
      <c r="B1117" s="616"/>
      <c r="C1117" s="613"/>
      <c r="D1117" s="613"/>
      <c r="E1117" s="314" t="s">
        <v>1142</v>
      </c>
      <c r="F1117" s="16" t="s">
        <v>21</v>
      </c>
      <c r="G1117" s="307">
        <v>470</v>
      </c>
      <c r="H1117" s="306">
        <f t="shared" si="35"/>
        <v>14100</v>
      </c>
      <c r="I1117" s="304"/>
      <c r="J1117" s="3"/>
    </row>
    <row r="1118" spans="1:10" ht="15.6" x14ac:dyDescent="0.3">
      <c r="A1118" s="14">
        <v>1048</v>
      </c>
      <c r="B1118" s="616"/>
      <c r="C1118" s="613"/>
      <c r="D1118" s="613"/>
      <c r="E1118" s="314" t="s">
        <v>1143</v>
      </c>
      <c r="F1118" s="16" t="s">
        <v>21</v>
      </c>
      <c r="G1118" s="307">
        <v>150</v>
      </c>
      <c r="H1118" s="306">
        <f t="shared" si="35"/>
        <v>4500</v>
      </c>
      <c r="I1118" s="304"/>
      <c r="J1118" s="3"/>
    </row>
    <row r="1119" spans="1:10" ht="15.6" x14ac:dyDescent="0.3">
      <c r="A1119" s="14">
        <v>1049</v>
      </c>
      <c r="B1119" s="616"/>
      <c r="C1119" s="613"/>
      <c r="D1119" s="613"/>
      <c r="E1119" s="314" t="s">
        <v>1144</v>
      </c>
      <c r="F1119" s="16" t="s">
        <v>21</v>
      </c>
      <c r="G1119" s="307">
        <v>1950</v>
      </c>
      <c r="H1119" s="306">
        <f t="shared" si="35"/>
        <v>58500</v>
      </c>
      <c r="I1119" s="304"/>
      <c r="J1119" s="3"/>
    </row>
    <row r="1120" spans="1:10" ht="15.6" x14ac:dyDescent="0.3">
      <c r="A1120" s="14">
        <v>1050</v>
      </c>
      <c r="B1120" s="616"/>
      <c r="C1120" s="613"/>
      <c r="D1120" s="613"/>
      <c r="E1120" s="314" t="s">
        <v>1145</v>
      </c>
      <c r="F1120" s="16" t="s">
        <v>21</v>
      </c>
      <c r="G1120" s="307">
        <v>1420</v>
      </c>
      <c r="H1120" s="306">
        <f t="shared" si="35"/>
        <v>42600</v>
      </c>
      <c r="I1120" s="304"/>
      <c r="J1120" s="3"/>
    </row>
    <row r="1121" spans="1:11" ht="15.6" x14ac:dyDescent="0.3">
      <c r="A1121" s="14">
        <v>1051</v>
      </c>
      <c r="B1121" s="616"/>
      <c r="C1121" s="613"/>
      <c r="D1121" s="613"/>
      <c r="E1121" s="314" t="s">
        <v>1146</v>
      </c>
      <c r="F1121" s="16" t="s">
        <v>21</v>
      </c>
      <c r="G1121" s="307">
        <v>262</v>
      </c>
      <c r="H1121" s="306">
        <f t="shared" si="35"/>
        <v>7860</v>
      </c>
      <c r="I1121" s="304"/>
      <c r="J1121" s="3"/>
    </row>
    <row r="1122" spans="1:11" ht="15.6" x14ac:dyDescent="0.3">
      <c r="A1122" s="14">
        <v>1052</v>
      </c>
      <c r="B1122" s="616"/>
      <c r="C1122" s="613"/>
      <c r="D1122" s="613"/>
      <c r="E1122" s="314" t="s">
        <v>1147</v>
      </c>
      <c r="F1122" s="16" t="s">
        <v>21</v>
      </c>
      <c r="G1122" s="307">
        <v>226</v>
      </c>
      <c r="H1122" s="306">
        <f t="shared" si="35"/>
        <v>6780</v>
      </c>
      <c r="I1122" s="304"/>
      <c r="J1122" s="3"/>
    </row>
    <row r="1123" spans="1:11" ht="16.2" thickBot="1" x14ac:dyDescent="0.35">
      <c r="A1123" s="31">
        <v>1053</v>
      </c>
      <c r="B1123" s="616"/>
      <c r="C1123" s="614"/>
      <c r="D1123" s="614"/>
      <c r="E1123" s="315" t="s">
        <v>1148</v>
      </c>
      <c r="F1123" s="20" t="s">
        <v>21</v>
      </c>
      <c r="G1123" s="310">
        <v>84</v>
      </c>
      <c r="H1123" s="311">
        <f t="shared" si="35"/>
        <v>2520</v>
      </c>
      <c r="I1123" s="304"/>
      <c r="J1123" s="3"/>
    </row>
    <row r="1124" spans="1:11" ht="16.5" customHeight="1" thickBot="1" x14ac:dyDescent="0.35">
      <c r="A1124" s="387"/>
      <c r="B1124" s="617"/>
      <c r="C1124" s="682" t="s">
        <v>1149</v>
      </c>
      <c r="D1124" s="683"/>
      <c r="E1124" s="683"/>
      <c r="F1124" s="684"/>
      <c r="G1124" s="388">
        <f>SUM(G1097:G1123)</f>
        <v>17222</v>
      </c>
      <c r="H1124" s="388">
        <f>G1124*30</f>
        <v>516660</v>
      </c>
      <c r="I1124" s="304"/>
      <c r="J1124" s="3"/>
    </row>
    <row r="1125" spans="1:11" ht="20.25" customHeight="1" thickBot="1" x14ac:dyDescent="0.35">
      <c r="A1125" s="685" t="s">
        <v>1150</v>
      </c>
      <c r="B1125" s="686"/>
      <c r="C1125" s="686"/>
      <c r="D1125" s="686"/>
      <c r="E1125" s="686"/>
      <c r="F1125" s="687"/>
      <c r="G1125" s="96">
        <f>G811+G857+G899+G988+G1035+G1073+G1096+G1124</f>
        <v>430401</v>
      </c>
      <c r="H1125" s="96">
        <f>G1125*30</f>
        <v>12912030</v>
      </c>
      <c r="I1125" s="304"/>
      <c r="J1125" s="98"/>
      <c r="K1125" s="165"/>
    </row>
    <row r="1126" spans="1:11" ht="15.75" customHeight="1" x14ac:dyDescent="0.3">
      <c r="A1126" s="301">
        <v>1054</v>
      </c>
      <c r="B1126" s="676" t="s">
        <v>1151</v>
      </c>
      <c r="C1126" s="645" t="s">
        <v>1152</v>
      </c>
      <c r="D1126" s="642">
        <v>22</v>
      </c>
      <c r="E1126" s="389" t="s">
        <v>1153</v>
      </c>
      <c r="F1126" s="390" t="s">
        <v>56</v>
      </c>
      <c r="G1126" s="391">
        <v>1000</v>
      </c>
      <c r="H1126" s="392">
        <f t="shared" ref="H1126:H1164" si="36">G1126*30</f>
        <v>30000</v>
      </c>
      <c r="I1126" s="3"/>
      <c r="J1126" s="3"/>
    </row>
    <row r="1127" spans="1:11" ht="15.6" x14ac:dyDescent="0.3">
      <c r="A1127" s="294">
        <v>1055</v>
      </c>
      <c r="B1127" s="677"/>
      <c r="C1127" s="646"/>
      <c r="D1127" s="643"/>
      <c r="E1127" s="393" t="s">
        <v>1154</v>
      </c>
      <c r="F1127" s="394" t="s">
        <v>56</v>
      </c>
      <c r="G1127" s="395">
        <v>200</v>
      </c>
      <c r="H1127" s="396">
        <f t="shared" si="36"/>
        <v>6000</v>
      </c>
      <c r="I1127" s="3"/>
      <c r="J1127" s="3"/>
    </row>
    <row r="1128" spans="1:11" ht="15.75" customHeight="1" x14ac:dyDescent="0.3">
      <c r="A1128" s="292">
        <v>1056</v>
      </c>
      <c r="B1128" s="677"/>
      <c r="C1128" s="646"/>
      <c r="D1128" s="643"/>
      <c r="E1128" s="393" t="s">
        <v>1155</v>
      </c>
      <c r="F1128" s="394" t="s">
        <v>56</v>
      </c>
      <c r="G1128" s="395">
        <v>1040</v>
      </c>
      <c r="H1128" s="396">
        <f t="shared" si="36"/>
        <v>31200</v>
      </c>
    </row>
    <row r="1129" spans="1:11" ht="15.6" x14ac:dyDescent="0.3">
      <c r="A1129" s="294">
        <v>1057</v>
      </c>
      <c r="B1129" s="677"/>
      <c r="C1129" s="646"/>
      <c r="D1129" s="643"/>
      <c r="E1129" s="393" t="s">
        <v>1156</v>
      </c>
      <c r="F1129" s="394" t="s">
        <v>56</v>
      </c>
      <c r="G1129" s="395">
        <v>340</v>
      </c>
      <c r="H1129" s="396">
        <f t="shared" si="36"/>
        <v>10200</v>
      </c>
    </row>
    <row r="1130" spans="1:11" ht="15.6" x14ac:dyDescent="0.3">
      <c r="A1130" s="292">
        <v>1058</v>
      </c>
      <c r="B1130" s="677"/>
      <c r="C1130" s="646"/>
      <c r="D1130" s="643"/>
      <c r="E1130" s="393" t="s">
        <v>1157</v>
      </c>
      <c r="F1130" s="394" t="s">
        <v>56</v>
      </c>
      <c r="G1130" s="395">
        <v>1000</v>
      </c>
      <c r="H1130" s="396">
        <f t="shared" si="36"/>
        <v>30000</v>
      </c>
    </row>
    <row r="1131" spans="1:11" ht="15.6" x14ac:dyDescent="0.3">
      <c r="A1131" s="294">
        <v>1059</v>
      </c>
      <c r="B1131" s="677"/>
      <c r="C1131" s="646"/>
      <c r="D1131" s="643"/>
      <c r="E1131" s="393" t="s">
        <v>1158</v>
      </c>
      <c r="F1131" s="394" t="s">
        <v>56</v>
      </c>
      <c r="G1131" s="395">
        <v>250</v>
      </c>
      <c r="H1131" s="396">
        <f t="shared" si="36"/>
        <v>7500</v>
      </c>
    </row>
    <row r="1132" spans="1:11" ht="15.75" customHeight="1" x14ac:dyDescent="0.3">
      <c r="A1132" s="292">
        <v>1060</v>
      </c>
      <c r="B1132" s="677"/>
      <c r="C1132" s="646"/>
      <c r="D1132" s="643"/>
      <c r="E1132" s="393" t="s">
        <v>1159</v>
      </c>
      <c r="F1132" s="394" t="s">
        <v>56</v>
      </c>
      <c r="G1132" s="395">
        <v>200</v>
      </c>
      <c r="H1132" s="396">
        <f t="shared" si="36"/>
        <v>6000</v>
      </c>
    </row>
    <row r="1133" spans="1:11" ht="15.75" customHeight="1" x14ac:dyDescent="0.3">
      <c r="A1133" s="294">
        <v>1061</v>
      </c>
      <c r="B1133" s="677"/>
      <c r="C1133" s="646"/>
      <c r="D1133" s="643"/>
      <c r="E1133" s="393" t="s">
        <v>1160</v>
      </c>
      <c r="F1133" s="394" t="s">
        <v>56</v>
      </c>
      <c r="G1133" s="395">
        <v>150</v>
      </c>
      <c r="H1133" s="396">
        <f t="shared" si="36"/>
        <v>4500</v>
      </c>
    </row>
    <row r="1134" spans="1:11" ht="15.6" x14ac:dyDescent="0.3">
      <c r="A1134" s="292">
        <v>1062</v>
      </c>
      <c r="B1134" s="677"/>
      <c r="C1134" s="646"/>
      <c r="D1134" s="643"/>
      <c r="E1134" s="393" t="s">
        <v>1161</v>
      </c>
      <c r="F1134" s="394" t="s">
        <v>56</v>
      </c>
      <c r="G1134" s="395">
        <v>820</v>
      </c>
      <c r="H1134" s="396">
        <f t="shared" si="36"/>
        <v>24600</v>
      </c>
    </row>
    <row r="1135" spans="1:11" ht="15.6" x14ac:dyDescent="0.3">
      <c r="A1135" s="294">
        <v>1063</v>
      </c>
      <c r="B1135" s="677"/>
      <c r="C1135" s="646"/>
      <c r="D1135" s="643"/>
      <c r="E1135" s="393" t="s">
        <v>1162</v>
      </c>
      <c r="F1135" s="394" t="s">
        <v>56</v>
      </c>
      <c r="G1135" s="395">
        <v>640</v>
      </c>
      <c r="H1135" s="396">
        <f t="shared" si="36"/>
        <v>19200</v>
      </c>
    </row>
    <row r="1136" spans="1:11" ht="15.6" x14ac:dyDescent="0.3">
      <c r="A1136" s="292">
        <v>1064</v>
      </c>
      <c r="B1136" s="677"/>
      <c r="C1136" s="646"/>
      <c r="D1136" s="643"/>
      <c r="E1136" s="397" t="s">
        <v>1163</v>
      </c>
      <c r="F1136" s="398" t="s">
        <v>13</v>
      </c>
      <c r="G1136" s="399">
        <v>2865</v>
      </c>
      <c r="H1136" s="400">
        <f t="shared" si="36"/>
        <v>85950</v>
      </c>
    </row>
    <row r="1137" spans="1:9" ht="15.6" x14ac:dyDescent="0.3">
      <c r="A1137" s="294">
        <v>1065</v>
      </c>
      <c r="B1137" s="677"/>
      <c r="C1137" s="646"/>
      <c r="D1137" s="643"/>
      <c r="E1137" s="393" t="s">
        <v>1164</v>
      </c>
      <c r="F1137" s="394" t="s">
        <v>13</v>
      </c>
      <c r="G1137" s="395">
        <v>120</v>
      </c>
      <c r="H1137" s="396">
        <f t="shared" si="36"/>
        <v>3600</v>
      </c>
    </row>
    <row r="1138" spans="1:9" ht="15.6" x14ac:dyDescent="0.3">
      <c r="A1138" s="292">
        <v>1066</v>
      </c>
      <c r="B1138" s="677"/>
      <c r="C1138" s="646"/>
      <c r="D1138" s="643"/>
      <c r="E1138" s="393" t="s">
        <v>1165</v>
      </c>
      <c r="F1138" s="394" t="s">
        <v>13</v>
      </c>
      <c r="G1138" s="395">
        <v>340</v>
      </c>
      <c r="H1138" s="396">
        <f t="shared" si="36"/>
        <v>10200</v>
      </c>
    </row>
    <row r="1139" spans="1:9" ht="15.6" x14ac:dyDescent="0.3">
      <c r="A1139" s="294">
        <v>1067</v>
      </c>
      <c r="B1139" s="677"/>
      <c r="C1139" s="646"/>
      <c r="D1139" s="643"/>
      <c r="E1139" s="393" t="s">
        <v>1166</v>
      </c>
      <c r="F1139" s="394" t="s">
        <v>13</v>
      </c>
      <c r="G1139" s="395">
        <v>350</v>
      </c>
      <c r="H1139" s="396">
        <f t="shared" si="36"/>
        <v>10500</v>
      </c>
    </row>
    <row r="1140" spans="1:9" ht="15.6" x14ac:dyDescent="0.3">
      <c r="A1140" s="292">
        <v>1068</v>
      </c>
      <c r="B1140" s="677"/>
      <c r="C1140" s="646"/>
      <c r="D1140" s="643"/>
      <c r="E1140" s="393" t="s">
        <v>1167</v>
      </c>
      <c r="F1140" s="394" t="s">
        <v>13</v>
      </c>
      <c r="G1140" s="395">
        <v>1300</v>
      </c>
      <c r="H1140" s="396">
        <f t="shared" si="36"/>
        <v>39000</v>
      </c>
    </row>
    <row r="1141" spans="1:9" ht="15.6" x14ac:dyDescent="0.3">
      <c r="A1141" s="294">
        <v>1069</v>
      </c>
      <c r="B1141" s="677"/>
      <c r="C1141" s="646"/>
      <c r="D1141" s="643"/>
      <c r="E1141" s="393" t="s">
        <v>1168</v>
      </c>
      <c r="F1141" s="394" t="s">
        <v>13</v>
      </c>
      <c r="G1141" s="395">
        <v>2300</v>
      </c>
      <c r="H1141" s="396">
        <f t="shared" si="36"/>
        <v>69000</v>
      </c>
    </row>
    <row r="1142" spans="1:9" ht="15.6" x14ac:dyDescent="0.3">
      <c r="A1142" s="292">
        <v>1070</v>
      </c>
      <c r="B1142" s="677"/>
      <c r="C1142" s="646"/>
      <c r="D1142" s="643"/>
      <c r="E1142" s="393" t="s">
        <v>1169</v>
      </c>
      <c r="F1142" s="394" t="s">
        <v>13</v>
      </c>
      <c r="G1142" s="395">
        <v>500</v>
      </c>
      <c r="H1142" s="396">
        <f t="shared" si="36"/>
        <v>15000</v>
      </c>
    </row>
    <row r="1143" spans="1:9" ht="15.6" x14ac:dyDescent="0.3">
      <c r="A1143" s="294">
        <v>1071</v>
      </c>
      <c r="B1143" s="677"/>
      <c r="C1143" s="646"/>
      <c r="D1143" s="643"/>
      <c r="E1143" s="393" t="s">
        <v>1170</v>
      </c>
      <c r="F1143" s="394" t="s">
        <v>13</v>
      </c>
      <c r="G1143" s="395">
        <v>100</v>
      </c>
      <c r="H1143" s="396">
        <f t="shared" si="36"/>
        <v>3000</v>
      </c>
    </row>
    <row r="1144" spans="1:9" ht="15.6" x14ac:dyDescent="0.3">
      <c r="A1144" s="292">
        <v>1072</v>
      </c>
      <c r="B1144" s="677"/>
      <c r="C1144" s="646"/>
      <c r="D1144" s="643"/>
      <c r="E1144" s="393" t="s">
        <v>1171</v>
      </c>
      <c r="F1144" s="394" t="s">
        <v>13</v>
      </c>
      <c r="G1144" s="395">
        <f>235950-234300</f>
        <v>1650</v>
      </c>
      <c r="H1144" s="396">
        <f t="shared" si="36"/>
        <v>49500</v>
      </c>
    </row>
    <row r="1145" spans="1:9" ht="15.6" x14ac:dyDescent="0.3">
      <c r="A1145" s="294">
        <v>1073</v>
      </c>
      <c r="B1145" s="677"/>
      <c r="C1145" s="646"/>
      <c r="D1145" s="643"/>
      <c r="E1145" s="393" t="s">
        <v>1172</v>
      </c>
      <c r="F1145" s="394" t="s">
        <v>13</v>
      </c>
      <c r="G1145" s="395">
        <v>220</v>
      </c>
      <c r="H1145" s="396">
        <f t="shared" si="36"/>
        <v>6600</v>
      </c>
    </row>
    <row r="1146" spans="1:9" ht="16.2" thickBot="1" x14ac:dyDescent="0.35">
      <c r="A1146" s="292">
        <v>1074</v>
      </c>
      <c r="B1146" s="677"/>
      <c r="C1146" s="646"/>
      <c r="D1146" s="643"/>
      <c r="E1146" s="401" t="s">
        <v>1173</v>
      </c>
      <c r="F1146" s="402" t="s">
        <v>13</v>
      </c>
      <c r="G1146" s="403">
        <f>236500-236290</f>
        <v>210</v>
      </c>
      <c r="H1146" s="404">
        <f t="shared" si="36"/>
        <v>6300</v>
      </c>
      <c r="I1146" s="405"/>
    </row>
    <row r="1147" spans="1:9" ht="15.6" x14ac:dyDescent="0.3">
      <c r="A1147" s="294">
        <v>1075</v>
      </c>
      <c r="B1147" s="677"/>
      <c r="C1147" s="646"/>
      <c r="D1147" s="645" t="s">
        <v>1174</v>
      </c>
      <c r="E1147" s="406" t="s">
        <v>1175</v>
      </c>
      <c r="F1147" s="407" t="s">
        <v>13</v>
      </c>
      <c r="G1147" s="408">
        <f>3850-3160</f>
        <v>690</v>
      </c>
      <c r="H1147" s="409">
        <f t="shared" si="36"/>
        <v>20700</v>
      </c>
      <c r="I1147" s="405"/>
    </row>
    <row r="1148" spans="1:9" ht="15.6" x14ac:dyDescent="0.3">
      <c r="A1148" s="292">
        <v>1076</v>
      </c>
      <c r="B1148" s="677"/>
      <c r="C1148" s="646"/>
      <c r="D1148" s="646"/>
      <c r="E1148" s="410" t="s">
        <v>1176</v>
      </c>
      <c r="F1148" s="411" t="s">
        <v>13</v>
      </c>
      <c r="G1148" s="412">
        <f>11700-4000</f>
        <v>7700</v>
      </c>
      <c r="H1148" s="413">
        <f t="shared" si="36"/>
        <v>231000</v>
      </c>
      <c r="I1148" s="405"/>
    </row>
    <row r="1149" spans="1:9" ht="15.6" x14ac:dyDescent="0.3">
      <c r="A1149" s="294">
        <v>1077</v>
      </c>
      <c r="B1149" s="677"/>
      <c r="C1149" s="646"/>
      <c r="D1149" s="646"/>
      <c r="E1149" s="217" t="s">
        <v>1177</v>
      </c>
      <c r="F1149" s="414" t="s">
        <v>13</v>
      </c>
      <c r="G1149" s="170">
        <v>290</v>
      </c>
      <c r="H1149" s="171">
        <f t="shared" si="36"/>
        <v>8700</v>
      </c>
      <c r="I1149" s="405"/>
    </row>
    <row r="1150" spans="1:9" ht="15.6" x14ac:dyDescent="0.3">
      <c r="A1150" s="292">
        <v>1078</v>
      </c>
      <c r="B1150" s="677"/>
      <c r="C1150" s="646"/>
      <c r="D1150" s="646"/>
      <c r="E1150" s="410" t="s">
        <v>1178</v>
      </c>
      <c r="F1150" s="411" t="s">
        <v>13</v>
      </c>
      <c r="G1150" s="193">
        <f>18080-13380</f>
        <v>4700</v>
      </c>
      <c r="H1150" s="413">
        <f t="shared" si="36"/>
        <v>141000</v>
      </c>
      <c r="I1150" s="405"/>
    </row>
    <row r="1151" spans="1:9" ht="15.6" x14ac:dyDescent="0.3">
      <c r="A1151" s="294">
        <v>1079</v>
      </c>
      <c r="B1151" s="677"/>
      <c r="C1151" s="646"/>
      <c r="D1151" s="646"/>
      <c r="E1151" s="410" t="s">
        <v>1179</v>
      </c>
      <c r="F1151" s="411" t="s">
        <v>13</v>
      </c>
      <c r="G1151" s="193">
        <v>11000</v>
      </c>
      <c r="H1151" s="413">
        <f t="shared" si="36"/>
        <v>330000</v>
      </c>
      <c r="I1151" s="405"/>
    </row>
    <row r="1152" spans="1:9" ht="15.6" x14ac:dyDescent="0.3">
      <c r="A1152" s="292">
        <v>1080</v>
      </c>
      <c r="B1152" s="677"/>
      <c r="C1152" s="646"/>
      <c r="D1152" s="646"/>
      <c r="E1152" s="410" t="s">
        <v>1180</v>
      </c>
      <c r="F1152" s="411" t="s">
        <v>13</v>
      </c>
      <c r="G1152" s="193">
        <f>42500-40330</f>
        <v>2170</v>
      </c>
      <c r="H1152" s="413">
        <f t="shared" si="36"/>
        <v>65100</v>
      </c>
      <c r="I1152" s="405"/>
    </row>
    <row r="1153" spans="1:9" ht="15.6" x14ac:dyDescent="0.3">
      <c r="A1153" s="294">
        <v>1081</v>
      </c>
      <c r="B1153" s="677"/>
      <c r="C1153" s="646"/>
      <c r="D1153" s="646"/>
      <c r="E1153" s="217" t="s">
        <v>1181</v>
      </c>
      <c r="F1153" s="414" t="s">
        <v>13</v>
      </c>
      <c r="G1153" s="170">
        <f>43000-42510</f>
        <v>490</v>
      </c>
      <c r="H1153" s="171">
        <f t="shared" si="36"/>
        <v>14700</v>
      </c>
      <c r="I1153" s="405"/>
    </row>
    <row r="1154" spans="1:9" ht="15.6" x14ac:dyDescent="0.3">
      <c r="A1154" s="292">
        <v>1082</v>
      </c>
      <c r="B1154" s="677"/>
      <c r="C1154" s="646"/>
      <c r="D1154" s="646"/>
      <c r="E1154" s="410" t="s">
        <v>1182</v>
      </c>
      <c r="F1154" s="411" t="s">
        <v>13</v>
      </c>
      <c r="G1154" s="193">
        <f>50250-45800</f>
        <v>4450</v>
      </c>
      <c r="H1154" s="413">
        <f t="shared" si="36"/>
        <v>133500</v>
      </c>
      <c r="I1154" s="405"/>
    </row>
    <row r="1155" spans="1:9" ht="16.2" thickBot="1" x14ac:dyDescent="0.35">
      <c r="A1155" s="294">
        <v>1083</v>
      </c>
      <c r="B1155" s="677"/>
      <c r="C1155" s="646"/>
      <c r="D1155" s="647"/>
      <c r="E1155" s="415" t="s">
        <v>1183</v>
      </c>
      <c r="F1155" s="416" t="s">
        <v>13</v>
      </c>
      <c r="G1155" s="197">
        <f>64700-50270</f>
        <v>14430</v>
      </c>
      <c r="H1155" s="417">
        <f t="shared" si="36"/>
        <v>432900</v>
      </c>
      <c r="I1155" s="405"/>
    </row>
    <row r="1156" spans="1:9" ht="15.6" x14ac:dyDescent="0.3">
      <c r="A1156" s="292">
        <v>1084</v>
      </c>
      <c r="B1156" s="677"/>
      <c r="C1156" s="646"/>
      <c r="D1156" s="642" t="s">
        <v>1184</v>
      </c>
      <c r="E1156" s="209" t="s">
        <v>1185</v>
      </c>
      <c r="F1156" s="418" t="s">
        <v>56</v>
      </c>
      <c r="G1156" s="167">
        <v>50</v>
      </c>
      <c r="H1156" s="168">
        <f t="shared" si="36"/>
        <v>1500</v>
      </c>
      <c r="I1156" s="405"/>
    </row>
    <row r="1157" spans="1:9" ht="15.6" x14ac:dyDescent="0.3">
      <c r="A1157" s="294">
        <v>1085</v>
      </c>
      <c r="B1157" s="677"/>
      <c r="C1157" s="646"/>
      <c r="D1157" s="643"/>
      <c r="E1157" s="210" t="s">
        <v>1186</v>
      </c>
      <c r="F1157" s="414" t="s">
        <v>56</v>
      </c>
      <c r="G1157" s="170">
        <v>390</v>
      </c>
      <c r="H1157" s="171">
        <f t="shared" si="36"/>
        <v>11700</v>
      </c>
      <c r="I1157" s="405"/>
    </row>
    <row r="1158" spans="1:9" ht="15.6" x14ac:dyDescent="0.3">
      <c r="A1158" s="292">
        <v>1086</v>
      </c>
      <c r="B1158" s="677"/>
      <c r="C1158" s="646"/>
      <c r="D1158" s="643"/>
      <c r="E1158" s="210" t="s">
        <v>1187</v>
      </c>
      <c r="F1158" s="414" t="s">
        <v>56</v>
      </c>
      <c r="G1158" s="170">
        <v>390</v>
      </c>
      <c r="H1158" s="171">
        <f t="shared" si="36"/>
        <v>11700</v>
      </c>
      <c r="I1158" s="405"/>
    </row>
    <row r="1159" spans="1:9" ht="15.6" x14ac:dyDescent="0.3">
      <c r="A1159" s="294">
        <v>1087</v>
      </c>
      <c r="B1159" s="677"/>
      <c r="C1159" s="646"/>
      <c r="D1159" s="643"/>
      <c r="E1159" s="210" t="s">
        <v>1188</v>
      </c>
      <c r="F1159" s="414" t="s">
        <v>56</v>
      </c>
      <c r="G1159" s="170">
        <v>440</v>
      </c>
      <c r="H1159" s="171">
        <f t="shared" si="36"/>
        <v>13200</v>
      </c>
      <c r="I1159" s="405"/>
    </row>
    <row r="1160" spans="1:9" ht="15.6" x14ac:dyDescent="0.3">
      <c r="A1160" s="292">
        <v>1088</v>
      </c>
      <c r="B1160" s="677"/>
      <c r="C1160" s="646"/>
      <c r="D1160" s="643"/>
      <c r="E1160" s="210" t="s">
        <v>1189</v>
      </c>
      <c r="F1160" s="414" t="s">
        <v>56</v>
      </c>
      <c r="G1160" s="170">
        <v>390</v>
      </c>
      <c r="H1160" s="171">
        <f t="shared" si="36"/>
        <v>11700</v>
      </c>
      <c r="I1160" s="405"/>
    </row>
    <row r="1161" spans="1:9" ht="15.6" x14ac:dyDescent="0.3">
      <c r="A1161" s="294">
        <v>1089</v>
      </c>
      <c r="B1161" s="677"/>
      <c r="C1161" s="646"/>
      <c r="D1161" s="643"/>
      <c r="E1161" s="210" t="s">
        <v>1190</v>
      </c>
      <c r="F1161" s="414" t="s">
        <v>56</v>
      </c>
      <c r="G1161" s="170">
        <v>290</v>
      </c>
      <c r="H1161" s="171">
        <f t="shared" si="36"/>
        <v>8700</v>
      </c>
      <c r="I1161" s="405"/>
    </row>
    <row r="1162" spans="1:9" ht="15.6" x14ac:dyDescent="0.3">
      <c r="A1162" s="292">
        <v>1090</v>
      </c>
      <c r="B1162" s="677"/>
      <c r="C1162" s="646"/>
      <c r="D1162" s="643"/>
      <c r="E1162" s="210" t="s">
        <v>1191</v>
      </c>
      <c r="F1162" s="414" t="s">
        <v>56</v>
      </c>
      <c r="G1162" s="170">
        <v>120</v>
      </c>
      <c r="H1162" s="171">
        <f t="shared" si="36"/>
        <v>3600</v>
      </c>
      <c r="I1162" s="405"/>
    </row>
    <row r="1163" spans="1:9" ht="15.6" x14ac:dyDescent="0.3">
      <c r="A1163" s="294">
        <v>1091</v>
      </c>
      <c r="B1163" s="677"/>
      <c r="C1163" s="646"/>
      <c r="D1163" s="643"/>
      <c r="E1163" s="210" t="s">
        <v>1192</v>
      </c>
      <c r="F1163" s="414" t="s">
        <v>56</v>
      </c>
      <c r="G1163" s="170">
        <v>120</v>
      </c>
      <c r="H1163" s="171">
        <f t="shared" si="36"/>
        <v>3600</v>
      </c>
      <c r="I1163" s="405"/>
    </row>
    <row r="1164" spans="1:9" ht="16.2" thickBot="1" x14ac:dyDescent="0.35">
      <c r="A1164" s="292">
        <v>1092</v>
      </c>
      <c r="B1164" s="677"/>
      <c r="C1164" s="646"/>
      <c r="D1164" s="644"/>
      <c r="E1164" s="214" t="s">
        <v>1193</v>
      </c>
      <c r="F1164" s="419" t="s">
        <v>56</v>
      </c>
      <c r="G1164" s="173">
        <v>100</v>
      </c>
      <c r="H1164" s="174">
        <f t="shared" si="36"/>
        <v>3000</v>
      </c>
      <c r="I1164" s="405"/>
    </row>
    <row r="1165" spans="1:9" ht="16.2" thickBot="1" x14ac:dyDescent="0.35">
      <c r="A1165" s="295">
        <v>1093</v>
      </c>
      <c r="B1165" s="677"/>
      <c r="C1165" s="647"/>
      <c r="D1165" s="596" t="s">
        <v>1194</v>
      </c>
      <c r="E1165" s="420" t="s">
        <v>1195</v>
      </c>
      <c r="F1165" s="421" t="s">
        <v>56</v>
      </c>
      <c r="G1165" s="422">
        <f>13490-8100</f>
        <v>5390</v>
      </c>
      <c r="H1165" s="423">
        <f>G1165*30</f>
        <v>161700</v>
      </c>
      <c r="I1165" s="405"/>
    </row>
    <row r="1166" spans="1:9" ht="16.5" customHeight="1" thickBot="1" x14ac:dyDescent="0.35">
      <c r="A1166" s="424"/>
      <c r="B1166" s="677"/>
      <c r="C1166" s="688" t="s">
        <v>1196</v>
      </c>
      <c r="D1166" s="640"/>
      <c r="E1166" s="640"/>
      <c r="F1166" s="641"/>
      <c r="G1166" s="425">
        <f>SUM(G1126:G1165)</f>
        <v>69195</v>
      </c>
      <c r="H1166" s="426">
        <f>G1166*30</f>
        <v>2075850</v>
      </c>
      <c r="I1166" s="405"/>
    </row>
    <row r="1167" spans="1:9" ht="15.75" customHeight="1" x14ac:dyDescent="0.3">
      <c r="A1167" s="427">
        <v>1094</v>
      </c>
      <c r="B1167" s="677"/>
      <c r="C1167" s="645" t="s">
        <v>119</v>
      </c>
      <c r="D1167" s="645" t="s">
        <v>1197</v>
      </c>
      <c r="E1167" s="186" t="s">
        <v>1198</v>
      </c>
      <c r="F1167" s="414" t="s">
        <v>56</v>
      </c>
      <c r="G1167" s="428">
        <v>242</v>
      </c>
      <c r="H1167" s="185">
        <f t="shared" ref="H1167:H1194" si="37">G1167*30</f>
        <v>7260</v>
      </c>
      <c r="I1167" s="405"/>
    </row>
    <row r="1168" spans="1:9" ht="15.6" x14ac:dyDescent="0.3">
      <c r="A1168" s="429">
        <v>1095</v>
      </c>
      <c r="B1168" s="677"/>
      <c r="C1168" s="646"/>
      <c r="D1168" s="646"/>
      <c r="E1168" s="186" t="s">
        <v>1199</v>
      </c>
      <c r="F1168" s="414" t="s">
        <v>56</v>
      </c>
      <c r="G1168" s="428">
        <v>290</v>
      </c>
      <c r="H1168" s="185">
        <f t="shared" si="37"/>
        <v>8700</v>
      </c>
      <c r="I1168" s="405"/>
    </row>
    <row r="1169" spans="1:9" ht="15.6" x14ac:dyDescent="0.3">
      <c r="A1169" s="429">
        <v>1096</v>
      </c>
      <c r="B1169" s="677"/>
      <c r="C1169" s="646"/>
      <c r="D1169" s="646"/>
      <c r="E1169" s="186" t="s">
        <v>1200</v>
      </c>
      <c r="F1169" s="414" t="s">
        <v>56</v>
      </c>
      <c r="G1169" s="428">
        <v>319</v>
      </c>
      <c r="H1169" s="185">
        <f t="shared" si="37"/>
        <v>9570</v>
      </c>
      <c r="I1169" s="405"/>
    </row>
    <row r="1170" spans="1:9" ht="15.6" x14ac:dyDescent="0.3">
      <c r="A1170" s="429">
        <v>1097</v>
      </c>
      <c r="B1170" s="677"/>
      <c r="C1170" s="646"/>
      <c r="D1170" s="646"/>
      <c r="E1170" s="182" t="s">
        <v>1201</v>
      </c>
      <c r="F1170" s="430" t="s">
        <v>56</v>
      </c>
      <c r="G1170" s="431">
        <v>600</v>
      </c>
      <c r="H1170" s="185">
        <f>G1170*30</f>
        <v>18000</v>
      </c>
      <c r="I1170" s="405"/>
    </row>
    <row r="1171" spans="1:9" ht="15.6" x14ac:dyDescent="0.3">
      <c r="A1171" s="429">
        <v>1098</v>
      </c>
      <c r="B1171" s="677"/>
      <c r="C1171" s="646"/>
      <c r="D1171" s="646"/>
      <c r="E1171" s="186" t="s">
        <v>1202</v>
      </c>
      <c r="F1171" s="414" t="s">
        <v>56</v>
      </c>
      <c r="G1171" s="428">
        <v>220</v>
      </c>
      <c r="H1171" s="185">
        <f t="shared" si="37"/>
        <v>6600</v>
      </c>
      <c r="I1171" s="405"/>
    </row>
    <row r="1172" spans="1:9" ht="16.5" customHeight="1" x14ac:dyDescent="0.3">
      <c r="A1172" s="429">
        <v>1099</v>
      </c>
      <c r="B1172" s="677"/>
      <c r="C1172" s="646"/>
      <c r="D1172" s="646"/>
      <c r="E1172" s="186" t="s">
        <v>1203</v>
      </c>
      <c r="F1172" s="414" t="s">
        <v>56</v>
      </c>
      <c r="G1172" s="428">
        <v>270</v>
      </c>
      <c r="H1172" s="185">
        <f t="shared" si="37"/>
        <v>8100</v>
      </c>
      <c r="I1172" s="405"/>
    </row>
    <row r="1173" spans="1:9" ht="15.75" customHeight="1" x14ac:dyDescent="0.3">
      <c r="A1173" s="429">
        <v>1100</v>
      </c>
      <c r="B1173" s="677"/>
      <c r="C1173" s="646"/>
      <c r="D1173" s="646"/>
      <c r="E1173" s="210" t="s">
        <v>1204</v>
      </c>
      <c r="F1173" s="414" t="s">
        <v>56</v>
      </c>
      <c r="G1173" s="170">
        <v>180</v>
      </c>
      <c r="H1173" s="185">
        <f t="shared" si="37"/>
        <v>5400</v>
      </c>
      <c r="I1173" s="405"/>
    </row>
    <row r="1174" spans="1:9" ht="15.6" x14ac:dyDescent="0.3">
      <c r="A1174" s="429">
        <v>1101</v>
      </c>
      <c r="B1174" s="677"/>
      <c r="C1174" s="646"/>
      <c r="D1174" s="646"/>
      <c r="E1174" s="186" t="s">
        <v>1205</v>
      </c>
      <c r="F1174" s="414" t="s">
        <v>56</v>
      </c>
      <c r="G1174" s="428">
        <v>113</v>
      </c>
      <c r="H1174" s="185">
        <f t="shared" si="37"/>
        <v>3390</v>
      </c>
      <c r="I1174" s="405"/>
    </row>
    <row r="1175" spans="1:9" ht="15.6" x14ac:dyDescent="0.3">
      <c r="A1175" s="429">
        <v>1102</v>
      </c>
      <c r="B1175" s="677"/>
      <c r="C1175" s="646"/>
      <c r="D1175" s="646"/>
      <c r="E1175" s="186" t="s">
        <v>1206</v>
      </c>
      <c r="F1175" s="414" t="s">
        <v>56</v>
      </c>
      <c r="G1175" s="428">
        <v>270</v>
      </c>
      <c r="H1175" s="185">
        <f t="shared" si="37"/>
        <v>8100</v>
      </c>
      <c r="I1175" s="405"/>
    </row>
    <row r="1176" spans="1:9" ht="15.75" customHeight="1" x14ac:dyDescent="0.3">
      <c r="A1176" s="429">
        <v>1103</v>
      </c>
      <c r="B1176" s="677"/>
      <c r="C1176" s="646"/>
      <c r="D1176" s="646"/>
      <c r="E1176" s="186" t="s">
        <v>1207</v>
      </c>
      <c r="F1176" s="414" t="s">
        <v>56</v>
      </c>
      <c r="G1176" s="428">
        <v>200</v>
      </c>
      <c r="H1176" s="185">
        <f t="shared" si="37"/>
        <v>6000</v>
      </c>
      <c r="I1176" s="405"/>
    </row>
    <row r="1177" spans="1:9" ht="15.75" customHeight="1" x14ac:dyDescent="0.3">
      <c r="A1177" s="429">
        <v>1104</v>
      </c>
      <c r="B1177" s="677"/>
      <c r="C1177" s="646"/>
      <c r="D1177" s="646"/>
      <c r="E1177" s="186" t="s">
        <v>1208</v>
      </c>
      <c r="F1177" s="414" t="s">
        <v>56</v>
      </c>
      <c r="G1177" s="428">
        <v>50</v>
      </c>
      <c r="H1177" s="185">
        <f>G1177*30</f>
        <v>1500</v>
      </c>
      <c r="I1177" s="405"/>
    </row>
    <row r="1178" spans="1:9" ht="16.2" thickBot="1" x14ac:dyDescent="0.35">
      <c r="A1178" s="429">
        <v>1105</v>
      </c>
      <c r="B1178" s="677"/>
      <c r="C1178" s="646"/>
      <c r="D1178" s="647"/>
      <c r="E1178" s="176" t="s">
        <v>1209</v>
      </c>
      <c r="F1178" s="419" t="s">
        <v>56</v>
      </c>
      <c r="G1178" s="432">
        <v>974</v>
      </c>
      <c r="H1178" s="433">
        <f>G1178*30</f>
        <v>29220</v>
      </c>
      <c r="I1178" s="405"/>
    </row>
    <row r="1179" spans="1:9" ht="15.6" x14ac:dyDescent="0.3">
      <c r="A1179" s="429">
        <v>1106</v>
      </c>
      <c r="B1179" s="677"/>
      <c r="C1179" s="646"/>
      <c r="D1179" s="642" t="s">
        <v>353</v>
      </c>
      <c r="E1179" s="175" t="s">
        <v>1210</v>
      </c>
      <c r="F1179" s="418" t="s">
        <v>56</v>
      </c>
      <c r="G1179" s="434">
        <f>52300-49800</f>
        <v>2500</v>
      </c>
      <c r="H1179" s="168">
        <f t="shared" si="37"/>
        <v>75000</v>
      </c>
      <c r="I1179" s="405"/>
    </row>
    <row r="1180" spans="1:9" ht="15.6" x14ac:dyDescent="0.3">
      <c r="A1180" s="429">
        <v>1107</v>
      </c>
      <c r="B1180" s="677"/>
      <c r="C1180" s="646"/>
      <c r="D1180" s="643"/>
      <c r="E1180" s="186" t="s">
        <v>1211</v>
      </c>
      <c r="F1180" s="414" t="s">
        <v>56</v>
      </c>
      <c r="G1180" s="435">
        <f>54200-53900</f>
        <v>300</v>
      </c>
      <c r="H1180" s="185">
        <f t="shared" si="37"/>
        <v>9000</v>
      </c>
      <c r="I1180" s="405"/>
    </row>
    <row r="1181" spans="1:9" ht="16.5" customHeight="1" thickBot="1" x14ac:dyDescent="0.35">
      <c r="A1181" s="429">
        <v>1108</v>
      </c>
      <c r="B1181" s="677"/>
      <c r="C1181" s="646"/>
      <c r="D1181" s="644"/>
      <c r="E1181" s="176" t="s">
        <v>1212</v>
      </c>
      <c r="F1181" s="419" t="s">
        <v>56</v>
      </c>
      <c r="G1181" s="432">
        <f>57030-56900</f>
        <v>130</v>
      </c>
      <c r="H1181" s="433">
        <f t="shared" si="37"/>
        <v>3900</v>
      </c>
      <c r="I1181" s="405"/>
    </row>
    <row r="1182" spans="1:9" ht="15.75" customHeight="1" thickBot="1" x14ac:dyDescent="0.35">
      <c r="A1182" s="429">
        <v>1109</v>
      </c>
      <c r="B1182" s="677"/>
      <c r="C1182" s="646"/>
      <c r="D1182" s="436" t="s">
        <v>1213</v>
      </c>
      <c r="E1182" s="178" t="s">
        <v>1214</v>
      </c>
      <c r="F1182" s="437" t="s">
        <v>56</v>
      </c>
      <c r="G1182" s="438">
        <v>200</v>
      </c>
      <c r="H1182" s="181">
        <f t="shared" si="37"/>
        <v>6000</v>
      </c>
      <c r="I1182" s="405"/>
    </row>
    <row r="1183" spans="1:9" ht="15.75" customHeight="1" x14ac:dyDescent="0.3">
      <c r="A1183" s="429">
        <v>1110</v>
      </c>
      <c r="B1183" s="677"/>
      <c r="C1183" s="646"/>
      <c r="D1183" s="689" t="s">
        <v>1215</v>
      </c>
      <c r="E1183" s="439" t="s">
        <v>1216</v>
      </c>
      <c r="F1183" s="440" t="s">
        <v>56</v>
      </c>
      <c r="G1183" s="434">
        <f>920-50</f>
        <v>870</v>
      </c>
      <c r="H1183" s="168">
        <f t="shared" si="37"/>
        <v>26100</v>
      </c>
      <c r="I1183" s="405"/>
    </row>
    <row r="1184" spans="1:9" ht="15.75" customHeight="1" x14ac:dyDescent="0.3">
      <c r="A1184" s="429">
        <v>1111</v>
      </c>
      <c r="B1184" s="677"/>
      <c r="C1184" s="646"/>
      <c r="D1184" s="690"/>
      <c r="E1184" s="441" t="s">
        <v>1217</v>
      </c>
      <c r="F1184" s="442" t="s">
        <v>56</v>
      </c>
      <c r="G1184" s="435">
        <v>4000</v>
      </c>
      <c r="H1184" s="171">
        <f t="shared" si="37"/>
        <v>120000</v>
      </c>
      <c r="I1184" s="405"/>
    </row>
    <row r="1185" spans="1:9" ht="15.75" customHeight="1" x14ac:dyDescent="0.3">
      <c r="A1185" s="429">
        <v>1112</v>
      </c>
      <c r="B1185" s="677"/>
      <c r="C1185" s="646"/>
      <c r="D1185" s="690"/>
      <c r="E1185" s="441" t="s">
        <v>1218</v>
      </c>
      <c r="F1185" s="443" t="s">
        <v>56</v>
      </c>
      <c r="G1185" s="428">
        <v>150</v>
      </c>
      <c r="H1185" s="171">
        <f t="shared" si="37"/>
        <v>4500</v>
      </c>
      <c r="I1185" s="405"/>
    </row>
    <row r="1186" spans="1:9" ht="15.75" customHeight="1" x14ac:dyDescent="0.3">
      <c r="A1186" s="429">
        <v>1113</v>
      </c>
      <c r="B1186" s="677"/>
      <c r="C1186" s="646"/>
      <c r="D1186" s="690"/>
      <c r="E1186" s="441" t="s">
        <v>1219</v>
      </c>
      <c r="F1186" s="443" t="s">
        <v>13</v>
      </c>
      <c r="G1186" s="428">
        <v>700</v>
      </c>
      <c r="H1186" s="171">
        <f t="shared" si="37"/>
        <v>21000</v>
      </c>
      <c r="I1186" s="405"/>
    </row>
    <row r="1187" spans="1:9" ht="15.6" x14ac:dyDescent="0.3">
      <c r="A1187" s="429">
        <v>1114</v>
      </c>
      <c r="B1187" s="677"/>
      <c r="C1187" s="646"/>
      <c r="D1187" s="690"/>
      <c r="E1187" s="441" t="s">
        <v>1220</v>
      </c>
      <c r="F1187" s="443" t="s">
        <v>56</v>
      </c>
      <c r="G1187" s="428">
        <v>750</v>
      </c>
      <c r="H1187" s="171">
        <f t="shared" si="37"/>
        <v>22500</v>
      </c>
      <c r="I1187" s="405"/>
    </row>
    <row r="1188" spans="1:9" ht="16.2" thickBot="1" x14ac:dyDescent="0.35">
      <c r="A1188" s="429">
        <v>1115</v>
      </c>
      <c r="B1188" s="677"/>
      <c r="C1188" s="646"/>
      <c r="D1188" s="691"/>
      <c r="E1188" s="444" t="s">
        <v>1221</v>
      </c>
      <c r="F1188" s="445" t="s">
        <v>13</v>
      </c>
      <c r="G1188" s="432">
        <v>2732</v>
      </c>
      <c r="H1188" s="174">
        <f t="shared" si="37"/>
        <v>81960</v>
      </c>
      <c r="I1188" s="405"/>
    </row>
    <row r="1189" spans="1:9" ht="15.6" x14ac:dyDescent="0.3">
      <c r="A1189" s="429">
        <v>1116</v>
      </c>
      <c r="B1189" s="677"/>
      <c r="C1189" s="646"/>
      <c r="D1189" s="642" t="s">
        <v>1222</v>
      </c>
      <c r="E1189" s="175" t="s">
        <v>1223</v>
      </c>
      <c r="F1189" s="418" t="s">
        <v>56</v>
      </c>
      <c r="G1189" s="446">
        <v>580</v>
      </c>
      <c r="H1189" s="168">
        <f t="shared" si="37"/>
        <v>17400</v>
      </c>
      <c r="I1189" s="405"/>
    </row>
    <row r="1190" spans="1:9" ht="15.6" x14ac:dyDescent="0.3">
      <c r="A1190" s="429">
        <v>1117</v>
      </c>
      <c r="B1190" s="677"/>
      <c r="C1190" s="646"/>
      <c r="D1190" s="643"/>
      <c r="E1190" s="186" t="s">
        <v>1224</v>
      </c>
      <c r="F1190" s="414" t="s">
        <v>56</v>
      </c>
      <c r="G1190" s="428">
        <v>724</v>
      </c>
      <c r="H1190" s="185">
        <f t="shared" si="37"/>
        <v>21720</v>
      </c>
      <c r="I1190" s="405"/>
    </row>
    <row r="1191" spans="1:9" ht="16.2" thickBot="1" x14ac:dyDescent="0.35">
      <c r="A1191" s="429">
        <v>1118</v>
      </c>
      <c r="B1191" s="677"/>
      <c r="C1191" s="646"/>
      <c r="D1191" s="644"/>
      <c r="E1191" s="176" t="s">
        <v>1225</v>
      </c>
      <c r="F1191" s="419" t="s">
        <v>56</v>
      </c>
      <c r="G1191" s="432">
        <v>442</v>
      </c>
      <c r="H1191" s="433">
        <f t="shared" si="37"/>
        <v>13260</v>
      </c>
      <c r="I1191" s="405"/>
    </row>
    <row r="1192" spans="1:9" ht="15.6" x14ac:dyDescent="0.3">
      <c r="A1192" s="429">
        <v>1119</v>
      </c>
      <c r="B1192" s="677"/>
      <c r="C1192" s="646"/>
      <c r="D1192" s="642">
        <v>21</v>
      </c>
      <c r="E1192" s="175" t="s">
        <v>1226</v>
      </c>
      <c r="F1192" s="418" t="s">
        <v>56</v>
      </c>
      <c r="G1192" s="446">
        <v>883</v>
      </c>
      <c r="H1192" s="168">
        <f t="shared" si="37"/>
        <v>26490</v>
      </c>
      <c r="I1192" s="405"/>
    </row>
    <row r="1193" spans="1:9" ht="15.6" x14ac:dyDescent="0.3">
      <c r="A1193" s="429">
        <v>1120</v>
      </c>
      <c r="B1193" s="677"/>
      <c r="C1193" s="646"/>
      <c r="D1193" s="643"/>
      <c r="E1193" s="186" t="s">
        <v>1227</v>
      </c>
      <c r="F1193" s="414" t="s">
        <v>56</v>
      </c>
      <c r="G1193" s="428">
        <v>350</v>
      </c>
      <c r="H1193" s="185">
        <f t="shared" si="37"/>
        <v>10500</v>
      </c>
      <c r="I1193" s="405"/>
    </row>
    <row r="1194" spans="1:9" ht="16.2" thickBot="1" x14ac:dyDescent="0.35">
      <c r="A1194" s="429">
        <v>1121</v>
      </c>
      <c r="B1194" s="677"/>
      <c r="C1194" s="646"/>
      <c r="D1194" s="644"/>
      <c r="E1194" s="176" t="s">
        <v>1228</v>
      </c>
      <c r="F1194" s="419" t="s">
        <v>56</v>
      </c>
      <c r="G1194" s="432">
        <v>228</v>
      </c>
      <c r="H1194" s="433">
        <f t="shared" si="37"/>
        <v>6840</v>
      </c>
      <c r="I1194" s="405"/>
    </row>
    <row r="1195" spans="1:9" ht="15.6" x14ac:dyDescent="0.3">
      <c r="A1195" s="429">
        <v>1122</v>
      </c>
      <c r="B1195" s="677"/>
      <c r="C1195" s="646"/>
      <c r="D1195" s="621" t="s">
        <v>39</v>
      </c>
      <c r="E1195" s="447" t="s">
        <v>1229</v>
      </c>
      <c r="F1195" s="448" t="s">
        <v>777</v>
      </c>
      <c r="G1195" s="449">
        <v>5234</v>
      </c>
      <c r="H1195" s="450">
        <f>G1195*30</f>
        <v>157020</v>
      </c>
      <c r="I1195" s="405"/>
    </row>
    <row r="1196" spans="1:9" ht="15.6" x14ac:dyDescent="0.3">
      <c r="A1196" s="429">
        <v>1123</v>
      </c>
      <c r="B1196" s="677"/>
      <c r="C1196" s="646"/>
      <c r="D1196" s="622"/>
      <c r="E1196" s="451" t="s">
        <v>1230</v>
      </c>
      <c r="F1196" s="452" t="s">
        <v>777</v>
      </c>
      <c r="G1196" s="453">
        <v>3380</v>
      </c>
      <c r="H1196" s="454">
        <f>G1196*30</f>
        <v>101400</v>
      </c>
      <c r="I1196" s="405"/>
    </row>
    <row r="1197" spans="1:9" ht="16.2" thickBot="1" x14ac:dyDescent="0.35">
      <c r="A1197" s="455">
        <v>1124</v>
      </c>
      <c r="B1197" s="677"/>
      <c r="C1197" s="647"/>
      <c r="D1197" s="623"/>
      <c r="E1197" s="456" t="s">
        <v>1231</v>
      </c>
      <c r="F1197" s="457" t="s">
        <v>777</v>
      </c>
      <c r="G1197" s="458">
        <v>10900</v>
      </c>
      <c r="H1197" s="459">
        <f>G1197*30</f>
        <v>327000</v>
      </c>
      <c r="I1197" s="405"/>
    </row>
    <row r="1198" spans="1:9" ht="16.5" customHeight="1" thickBot="1" x14ac:dyDescent="0.35">
      <c r="A1198" s="424"/>
      <c r="B1198" s="677"/>
      <c r="C1198" s="679" t="s">
        <v>1232</v>
      </c>
      <c r="D1198" s="680"/>
      <c r="E1198" s="680"/>
      <c r="F1198" s="681"/>
      <c r="G1198" s="460">
        <f>SUM(G1167:G1197)</f>
        <v>38781</v>
      </c>
      <c r="H1198" s="461">
        <f>G1198*30</f>
        <v>1163430</v>
      </c>
      <c r="I1198" s="405"/>
    </row>
    <row r="1199" spans="1:9" ht="15.75" customHeight="1" x14ac:dyDescent="0.3">
      <c r="A1199" s="462">
        <v>1125</v>
      </c>
      <c r="B1199" s="677"/>
      <c r="C1199" s="645" t="s">
        <v>1233</v>
      </c>
      <c r="D1199" s="642">
        <v>3</v>
      </c>
      <c r="E1199" s="463" t="s">
        <v>1234</v>
      </c>
      <c r="F1199" s="464" t="s">
        <v>56</v>
      </c>
      <c r="G1199" s="465">
        <f>51500-50000</f>
        <v>1500</v>
      </c>
      <c r="H1199" s="466">
        <f>G1199*30</f>
        <v>45000</v>
      </c>
      <c r="I1199" s="405"/>
    </row>
    <row r="1200" spans="1:9" ht="15.6" x14ac:dyDescent="0.3">
      <c r="A1200" s="429">
        <v>1126</v>
      </c>
      <c r="B1200" s="677"/>
      <c r="C1200" s="646"/>
      <c r="D1200" s="643"/>
      <c r="E1200" s="467" t="s">
        <v>1235</v>
      </c>
      <c r="F1200" s="468" t="s">
        <v>56</v>
      </c>
      <c r="G1200" s="469">
        <v>440</v>
      </c>
      <c r="H1200" s="470">
        <f t="shared" ref="H1200:H1263" si="38">G1200*30</f>
        <v>13200</v>
      </c>
      <c r="I1200" s="405"/>
    </row>
    <row r="1201" spans="1:9" ht="15.6" x14ac:dyDescent="0.3">
      <c r="A1201" s="429">
        <v>1127</v>
      </c>
      <c r="B1201" s="677"/>
      <c r="C1201" s="646"/>
      <c r="D1201" s="643"/>
      <c r="E1201" s="467" t="s">
        <v>1236</v>
      </c>
      <c r="F1201" s="471" t="s">
        <v>56</v>
      </c>
      <c r="G1201" s="472">
        <f>58000-54250</f>
        <v>3750</v>
      </c>
      <c r="H1201" s="470">
        <f t="shared" si="38"/>
        <v>112500</v>
      </c>
      <c r="I1201" s="405"/>
    </row>
    <row r="1202" spans="1:9" ht="15.6" x14ac:dyDescent="0.3">
      <c r="A1202" s="429">
        <v>1128</v>
      </c>
      <c r="B1202" s="677"/>
      <c r="C1202" s="646"/>
      <c r="D1202" s="643"/>
      <c r="E1202" s="467" t="s">
        <v>1237</v>
      </c>
      <c r="F1202" s="468" t="s">
        <v>56</v>
      </c>
      <c r="G1202" s="469">
        <v>300</v>
      </c>
      <c r="H1202" s="470">
        <f t="shared" si="38"/>
        <v>9000</v>
      </c>
      <c r="I1202" s="405"/>
    </row>
    <row r="1203" spans="1:9" ht="15.6" x14ac:dyDescent="0.3">
      <c r="A1203" s="429">
        <v>1129</v>
      </c>
      <c r="B1203" s="677"/>
      <c r="C1203" s="646"/>
      <c r="D1203" s="643"/>
      <c r="E1203" s="467" t="s">
        <v>1238</v>
      </c>
      <c r="F1203" s="468" t="s">
        <v>56</v>
      </c>
      <c r="G1203" s="469">
        <v>200</v>
      </c>
      <c r="H1203" s="470">
        <f t="shared" si="38"/>
        <v>6000</v>
      </c>
      <c r="I1203" s="405"/>
    </row>
    <row r="1204" spans="1:9" ht="15.6" x14ac:dyDescent="0.3">
      <c r="A1204" s="429">
        <v>1130</v>
      </c>
      <c r="B1204" s="677"/>
      <c r="C1204" s="646"/>
      <c r="D1204" s="643"/>
      <c r="E1204" s="467" t="s">
        <v>1239</v>
      </c>
      <c r="F1204" s="468" t="s">
        <v>56</v>
      </c>
      <c r="G1204" s="469">
        <v>400</v>
      </c>
      <c r="H1204" s="470">
        <f t="shared" si="38"/>
        <v>12000</v>
      </c>
      <c r="I1204" s="405"/>
    </row>
    <row r="1205" spans="1:9" ht="16.5" customHeight="1" x14ac:dyDescent="0.3">
      <c r="A1205" s="429">
        <v>1131</v>
      </c>
      <c r="B1205" s="677"/>
      <c r="C1205" s="646"/>
      <c r="D1205" s="643"/>
      <c r="E1205" s="467" t="s">
        <v>1240</v>
      </c>
      <c r="F1205" s="468" t="s">
        <v>56</v>
      </c>
      <c r="G1205" s="469">
        <v>200</v>
      </c>
      <c r="H1205" s="470">
        <f t="shared" si="38"/>
        <v>6000</v>
      </c>
      <c r="I1205" s="405"/>
    </row>
    <row r="1206" spans="1:9" ht="15.75" customHeight="1" x14ac:dyDescent="0.3">
      <c r="A1206" s="429">
        <v>1132</v>
      </c>
      <c r="B1206" s="677"/>
      <c r="C1206" s="646"/>
      <c r="D1206" s="643"/>
      <c r="E1206" s="467" t="s">
        <v>1241</v>
      </c>
      <c r="F1206" s="468" t="s">
        <v>56</v>
      </c>
      <c r="G1206" s="469">
        <v>250</v>
      </c>
      <c r="H1206" s="470">
        <f t="shared" si="38"/>
        <v>7500</v>
      </c>
      <c r="I1206" s="405"/>
    </row>
    <row r="1207" spans="1:9" ht="15.6" x14ac:dyDescent="0.3">
      <c r="A1207" s="429">
        <v>1133</v>
      </c>
      <c r="B1207" s="677"/>
      <c r="C1207" s="646"/>
      <c r="D1207" s="643"/>
      <c r="E1207" s="467" t="s">
        <v>1242</v>
      </c>
      <c r="F1207" s="468" t="s">
        <v>56</v>
      </c>
      <c r="G1207" s="469">
        <v>2050</v>
      </c>
      <c r="H1207" s="470">
        <f t="shared" si="38"/>
        <v>61500</v>
      </c>
      <c r="I1207" s="405"/>
    </row>
    <row r="1208" spans="1:9" ht="15.6" x14ac:dyDescent="0.3">
      <c r="A1208" s="429">
        <v>1134</v>
      </c>
      <c r="B1208" s="677"/>
      <c r="C1208" s="646"/>
      <c r="D1208" s="643"/>
      <c r="E1208" s="467" t="s">
        <v>1243</v>
      </c>
      <c r="F1208" s="468" t="s">
        <v>56</v>
      </c>
      <c r="G1208" s="469">
        <v>306</v>
      </c>
      <c r="H1208" s="470">
        <f t="shared" si="38"/>
        <v>9180</v>
      </c>
      <c r="I1208" s="405"/>
    </row>
    <row r="1209" spans="1:9" ht="15.75" customHeight="1" x14ac:dyDescent="0.3">
      <c r="A1209" s="429">
        <v>1135</v>
      </c>
      <c r="B1209" s="677"/>
      <c r="C1209" s="646"/>
      <c r="D1209" s="643"/>
      <c r="E1209" s="467" t="s">
        <v>1244</v>
      </c>
      <c r="F1209" s="468" t="s">
        <v>56</v>
      </c>
      <c r="G1209" s="469">
        <v>200</v>
      </c>
      <c r="H1209" s="470">
        <f t="shared" si="38"/>
        <v>6000</v>
      </c>
      <c r="I1209" s="405"/>
    </row>
    <row r="1210" spans="1:9" ht="15.6" x14ac:dyDescent="0.3">
      <c r="A1210" s="429">
        <v>1136</v>
      </c>
      <c r="B1210" s="677"/>
      <c r="C1210" s="646"/>
      <c r="D1210" s="643"/>
      <c r="E1210" s="467" t="s">
        <v>1245</v>
      </c>
      <c r="F1210" s="468" t="s">
        <v>56</v>
      </c>
      <c r="G1210" s="469">
        <v>900</v>
      </c>
      <c r="H1210" s="470">
        <f t="shared" si="38"/>
        <v>27000</v>
      </c>
      <c r="I1210" s="405"/>
    </row>
    <row r="1211" spans="1:9" ht="15.6" x14ac:dyDescent="0.3">
      <c r="A1211" s="429">
        <v>1137</v>
      </c>
      <c r="B1211" s="677"/>
      <c r="C1211" s="646"/>
      <c r="D1211" s="643"/>
      <c r="E1211" s="467" t="s">
        <v>1246</v>
      </c>
      <c r="F1211" s="468" t="s">
        <v>56</v>
      </c>
      <c r="G1211" s="469">
        <v>450</v>
      </c>
      <c r="H1211" s="470">
        <f t="shared" si="38"/>
        <v>13500</v>
      </c>
      <c r="I1211" s="405"/>
    </row>
    <row r="1212" spans="1:9" ht="15.6" x14ac:dyDescent="0.3">
      <c r="A1212" s="429">
        <v>1138</v>
      </c>
      <c r="B1212" s="677"/>
      <c r="C1212" s="646"/>
      <c r="D1212" s="643"/>
      <c r="E1212" s="467" t="s">
        <v>1247</v>
      </c>
      <c r="F1212" s="468" t="s">
        <v>56</v>
      </c>
      <c r="G1212" s="469">
        <v>400</v>
      </c>
      <c r="H1212" s="470">
        <f t="shared" si="38"/>
        <v>12000</v>
      </c>
      <c r="I1212" s="405"/>
    </row>
    <row r="1213" spans="1:9" ht="15.6" x14ac:dyDescent="0.3">
      <c r="A1213" s="429">
        <v>1139</v>
      </c>
      <c r="B1213" s="677"/>
      <c r="C1213" s="646"/>
      <c r="D1213" s="643"/>
      <c r="E1213" s="467" t="s">
        <v>1248</v>
      </c>
      <c r="F1213" s="468" t="s">
        <v>56</v>
      </c>
      <c r="G1213" s="469">
        <v>700</v>
      </c>
      <c r="H1213" s="470">
        <f t="shared" si="38"/>
        <v>21000</v>
      </c>
      <c r="I1213" s="405"/>
    </row>
    <row r="1214" spans="1:9" ht="15.6" x14ac:dyDescent="0.3">
      <c r="A1214" s="429">
        <v>1140</v>
      </c>
      <c r="B1214" s="677"/>
      <c r="C1214" s="646"/>
      <c r="D1214" s="643"/>
      <c r="E1214" s="467" t="s">
        <v>1249</v>
      </c>
      <c r="F1214" s="468" t="s">
        <v>56</v>
      </c>
      <c r="G1214" s="469">
        <v>200</v>
      </c>
      <c r="H1214" s="470">
        <f t="shared" si="38"/>
        <v>6000</v>
      </c>
      <c r="I1214" s="405"/>
    </row>
    <row r="1215" spans="1:9" ht="15.6" x14ac:dyDescent="0.3">
      <c r="A1215" s="429">
        <v>1141</v>
      </c>
      <c r="B1215" s="677"/>
      <c r="C1215" s="646"/>
      <c r="D1215" s="643"/>
      <c r="E1215" s="467" t="s">
        <v>1250</v>
      </c>
      <c r="F1215" s="468" t="s">
        <v>56</v>
      </c>
      <c r="G1215" s="469">
        <v>315</v>
      </c>
      <c r="H1215" s="470">
        <f t="shared" si="38"/>
        <v>9450</v>
      </c>
      <c r="I1215" s="405"/>
    </row>
    <row r="1216" spans="1:9" ht="15.6" x14ac:dyDescent="0.3">
      <c r="A1216" s="429">
        <v>1142</v>
      </c>
      <c r="B1216" s="677"/>
      <c r="C1216" s="646"/>
      <c r="D1216" s="643"/>
      <c r="E1216" s="467" t="s">
        <v>1251</v>
      </c>
      <c r="F1216" s="468" t="s">
        <v>56</v>
      </c>
      <c r="G1216" s="469">
        <v>600</v>
      </c>
      <c r="H1216" s="470">
        <f t="shared" si="38"/>
        <v>18000</v>
      </c>
      <c r="I1216" s="405"/>
    </row>
    <row r="1217" spans="1:9" ht="15.6" x14ac:dyDescent="0.3">
      <c r="A1217" s="429">
        <v>1143</v>
      </c>
      <c r="B1217" s="677"/>
      <c r="C1217" s="646"/>
      <c r="D1217" s="643"/>
      <c r="E1217" s="467" t="s">
        <v>1252</v>
      </c>
      <c r="F1217" s="468" t="s">
        <v>56</v>
      </c>
      <c r="G1217" s="469">
        <v>600</v>
      </c>
      <c r="H1217" s="470">
        <f t="shared" si="38"/>
        <v>18000</v>
      </c>
      <c r="I1217" s="405"/>
    </row>
    <row r="1218" spans="1:9" ht="15.6" x14ac:dyDescent="0.3">
      <c r="A1218" s="429">
        <v>1144</v>
      </c>
      <c r="B1218" s="677"/>
      <c r="C1218" s="646"/>
      <c r="D1218" s="643"/>
      <c r="E1218" s="467" t="s">
        <v>1253</v>
      </c>
      <c r="F1218" s="468" t="s">
        <v>56</v>
      </c>
      <c r="G1218" s="469">
        <v>150</v>
      </c>
      <c r="H1218" s="470">
        <f t="shared" si="38"/>
        <v>4500</v>
      </c>
      <c r="I1218" s="405"/>
    </row>
    <row r="1219" spans="1:9" ht="16.2" thickBot="1" x14ac:dyDescent="0.35">
      <c r="A1219" s="486">
        <v>1145</v>
      </c>
      <c r="B1219" s="678"/>
      <c r="C1219" s="647"/>
      <c r="D1219" s="644"/>
      <c r="E1219" s="473" t="s">
        <v>1254</v>
      </c>
      <c r="F1219" s="474" t="s">
        <v>56</v>
      </c>
      <c r="G1219" s="475">
        <v>200</v>
      </c>
      <c r="H1219" s="476">
        <f t="shared" si="38"/>
        <v>6000</v>
      </c>
      <c r="I1219" s="405"/>
    </row>
    <row r="1220" spans="1:9" ht="15.75" customHeight="1" x14ac:dyDescent="0.3">
      <c r="A1220" s="462">
        <v>1146</v>
      </c>
      <c r="B1220" s="618" t="s">
        <v>1151</v>
      </c>
      <c r="C1220" s="645" t="s">
        <v>1233</v>
      </c>
      <c r="D1220" s="645" t="s">
        <v>1213</v>
      </c>
      <c r="E1220" s="463" t="s">
        <v>1255</v>
      </c>
      <c r="F1220" s="464" t="s">
        <v>56</v>
      </c>
      <c r="G1220" s="465">
        <f>500+666</f>
        <v>1166</v>
      </c>
      <c r="H1220" s="466">
        <f t="shared" si="38"/>
        <v>34980</v>
      </c>
      <c r="I1220" s="405"/>
    </row>
    <row r="1221" spans="1:9" ht="15.6" x14ac:dyDescent="0.3">
      <c r="A1221" s="429">
        <v>1147</v>
      </c>
      <c r="B1221" s="619"/>
      <c r="C1221" s="646"/>
      <c r="D1221" s="646"/>
      <c r="E1221" s="467" t="s">
        <v>1256</v>
      </c>
      <c r="F1221" s="468" t="s">
        <v>56</v>
      </c>
      <c r="G1221" s="469">
        <v>100</v>
      </c>
      <c r="H1221" s="470">
        <f t="shared" si="38"/>
        <v>3000</v>
      </c>
      <c r="I1221" s="405"/>
    </row>
    <row r="1222" spans="1:9" ht="15.6" x14ac:dyDescent="0.3">
      <c r="A1222" s="429">
        <v>1148</v>
      </c>
      <c r="B1222" s="619"/>
      <c r="C1222" s="646"/>
      <c r="D1222" s="646"/>
      <c r="E1222" s="467" t="s">
        <v>1257</v>
      </c>
      <c r="F1222" s="468" t="s">
        <v>56</v>
      </c>
      <c r="G1222" s="469">
        <v>300</v>
      </c>
      <c r="H1222" s="470">
        <f t="shared" si="38"/>
        <v>9000</v>
      </c>
      <c r="I1222" s="405"/>
    </row>
    <row r="1223" spans="1:9" ht="15.6" x14ac:dyDescent="0.3">
      <c r="A1223" s="429">
        <v>1149</v>
      </c>
      <c r="B1223" s="619"/>
      <c r="C1223" s="646"/>
      <c r="D1223" s="646"/>
      <c r="E1223" s="467" t="s">
        <v>1258</v>
      </c>
      <c r="F1223" s="468" t="s">
        <v>56</v>
      </c>
      <c r="G1223" s="469">
        <v>300</v>
      </c>
      <c r="H1223" s="470">
        <f t="shared" si="38"/>
        <v>9000</v>
      </c>
      <c r="I1223" s="405"/>
    </row>
    <row r="1224" spans="1:9" ht="15.6" x14ac:dyDescent="0.3">
      <c r="A1224" s="429">
        <v>1150</v>
      </c>
      <c r="B1224" s="619"/>
      <c r="C1224" s="646"/>
      <c r="D1224" s="646"/>
      <c r="E1224" s="467" t="s">
        <v>1259</v>
      </c>
      <c r="F1224" s="468" t="s">
        <v>56</v>
      </c>
      <c r="G1224" s="469">
        <v>200</v>
      </c>
      <c r="H1224" s="470">
        <f t="shared" si="38"/>
        <v>6000</v>
      </c>
      <c r="I1224" s="405"/>
    </row>
    <row r="1225" spans="1:9" ht="15.6" x14ac:dyDescent="0.3">
      <c r="A1225" s="429">
        <v>1151</v>
      </c>
      <c r="B1225" s="619"/>
      <c r="C1225" s="646"/>
      <c r="D1225" s="646"/>
      <c r="E1225" s="467" t="s">
        <v>1260</v>
      </c>
      <c r="F1225" s="468" t="s">
        <v>56</v>
      </c>
      <c r="G1225" s="469">
        <v>200</v>
      </c>
      <c r="H1225" s="470">
        <f t="shared" si="38"/>
        <v>6000</v>
      </c>
      <c r="I1225" s="405"/>
    </row>
    <row r="1226" spans="1:9" ht="15.6" x14ac:dyDescent="0.3">
      <c r="A1226" s="429">
        <v>1152</v>
      </c>
      <c r="B1226" s="619"/>
      <c r="C1226" s="646"/>
      <c r="D1226" s="646"/>
      <c r="E1226" s="467" t="s">
        <v>1261</v>
      </c>
      <c r="F1226" s="468" t="s">
        <v>56</v>
      </c>
      <c r="G1226" s="469">
        <v>200</v>
      </c>
      <c r="H1226" s="470">
        <f t="shared" si="38"/>
        <v>6000</v>
      </c>
      <c r="I1226" s="405"/>
    </row>
    <row r="1227" spans="1:9" ht="15.75" customHeight="1" x14ac:dyDescent="0.3">
      <c r="A1227" s="429">
        <v>1153</v>
      </c>
      <c r="B1227" s="619"/>
      <c r="C1227" s="646"/>
      <c r="D1227" s="646"/>
      <c r="E1227" s="467" t="s">
        <v>1262</v>
      </c>
      <c r="F1227" s="468" t="s">
        <v>56</v>
      </c>
      <c r="G1227" s="469">
        <v>300</v>
      </c>
      <c r="H1227" s="470">
        <f t="shared" si="38"/>
        <v>9000</v>
      </c>
      <c r="I1227" s="405"/>
    </row>
    <row r="1228" spans="1:9" ht="15.6" x14ac:dyDescent="0.3">
      <c r="A1228" s="429">
        <v>1154</v>
      </c>
      <c r="B1228" s="619"/>
      <c r="C1228" s="646"/>
      <c r="D1228" s="646"/>
      <c r="E1228" s="467" t="s">
        <v>1263</v>
      </c>
      <c r="F1228" s="468" t="s">
        <v>56</v>
      </c>
      <c r="G1228" s="469">
        <v>300</v>
      </c>
      <c r="H1228" s="470">
        <f t="shared" si="38"/>
        <v>9000</v>
      </c>
      <c r="I1228" s="405"/>
    </row>
    <row r="1229" spans="1:9" ht="15.6" x14ac:dyDescent="0.3">
      <c r="A1229" s="429">
        <v>1155</v>
      </c>
      <c r="B1229" s="619"/>
      <c r="C1229" s="646"/>
      <c r="D1229" s="646"/>
      <c r="E1229" s="467" t="s">
        <v>1264</v>
      </c>
      <c r="F1229" s="468" t="s">
        <v>56</v>
      </c>
      <c r="G1229" s="469">
        <v>1700</v>
      </c>
      <c r="H1229" s="470">
        <f t="shared" si="38"/>
        <v>51000</v>
      </c>
      <c r="I1229" s="405"/>
    </row>
    <row r="1230" spans="1:9" ht="15.6" x14ac:dyDescent="0.3">
      <c r="A1230" s="429">
        <v>1156</v>
      </c>
      <c r="B1230" s="619"/>
      <c r="C1230" s="646"/>
      <c r="D1230" s="646"/>
      <c r="E1230" s="467" t="s">
        <v>1265</v>
      </c>
      <c r="F1230" s="471" t="s">
        <v>56</v>
      </c>
      <c r="G1230" s="472">
        <v>2300</v>
      </c>
      <c r="H1230" s="470">
        <f t="shared" si="38"/>
        <v>69000</v>
      </c>
      <c r="I1230" s="405"/>
    </row>
    <row r="1231" spans="1:9" ht="15.6" x14ac:dyDescent="0.3">
      <c r="A1231" s="429">
        <v>1157</v>
      </c>
      <c r="B1231" s="619"/>
      <c r="C1231" s="646"/>
      <c r="D1231" s="646"/>
      <c r="E1231" s="467" t="s">
        <v>1266</v>
      </c>
      <c r="F1231" s="468" t="s">
        <v>56</v>
      </c>
      <c r="G1231" s="469">
        <v>300</v>
      </c>
      <c r="H1231" s="470">
        <f t="shared" si="38"/>
        <v>9000</v>
      </c>
      <c r="I1231" s="405"/>
    </row>
    <row r="1232" spans="1:9" ht="15.75" customHeight="1" x14ac:dyDescent="0.3">
      <c r="A1232" s="429">
        <v>1158</v>
      </c>
      <c r="B1232" s="619"/>
      <c r="C1232" s="646"/>
      <c r="D1232" s="646"/>
      <c r="E1232" s="467" t="s">
        <v>1267</v>
      </c>
      <c r="F1232" s="468" t="s">
        <v>56</v>
      </c>
      <c r="G1232" s="469">
        <f>24200-23000</f>
        <v>1200</v>
      </c>
      <c r="H1232" s="470">
        <f t="shared" si="38"/>
        <v>36000</v>
      </c>
      <c r="I1232" s="405"/>
    </row>
    <row r="1233" spans="1:9" ht="15.6" x14ac:dyDescent="0.3">
      <c r="A1233" s="429">
        <v>1159</v>
      </c>
      <c r="B1233" s="619"/>
      <c r="C1233" s="646"/>
      <c r="D1233" s="646"/>
      <c r="E1233" s="467" t="s">
        <v>1268</v>
      </c>
      <c r="F1233" s="468" t="s">
        <v>56</v>
      </c>
      <c r="G1233" s="469">
        <v>100</v>
      </c>
      <c r="H1233" s="470">
        <f t="shared" si="38"/>
        <v>3000</v>
      </c>
      <c r="I1233" s="405"/>
    </row>
    <row r="1234" spans="1:9" ht="16.2" thickBot="1" x14ac:dyDescent="0.35">
      <c r="A1234" s="429">
        <v>1160</v>
      </c>
      <c r="B1234" s="619"/>
      <c r="C1234" s="646"/>
      <c r="D1234" s="647"/>
      <c r="E1234" s="473" t="s">
        <v>1269</v>
      </c>
      <c r="F1234" s="474" t="s">
        <v>56</v>
      </c>
      <c r="G1234" s="475">
        <v>400</v>
      </c>
      <c r="H1234" s="476">
        <f t="shared" si="38"/>
        <v>12000</v>
      </c>
      <c r="I1234" s="405"/>
    </row>
    <row r="1235" spans="1:9" ht="15.6" x14ac:dyDescent="0.3">
      <c r="A1235" s="429">
        <v>1161</v>
      </c>
      <c r="B1235" s="619"/>
      <c r="C1235" s="646"/>
      <c r="D1235" s="645" t="s">
        <v>1215</v>
      </c>
      <c r="E1235" s="463" t="s">
        <v>1270</v>
      </c>
      <c r="F1235" s="464" t="s">
        <v>56</v>
      </c>
      <c r="G1235" s="465">
        <v>600</v>
      </c>
      <c r="H1235" s="466">
        <f t="shared" si="38"/>
        <v>18000</v>
      </c>
      <c r="I1235" s="405"/>
    </row>
    <row r="1236" spans="1:9" ht="15.6" x14ac:dyDescent="0.3">
      <c r="A1236" s="429">
        <v>1162</v>
      </c>
      <c r="B1236" s="619"/>
      <c r="C1236" s="646"/>
      <c r="D1236" s="646"/>
      <c r="E1236" s="477" t="s">
        <v>1271</v>
      </c>
      <c r="F1236" s="478" t="s">
        <v>56</v>
      </c>
      <c r="G1236" s="479">
        <v>113</v>
      </c>
      <c r="H1236" s="470">
        <f t="shared" si="38"/>
        <v>3390</v>
      </c>
      <c r="I1236" s="405"/>
    </row>
    <row r="1237" spans="1:9" ht="15.6" x14ac:dyDescent="0.3">
      <c r="A1237" s="429">
        <v>1163</v>
      </c>
      <c r="B1237" s="619"/>
      <c r="C1237" s="646"/>
      <c r="D1237" s="646"/>
      <c r="E1237" s="477" t="s">
        <v>1272</v>
      </c>
      <c r="F1237" s="478" t="s">
        <v>56</v>
      </c>
      <c r="G1237" s="479">
        <v>225</v>
      </c>
      <c r="H1237" s="470">
        <f t="shared" si="38"/>
        <v>6750</v>
      </c>
      <c r="I1237" s="405"/>
    </row>
    <row r="1238" spans="1:9" ht="15.6" x14ac:dyDescent="0.3">
      <c r="A1238" s="429">
        <v>1164</v>
      </c>
      <c r="B1238" s="619"/>
      <c r="C1238" s="646"/>
      <c r="D1238" s="646"/>
      <c r="E1238" s="467" t="s">
        <v>1273</v>
      </c>
      <c r="F1238" s="468" t="s">
        <v>56</v>
      </c>
      <c r="G1238" s="469">
        <v>100</v>
      </c>
      <c r="H1238" s="470">
        <f t="shared" si="38"/>
        <v>3000</v>
      </c>
      <c r="I1238" s="405"/>
    </row>
    <row r="1239" spans="1:9" ht="15.75" customHeight="1" x14ac:dyDescent="0.3">
      <c r="A1239" s="429">
        <v>1165</v>
      </c>
      <c r="B1239" s="619"/>
      <c r="C1239" s="646"/>
      <c r="D1239" s="646"/>
      <c r="E1239" s="467" t="s">
        <v>1274</v>
      </c>
      <c r="F1239" s="468" t="s">
        <v>56</v>
      </c>
      <c r="G1239" s="469">
        <v>300</v>
      </c>
      <c r="H1239" s="480">
        <f t="shared" si="38"/>
        <v>9000</v>
      </c>
      <c r="I1239" s="405"/>
    </row>
    <row r="1240" spans="1:9" ht="15.6" x14ac:dyDescent="0.3">
      <c r="A1240" s="429">
        <v>1166</v>
      </c>
      <c r="B1240" s="619"/>
      <c r="C1240" s="646"/>
      <c r="D1240" s="646"/>
      <c r="E1240" s="467" t="s">
        <v>1275</v>
      </c>
      <c r="F1240" s="468" t="s">
        <v>56</v>
      </c>
      <c r="G1240" s="469">
        <v>86</v>
      </c>
      <c r="H1240" s="480">
        <f t="shared" si="38"/>
        <v>2580</v>
      </c>
      <c r="I1240" s="405"/>
    </row>
    <row r="1241" spans="1:9" ht="16.2" thickBot="1" x14ac:dyDescent="0.35">
      <c r="A1241" s="429">
        <v>1167</v>
      </c>
      <c r="B1241" s="619"/>
      <c r="C1241" s="646"/>
      <c r="D1241" s="647"/>
      <c r="E1241" s="481" t="s">
        <v>1276</v>
      </c>
      <c r="F1241" s="482" t="s">
        <v>56</v>
      </c>
      <c r="G1241" s="483">
        <v>158</v>
      </c>
      <c r="H1241" s="484">
        <f t="shared" si="38"/>
        <v>4740</v>
      </c>
      <c r="I1241" s="405"/>
    </row>
    <row r="1242" spans="1:9" ht="15.6" x14ac:dyDescent="0.3">
      <c r="A1242" s="429">
        <v>1168</v>
      </c>
      <c r="B1242" s="619"/>
      <c r="C1242" s="646"/>
      <c r="D1242" s="673">
        <v>21</v>
      </c>
      <c r="E1242" s="439" t="s">
        <v>1277</v>
      </c>
      <c r="F1242" s="166" t="s">
        <v>56</v>
      </c>
      <c r="G1242" s="446">
        <v>400</v>
      </c>
      <c r="H1242" s="485">
        <f t="shared" si="38"/>
        <v>12000</v>
      </c>
      <c r="I1242" s="405"/>
    </row>
    <row r="1243" spans="1:9" ht="15.6" x14ac:dyDescent="0.3">
      <c r="A1243" s="429">
        <v>1169</v>
      </c>
      <c r="B1243" s="619"/>
      <c r="C1243" s="646"/>
      <c r="D1243" s="674"/>
      <c r="E1243" s="441" t="s">
        <v>1278</v>
      </c>
      <c r="F1243" s="169" t="s">
        <v>56</v>
      </c>
      <c r="G1243" s="428">
        <v>200</v>
      </c>
      <c r="H1243" s="484">
        <f t="shared" si="38"/>
        <v>6000</v>
      </c>
      <c r="I1243" s="405"/>
    </row>
    <row r="1244" spans="1:9" ht="15.6" x14ac:dyDescent="0.3">
      <c r="A1244" s="429">
        <v>1170</v>
      </c>
      <c r="B1244" s="619"/>
      <c r="C1244" s="646"/>
      <c r="D1244" s="674"/>
      <c r="E1244" s="441" t="s">
        <v>1279</v>
      </c>
      <c r="F1244" s="169" t="s">
        <v>56</v>
      </c>
      <c r="G1244" s="428">
        <v>100</v>
      </c>
      <c r="H1244" s="484">
        <f t="shared" si="38"/>
        <v>3000</v>
      </c>
      <c r="I1244" s="405"/>
    </row>
    <row r="1245" spans="1:9" ht="15.6" x14ac:dyDescent="0.3">
      <c r="A1245" s="429">
        <v>1171</v>
      </c>
      <c r="B1245" s="619"/>
      <c r="C1245" s="646"/>
      <c r="D1245" s="674"/>
      <c r="E1245" s="441" t="s">
        <v>1280</v>
      </c>
      <c r="F1245" s="169" t="s">
        <v>56</v>
      </c>
      <c r="G1245" s="428">
        <v>1000</v>
      </c>
      <c r="H1245" s="484">
        <f t="shared" si="38"/>
        <v>30000</v>
      </c>
      <c r="I1245" s="405"/>
    </row>
    <row r="1246" spans="1:9" ht="15.6" x14ac:dyDescent="0.3">
      <c r="A1246" s="429">
        <v>1172</v>
      </c>
      <c r="B1246" s="619"/>
      <c r="C1246" s="646"/>
      <c r="D1246" s="674"/>
      <c r="E1246" s="441" t="s">
        <v>1281</v>
      </c>
      <c r="F1246" s="169" t="s">
        <v>56</v>
      </c>
      <c r="G1246" s="428">
        <v>1000</v>
      </c>
      <c r="H1246" s="484">
        <f t="shared" si="38"/>
        <v>30000</v>
      </c>
      <c r="I1246" s="405"/>
    </row>
    <row r="1247" spans="1:9" ht="15.75" customHeight="1" thickBot="1" x14ac:dyDescent="0.35">
      <c r="A1247" s="486">
        <v>1173</v>
      </c>
      <c r="B1247" s="619"/>
      <c r="C1247" s="646"/>
      <c r="D1247" s="675"/>
      <c r="E1247" s="444" t="s">
        <v>1282</v>
      </c>
      <c r="F1247" s="172" t="s">
        <v>56</v>
      </c>
      <c r="G1247" s="432">
        <v>250</v>
      </c>
      <c r="H1247" s="476">
        <f t="shared" si="38"/>
        <v>7500</v>
      </c>
      <c r="I1247" s="405"/>
    </row>
    <row r="1248" spans="1:9" ht="15.75" customHeight="1" x14ac:dyDescent="0.3">
      <c r="A1248" s="462">
        <v>1174</v>
      </c>
      <c r="B1248" s="619"/>
      <c r="C1248" s="646"/>
      <c r="D1248" s="621" t="s">
        <v>39</v>
      </c>
      <c r="E1248" s="447" t="s">
        <v>1283</v>
      </c>
      <c r="F1248" s="448" t="s">
        <v>777</v>
      </c>
      <c r="G1248" s="449">
        <v>5250</v>
      </c>
      <c r="H1248" s="485">
        <f t="shared" si="38"/>
        <v>157500</v>
      </c>
      <c r="I1248" s="405"/>
    </row>
    <row r="1249" spans="1:9" ht="15.6" x14ac:dyDescent="0.3">
      <c r="A1249" s="429">
        <v>1175</v>
      </c>
      <c r="B1249" s="619"/>
      <c r="C1249" s="646"/>
      <c r="D1249" s="622"/>
      <c r="E1249" s="451" t="s">
        <v>1284</v>
      </c>
      <c r="F1249" s="452" t="s">
        <v>777</v>
      </c>
      <c r="G1249" s="453">
        <v>1800</v>
      </c>
      <c r="H1249" s="480">
        <f t="shared" si="38"/>
        <v>54000</v>
      </c>
      <c r="I1249" s="405"/>
    </row>
    <row r="1250" spans="1:9" ht="15.6" x14ac:dyDescent="0.3">
      <c r="A1250" s="429">
        <v>1176</v>
      </c>
      <c r="B1250" s="619"/>
      <c r="C1250" s="646"/>
      <c r="D1250" s="622"/>
      <c r="E1250" s="451" t="s">
        <v>1285</v>
      </c>
      <c r="F1250" s="452" t="s">
        <v>777</v>
      </c>
      <c r="G1250" s="453">
        <v>530</v>
      </c>
      <c r="H1250" s="480">
        <f t="shared" si="38"/>
        <v>15900</v>
      </c>
      <c r="I1250" s="405"/>
    </row>
    <row r="1251" spans="1:9" ht="15.6" x14ac:dyDescent="0.3">
      <c r="A1251" s="429">
        <v>1177</v>
      </c>
      <c r="B1251" s="619"/>
      <c r="C1251" s="646"/>
      <c r="D1251" s="622"/>
      <c r="E1251" s="451" t="s">
        <v>1286</v>
      </c>
      <c r="F1251" s="452" t="s">
        <v>777</v>
      </c>
      <c r="G1251" s="453">
        <v>5350</v>
      </c>
      <c r="H1251" s="480">
        <f t="shared" si="38"/>
        <v>160500</v>
      </c>
      <c r="I1251" s="405"/>
    </row>
    <row r="1252" spans="1:9" ht="15.6" x14ac:dyDescent="0.3">
      <c r="A1252" s="429">
        <v>1178</v>
      </c>
      <c r="B1252" s="619"/>
      <c r="C1252" s="646"/>
      <c r="D1252" s="622"/>
      <c r="E1252" s="451" t="s">
        <v>1287</v>
      </c>
      <c r="F1252" s="452" t="s">
        <v>777</v>
      </c>
      <c r="G1252" s="453">
        <v>6800</v>
      </c>
      <c r="H1252" s="480">
        <f t="shared" si="38"/>
        <v>204000</v>
      </c>
      <c r="I1252" s="405"/>
    </row>
    <row r="1253" spans="1:9" ht="15.6" x14ac:dyDescent="0.3">
      <c r="A1253" s="429">
        <v>1179</v>
      </c>
      <c r="B1253" s="619"/>
      <c r="C1253" s="646"/>
      <c r="D1253" s="622"/>
      <c r="E1253" s="451" t="s">
        <v>1288</v>
      </c>
      <c r="F1253" s="452" t="s">
        <v>777</v>
      </c>
      <c r="G1253" s="453">
        <v>1030</v>
      </c>
      <c r="H1253" s="480">
        <f t="shared" si="38"/>
        <v>30900</v>
      </c>
      <c r="I1253" s="405"/>
    </row>
    <row r="1254" spans="1:9" ht="15.6" x14ac:dyDescent="0.3">
      <c r="A1254" s="429">
        <v>1180</v>
      </c>
      <c r="B1254" s="619"/>
      <c r="C1254" s="646"/>
      <c r="D1254" s="622"/>
      <c r="E1254" s="451" t="s">
        <v>1289</v>
      </c>
      <c r="F1254" s="452" t="s">
        <v>777</v>
      </c>
      <c r="G1254" s="453">
        <v>1130</v>
      </c>
      <c r="H1254" s="480">
        <f t="shared" si="38"/>
        <v>33900</v>
      </c>
      <c r="I1254" s="405"/>
    </row>
    <row r="1255" spans="1:9" ht="15.6" x14ac:dyDescent="0.3">
      <c r="A1255" s="429">
        <v>1181</v>
      </c>
      <c r="B1255" s="619"/>
      <c r="C1255" s="646"/>
      <c r="D1255" s="622"/>
      <c r="E1255" s="451" t="s">
        <v>1290</v>
      </c>
      <c r="F1255" s="452" t="s">
        <v>777</v>
      </c>
      <c r="G1255" s="453">
        <v>2035</v>
      </c>
      <c r="H1255" s="480">
        <f t="shared" si="38"/>
        <v>61050</v>
      </c>
      <c r="I1255" s="405"/>
    </row>
    <row r="1256" spans="1:9" ht="15.6" x14ac:dyDescent="0.3">
      <c r="A1256" s="429">
        <v>1182</v>
      </c>
      <c r="B1256" s="619"/>
      <c r="C1256" s="646"/>
      <c r="D1256" s="622"/>
      <c r="E1256" s="451" t="s">
        <v>1291</v>
      </c>
      <c r="F1256" s="452" t="s">
        <v>777</v>
      </c>
      <c r="G1256" s="453">
        <v>1020</v>
      </c>
      <c r="H1256" s="480">
        <f t="shared" si="38"/>
        <v>30600</v>
      </c>
      <c r="I1256" s="405"/>
    </row>
    <row r="1257" spans="1:9" ht="15.6" x14ac:dyDescent="0.3">
      <c r="A1257" s="429">
        <v>1183</v>
      </c>
      <c r="B1257" s="619"/>
      <c r="C1257" s="646"/>
      <c r="D1257" s="622"/>
      <c r="E1257" s="451" t="s">
        <v>1292</v>
      </c>
      <c r="F1257" s="452" t="s">
        <v>777</v>
      </c>
      <c r="G1257" s="453">
        <v>2980</v>
      </c>
      <c r="H1257" s="480">
        <f t="shared" si="38"/>
        <v>89400</v>
      </c>
      <c r="I1257" s="405"/>
    </row>
    <row r="1258" spans="1:9" ht="15.75" customHeight="1" x14ac:dyDescent="0.3">
      <c r="A1258" s="429">
        <v>1184</v>
      </c>
      <c r="B1258" s="619"/>
      <c r="C1258" s="646"/>
      <c r="D1258" s="622"/>
      <c r="E1258" s="451" t="s">
        <v>1293</v>
      </c>
      <c r="F1258" s="452" t="s">
        <v>777</v>
      </c>
      <c r="G1258" s="453">
        <v>6790</v>
      </c>
      <c r="H1258" s="480">
        <f t="shared" si="38"/>
        <v>203700</v>
      </c>
      <c r="I1258" s="405"/>
    </row>
    <row r="1259" spans="1:9" ht="15.75" customHeight="1" x14ac:dyDescent="0.3">
      <c r="A1259" s="429">
        <v>1185</v>
      </c>
      <c r="B1259" s="619"/>
      <c r="C1259" s="646"/>
      <c r="D1259" s="622"/>
      <c r="E1259" s="451" t="s">
        <v>1294</v>
      </c>
      <c r="F1259" s="452" t="s">
        <v>777</v>
      </c>
      <c r="G1259" s="453">
        <v>480</v>
      </c>
      <c r="H1259" s="480">
        <f t="shared" si="38"/>
        <v>14400</v>
      </c>
      <c r="I1259" s="405"/>
    </row>
    <row r="1260" spans="1:9" ht="15.6" x14ac:dyDescent="0.3">
      <c r="A1260" s="429">
        <v>1186</v>
      </c>
      <c r="B1260" s="619"/>
      <c r="C1260" s="646"/>
      <c r="D1260" s="622"/>
      <c r="E1260" s="451" t="s">
        <v>1295</v>
      </c>
      <c r="F1260" s="452" t="s">
        <v>777</v>
      </c>
      <c r="G1260" s="453">
        <v>1720</v>
      </c>
      <c r="H1260" s="480">
        <f t="shared" si="38"/>
        <v>51600</v>
      </c>
      <c r="I1260" s="405"/>
    </row>
    <row r="1261" spans="1:9" ht="15.6" x14ac:dyDescent="0.3">
      <c r="A1261" s="429">
        <v>1187</v>
      </c>
      <c r="B1261" s="619"/>
      <c r="C1261" s="646"/>
      <c r="D1261" s="622"/>
      <c r="E1261" s="451" t="s">
        <v>1296</v>
      </c>
      <c r="F1261" s="452" t="s">
        <v>777</v>
      </c>
      <c r="G1261" s="453">
        <v>3100</v>
      </c>
      <c r="H1261" s="480">
        <f t="shared" si="38"/>
        <v>93000</v>
      </c>
      <c r="I1261" s="405"/>
    </row>
    <row r="1262" spans="1:9" ht="15.6" x14ac:dyDescent="0.3">
      <c r="A1262" s="429">
        <v>1188</v>
      </c>
      <c r="B1262" s="619"/>
      <c r="C1262" s="646"/>
      <c r="D1262" s="622"/>
      <c r="E1262" s="451" t="s">
        <v>1297</v>
      </c>
      <c r="F1262" s="452" t="s">
        <v>777</v>
      </c>
      <c r="G1262" s="453">
        <v>2830</v>
      </c>
      <c r="H1262" s="480">
        <f t="shared" si="38"/>
        <v>84900</v>
      </c>
      <c r="I1262" s="405"/>
    </row>
    <row r="1263" spans="1:9" ht="15.6" x14ac:dyDescent="0.3">
      <c r="A1263" s="429">
        <v>1189</v>
      </c>
      <c r="B1263" s="619"/>
      <c r="C1263" s="646"/>
      <c r="D1263" s="622"/>
      <c r="E1263" s="451" t="s">
        <v>1298</v>
      </c>
      <c r="F1263" s="452" t="s">
        <v>777</v>
      </c>
      <c r="G1263" s="453">
        <v>2610</v>
      </c>
      <c r="H1263" s="480">
        <f t="shared" si="38"/>
        <v>78300</v>
      </c>
      <c r="I1263" s="405"/>
    </row>
    <row r="1264" spans="1:9" ht="15.6" x14ac:dyDescent="0.3">
      <c r="A1264" s="429">
        <v>1190</v>
      </c>
      <c r="B1264" s="619"/>
      <c r="C1264" s="646"/>
      <c r="D1264" s="622"/>
      <c r="E1264" s="451" t="s">
        <v>1299</v>
      </c>
      <c r="F1264" s="452" t="s">
        <v>777</v>
      </c>
      <c r="G1264" s="453">
        <v>1620</v>
      </c>
      <c r="H1264" s="480">
        <f t="shared" ref="H1264:H1271" si="39">G1264*30</f>
        <v>48600</v>
      </c>
      <c r="I1264" s="405"/>
    </row>
    <row r="1265" spans="1:9" ht="15.6" x14ac:dyDescent="0.3">
      <c r="A1265" s="429">
        <v>1191</v>
      </c>
      <c r="B1265" s="619"/>
      <c r="C1265" s="646"/>
      <c r="D1265" s="622"/>
      <c r="E1265" s="451" t="s">
        <v>1300</v>
      </c>
      <c r="F1265" s="452" t="s">
        <v>777</v>
      </c>
      <c r="G1265" s="453">
        <v>3530</v>
      </c>
      <c r="H1265" s="480">
        <f t="shared" si="39"/>
        <v>105900</v>
      </c>
      <c r="I1265" s="405"/>
    </row>
    <row r="1266" spans="1:9" ht="15.6" x14ac:dyDescent="0.3">
      <c r="A1266" s="429">
        <v>1192</v>
      </c>
      <c r="B1266" s="619"/>
      <c r="C1266" s="646"/>
      <c r="D1266" s="622"/>
      <c r="E1266" s="451" t="s">
        <v>1301</v>
      </c>
      <c r="F1266" s="452" t="s">
        <v>777</v>
      </c>
      <c r="G1266" s="453">
        <v>2570</v>
      </c>
      <c r="H1266" s="480">
        <f t="shared" si="39"/>
        <v>77100</v>
      </c>
      <c r="I1266" s="405"/>
    </row>
    <row r="1267" spans="1:9" ht="15.6" x14ac:dyDescent="0.3">
      <c r="A1267" s="429">
        <v>1193</v>
      </c>
      <c r="B1267" s="619"/>
      <c r="C1267" s="646"/>
      <c r="D1267" s="622"/>
      <c r="E1267" s="451" t="s">
        <v>1302</v>
      </c>
      <c r="F1267" s="452" t="s">
        <v>777</v>
      </c>
      <c r="G1267" s="453">
        <v>4240</v>
      </c>
      <c r="H1267" s="480">
        <f t="shared" si="39"/>
        <v>127200</v>
      </c>
      <c r="I1267" s="405"/>
    </row>
    <row r="1268" spans="1:9" ht="15.6" x14ac:dyDescent="0.3">
      <c r="A1268" s="429">
        <v>1194</v>
      </c>
      <c r="B1268" s="619"/>
      <c r="C1268" s="646"/>
      <c r="D1268" s="622"/>
      <c r="E1268" s="451" t="s">
        <v>1303</v>
      </c>
      <c r="F1268" s="452" t="s">
        <v>777</v>
      </c>
      <c r="G1268" s="453">
        <v>1560</v>
      </c>
      <c r="H1268" s="480">
        <f t="shared" si="39"/>
        <v>46800</v>
      </c>
      <c r="I1268" s="405"/>
    </row>
    <row r="1269" spans="1:9" ht="15.6" x14ac:dyDescent="0.3">
      <c r="A1269" s="429">
        <v>1195</v>
      </c>
      <c r="B1269" s="619"/>
      <c r="C1269" s="646"/>
      <c r="D1269" s="622"/>
      <c r="E1269" s="451" t="s">
        <v>1304</v>
      </c>
      <c r="F1269" s="452" t="s">
        <v>777</v>
      </c>
      <c r="G1269" s="453">
        <v>3310</v>
      </c>
      <c r="H1269" s="480">
        <f t="shared" si="39"/>
        <v>99300</v>
      </c>
      <c r="I1269" s="405"/>
    </row>
    <row r="1270" spans="1:9" ht="15.6" x14ac:dyDescent="0.3">
      <c r="A1270" s="429">
        <v>1196</v>
      </c>
      <c r="B1270" s="619"/>
      <c r="C1270" s="646"/>
      <c r="D1270" s="622"/>
      <c r="E1270" s="451" t="s">
        <v>1305</v>
      </c>
      <c r="F1270" s="452" t="s">
        <v>777</v>
      </c>
      <c r="G1270" s="453">
        <v>590</v>
      </c>
      <c r="H1270" s="480">
        <f t="shared" si="39"/>
        <v>17700</v>
      </c>
      <c r="I1270" s="405"/>
    </row>
    <row r="1271" spans="1:9" ht="16.2" thickBot="1" x14ac:dyDescent="0.35">
      <c r="A1271" s="455">
        <v>1197</v>
      </c>
      <c r="B1271" s="619"/>
      <c r="C1271" s="647"/>
      <c r="D1271" s="623"/>
      <c r="E1271" s="456" t="s">
        <v>1306</v>
      </c>
      <c r="F1271" s="457" t="s">
        <v>777</v>
      </c>
      <c r="G1271" s="458">
        <v>1596</v>
      </c>
      <c r="H1271" s="476">
        <f t="shared" si="39"/>
        <v>47880</v>
      </c>
      <c r="I1271" s="405"/>
    </row>
    <row r="1272" spans="1:9" ht="16.5" customHeight="1" thickBot="1" x14ac:dyDescent="0.35">
      <c r="A1272" s="487"/>
      <c r="B1272" s="619"/>
      <c r="C1272" s="670" t="s">
        <v>1307</v>
      </c>
      <c r="D1272" s="671"/>
      <c r="E1272" s="671"/>
      <c r="F1272" s="672"/>
      <c r="G1272" s="488">
        <f>SUM(G1199:G1271)</f>
        <v>92180</v>
      </c>
      <c r="H1272" s="489">
        <f>G1272*30</f>
        <v>2765400</v>
      </c>
      <c r="I1272" s="405"/>
    </row>
    <row r="1273" spans="1:9" ht="15.75" customHeight="1" x14ac:dyDescent="0.3">
      <c r="A1273" s="301">
        <v>1198</v>
      </c>
      <c r="B1273" s="619"/>
      <c r="C1273" s="645" t="s">
        <v>1308</v>
      </c>
      <c r="D1273" s="661" t="s">
        <v>1197</v>
      </c>
      <c r="E1273" s="490" t="s">
        <v>1309</v>
      </c>
      <c r="F1273" s="491" t="s">
        <v>21</v>
      </c>
      <c r="G1273" s="492">
        <v>100</v>
      </c>
      <c r="H1273" s="493">
        <f>G1273*30</f>
        <v>3000</v>
      </c>
      <c r="I1273" s="405"/>
    </row>
    <row r="1274" spans="1:9" ht="15.6" x14ac:dyDescent="0.3">
      <c r="A1274" s="294">
        <v>1199</v>
      </c>
      <c r="B1274" s="619"/>
      <c r="C1274" s="646"/>
      <c r="D1274" s="662"/>
      <c r="E1274" s="494" t="s">
        <v>1310</v>
      </c>
      <c r="F1274" s="495" t="s">
        <v>21</v>
      </c>
      <c r="G1274" s="496">
        <v>200</v>
      </c>
      <c r="H1274" s="497">
        <f t="shared" ref="H1274:H1337" si="40">G1274*30</f>
        <v>6000</v>
      </c>
      <c r="I1274" s="405"/>
    </row>
    <row r="1275" spans="1:9" ht="15.6" x14ac:dyDescent="0.3">
      <c r="A1275" s="294">
        <v>1200</v>
      </c>
      <c r="B1275" s="619"/>
      <c r="C1275" s="646"/>
      <c r="D1275" s="662"/>
      <c r="E1275" s="494" t="s">
        <v>1311</v>
      </c>
      <c r="F1275" s="495" t="s">
        <v>21</v>
      </c>
      <c r="G1275" s="496">
        <v>200</v>
      </c>
      <c r="H1275" s="497">
        <f t="shared" si="40"/>
        <v>6000</v>
      </c>
      <c r="I1275" s="405"/>
    </row>
    <row r="1276" spans="1:9" ht="15.6" x14ac:dyDescent="0.3">
      <c r="A1276" s="294">
        <v>1201</v>
      </c>
      <c r="B1276" s="619"/>
      <c r="C1276" s="646"/>
      <c r="D1276" s="662"/>
      <c r="E1276" s="494" t="s">
        <v>1312</v>
      </c>
      <c r="F1276" s="495" t="s">
        <v>21</v>
      </c>
      <c r="G1276" s="496">
        <v>48</v>
      </c>
      <c r="H1276" s="497">
        <f t="shared" si="40"/>
        <v>1440</v>
      </c>
      <c r="I1276" s="405"/>
    </row>
    <row r="1277" spans="1:9" ht="15.6" x14ac:dyDescent="0.3">
      <c r="A1277" s="294">
        <v>1202</v>
      </c>
      <c r="B1277" s="619"/>
      <c r="C1277" s="646"/>
      <c r="D1277" s="662"/>
      <c r="E1277" s="494" t="s">
        <v>1313</v>
      </c>
      <c r="F1277" s="495" t="s">
        <v>21</v>
      </c>
      <c r="G1277" s="496">
        <v>906</v>
      </c>
      <c r="H1277" s="497">
        <f t="shared" si="40"/>
        <v>27180</v>
      </c>
      <c r="I1277" s="405"/>
    </row>
    <row r="1278" spans="1:9" ht="15.75" customHeight="1" x14ac:dyDescent="0.3">
      <c r="A1278" s="294">
        <v>1203</v>
      </c>
      <c r="B1278" s="619"/>
      <c r="C1278" s="646"/>
      <c r="D1278" s="662"/>
      <c r="E1278" s="494" t="s">
        <v>1314</v>
      </c>
      <c r="F1278" s="495" t="s">
        <v>21</v>
      </c>
      <c r="G1278" s="496">
        <v>596</v>
      </c>
      <c r="H1278" s="497">
        <f t="shared" si="40"/>
        <v>17880</v>
      </c>
      <c r="I1278" s="405"/>
    </row>
    <row r="1279" spans="1:9" ht="15.6" x14ac:dyDescent="0.3">
      <c r="A1279" s="294">
        <v>1204</v>
      </c>
      <c r="B1279" s="619"/>
      <c r="C1279" s="646"/>
      <c r="D1279" s="662"/>
      <c r="E1279" s="494" t="s">
        <v>1315</v>
      </c>
      <c r="F1279" s="495" t="s">
        <v>21</v>
      </c>
      <c r="G1279" s="496">
        <v>906</v>
      </c>
      <c r="H1279" s="497">
        <f t="shared" si="40"/>
        <v>27180</v>
      </c>
      <c r="I1279" s="405"/>
    </row>
    <row r="1280" spans="1:9" ht="15.6" x14ac:dyDescent="0.3">
      <c r="A1280" s="294">
        <v>1205</v>
      </c>
      <c r="B1280" s="619"/>
      <c r="C1280" s="646"/>
      <c r="D1280" s="662"/>
      <c r="E1280" s="494" t="s">
        <v>1316</v>
      </c>
      <c r="F1280" s="495" t="s">
        <v>21</v>
      </c>
      <c r="G1280" s="496">
        <v>508</v>
      </c>
      <c r="H1280" s="497">
        <f t="shared" si="40"/>
        <v>15240</v>
      </c>
      <c r="I1280" s="405"/>
    </row>
    <row r="1281" spans="1:9" ht="15.6" x14ac:dyDescent="0.3">
      <c r="A1281" s="294">
        <v>1206</v>
      </c>
      <c r="B1281" s="619"/>
      <c r="C1281" s="646"/>
      <c r="D1281" s="662"/>
      <c r="E1281" s="494" t="s">
        <v>1317</v>
      </c>
      <c r="F1281" s="495" t="s">
        <v>21</v>
      </c>
      <c r="G1281" s="496">
        <v>300</v>
      </c>
      <c r="H1281" s="497">
        <f t="shared" si="40"/>
        <v>9000</v>
      </c>
      <c r="I1281" s="405"/>
    </row>
    <row r="1282" spans="1:9" ht="16.2" thickBot="1" x14ac:dyDescent="0.35">
      <c r="A1282" s="294">
        <v>1207</v>
      </c>
      <c r="B1282" s="619"/>
      <c r="C1282" s="646"/>
      <c r="D1282" s="663"/>
      <c r="E1282" s="498" t="s">
        <v>1318</v>
      </c>
      <c r="F1282" s="499" t="s">
        <v>21</v>
      </c>
      <c r="G1282" s="500">
        <v>84</v>
      </c>
      <c r="H1282" s="501">
        <f t="shared" si="40"/>
        <v>2520</v>
      </c>
      <c r="I1282" s="405"/>
    </row>
    <row r="1283" spans="1:9" ht="15.6" x14ac:dyDescent="0.3">
      <c r="A1283" s="294">
        <v>1208</v>
      </c>
      <c r="B1283" s="619"/>
      <c r="C1283" s="646"/>
      <c r="D1283" s="661">
        <v>3</v>
      </c>
      <c r="E1283" s="502" t="s">
        <v>1319</v>
      </c>
      <c r="F1283" s="503" t="s">
        <v>21</v>
      </c>
      <c r="G1283" s="504">
        <v>250</v>
      </c>
      <c r="H1283" s="505">
        <f t="shared" si="40"/>
        <v>7500</v>
      </c>
      <c r="I1283" s="405"/>
    </row>
    <row r="1284" spans="1:9" ht="15.6" x14ac:dyDescent="0.3">
      <c r="A1284" s="294">
        <v>1209</v>
      </c>
      <c r="B1284" s="619"/>
      <c r="C1284" s="646"/>
      <c r="D1284" s="662"/>
      <c r="E1284" s="506" t="s">
        <v>1320</v>
      </c>
      <c r="F1284" s="507" t="s">
        <v>21</v>
      </c>
      <c r="G1284" s="508">
        <v>300</v>
      </c>
      <c r="H1284" s="246">
        <f t="shared" si="40"/>
        <v>9000</v>
      </c>
      <c r="I1284" s="405"/>
    </row>
    <row r="1285" spans="1:9" ht="15.6" x14ac:dyDescent="0.3">
      <c r="A1285" s="294">
        <v>1210</v>
      </c>
      <c r="B1285" s="619"/>
      <c r="C1285" s="646"/>
      <c r="D1285" s="662"/>
      <c r="E1285" s="506" t="s">
        <v>1321</v>
      </c>
      <c r="F1285" s="507" t="s">
        <v>21</v>
      </c>
      <c r="G1285" s="508">
        <v>7</v>
      </c>
      <c r="H1285" s="246">
        <f t="shared" si="40"/>
        <v>210</v>
      </c>
      <c r="I1285" s="405"/>
    </row>
    <row r="1286" spans="1:9" ht="15.6" x14ac:dyDescent="0.3">
      <c r="A1286" s="294">
        <v>1211</v>
      </c>
      <c r="B1286" s="619"/>
      <c r="C1286" s="646"/>
      <c r="D1286" s="662"/>
      <c r="E1286" s="506" t="s">
        <v>1322</v>
      </c>
      <c r="F1286" s="507" t="s">
        <v>21</v>
      </c>
      <c r="G1286" s="508">
        <f>161600-161207</f>
        <v>393</v>
      </c>
      <c r="H1286" s="246">
        <f t="shared" si="40"/>
        <v>11790</v>
      </c>
      <c r="I1286" s="405"/>
    </row>
    <row r="1287" spans="1:9" ht="15.6" x14ac:dyDescent="0.3">
      <c r="A1287" s="294">
        <v>1212</v>
      </c>
      <c r="B1287" s="619"/>
      <c r="C1287" s="646"/>
      <c r="D1287" s="662"/>
      <c r="E1287" s="506" t="s">
        <v>1323</v>
      </c>
      <c r="F1287" s="507" t="s">
        <v>21</v>
      </c>
      <c r="G1287" s="508">
        <v>100</v>
      </c>
      <c r="H1287" s="246">
        <f t="shared" si="40"/>
        <v>3000</v>
      </c>
      <c r="I1287" s="405"/>
    </row>
    <row r="1288" spans="1:9" ht="16.5" customHeight="1" x14ac:dyDescent="0.3">
      <c r="A1288" s="294">
        <v>1213</v>
      </c>
      <c r="B1288" s="619"/>
      <c r="C1288" s="646"/>
      <c r="D1288" s="662"/>
      <c r="E1288" s="506" t="s">
        <v>1324</v>
      </c>
      <c r="F1288" s="507" t="s">
        <v>21</v>
      </c>
      <c r="G1288" s="508">
        <v>28</v>
      </c>
      <c r="H1288" s="246">
        <f t="shared" si="40"/>
        <v>840</v>
      </c>
      <c r="I1288" s="405"/>
    </row>
    <row r="1289" spans="1:9" ht="15.6" x14ac:dyDescent="0.3">
      <c r="A1289" s="294">
        <v>1214</v>
      </c>
      <c r="B1289" s="619"/>
      <c r="C1289" s="646"/>
      <c r="D1289" s="662"/>
      <c r="E1289" s="506" t="s">
        <v>1325</v>
      </c>
      <c r="F1289" s="507" t="s">
        <v>21</v>
      </c>
      <c r="G1289" s="508">
        <v>100</v>
      </c>
      <c r="H1289" s="246">
        <f t="shared" si="40"/>
        <v>3000</v>
      </c>
      <c r="I1289" s="405"/>
    </row>
    <row r="1290" spans="1:9" ht="15.6" x14ac:dyDescent="0.3">
      <c r="A1290" s="294">
        <v>1215</v>
      </c>
      <c r="B1290" s="619"/>
      <c r="C1290" s="646"/>
      <c r="D1290" s="662"/>
      <c r="E1290" s="506" t="s">
        <v>1326</v>
      </c>
      <c r="F1290" s="507" t="s">
        <v>21</v>
      </c>
      <c r="G1290" s="508">
        <v>2000</v>
      </c>
      <c r="H1290" s="246">
        <f t="shared" si="40"/>
        <v>60000</v>
      </c>
      <c r="I1290" s="405"/>
    </row>
    <row r="1291" spans="1:9" ht="15.6" x14ac:dyDescent="0.3">
      <c r="A1291" s="294">
        <v>1216</v>
      </c>
      <c r="B1291" s="619"/>
      <c r="C1291" s="646"/>
      <c r="D1291" s="662"/>
      <c r="E1291" s="506" t="s">
        <v>1327</v>
      </c>
      <c r="F1291" s="507" t="s">
        <v>21</v>
      </c>
      <c r="G1291" s="508">
        <v>200</v>
      </c>
      <c r="H1291" s="246">
        <f t="shared" si="40"/>
        <v>6000</v>
      </c>
      <c r="I1291" s="405"/>
    </row>
    <row r="1292" spans="1:9" ht="15.6" x14ac:dyDescent="0.3">
      <c r="A1292" s="294">
        <v>1217</v>
      </c>
      <c r="B1292" s="619"/>
      <c r="C1292" s="646"/>
      <c r="D1292" s="662"/>
      <c r="E1292" s="506" t="s">
        <v>1328</v>
      </c>
      <c r="F1292" s="507" t="s">
        <v>21</v>
      </c>
      <c r="G1292" s="508">
        <v>100</v>
      </c>
      <c r="H1292" s="246">
        <f t="shared" si="40"/>
        <v>3000</v>
      </c>
      <c r="I1292" s="405"/>
    </row>
    <row r="1293" spans="1:9" ht="15.6" x14ac:dyDescent="0.3">
      <c r="A1293" s="294">
        <v>1218</v>
      </c>
      <c r="B1293" s="619"/>
      <c r="C1293" s="646"/>
      <c r="D1293" s="662"/>
      <c r="E1293" s="506" t="s">
        <v>1329</v>
      </c>
      <c r="F1293" s="507" t="s">
        <v>21</v>
      </c>
      <c r="G1293" s="508">
        <v>22</v>
      </c>
      <c r="H1293" s="246">
        <f t="shared" si="40"/>
        <v>660</v>
      </c>
      <c r="I1293" s="405"/>
    </row>
    <row r="1294" spans="1:9" ht="15.6" x14ac:dyDescent="0.3">
      <c r="A1294" s="294">
        <v>1219</v>
      </c>
      <c r="B1294" s="619"/>
      <c r="C1294" s="646"/>
      <c r="D1294" s="662"/>
      <c r="E1294" s="506" t="s">
        <v>1330</v>
      </c>
      <c r="F1294" s="507" t="s">
        <v>21</v>
      </c>
      <c r="G1294" s="508">
        <v>400</v>
      </c>
      <c r="H1294" s="246">
        <f t="shared" si="40"/>
        <v>12000</v>
      </c>
      <c r="I1294" s="405"/>
    </row>
    <row r="1295" spans="1:9" ht="15.6" x14ac:dyDescent="0.3">
      <c r="A1295" s="294">
        <v>1220</v>
      </c>
      <c r="B1295" s="619"/>
      <c r="C1295" s="646"/>
      <c r="D1295" s="662"/>
      <c r="E1295" s="111" t="s">
        <v>1331</v>
      </c>
      <c r="F1295" s="507" t="s">
        <v>21</v>
      </c>
      <c r="G1295" s="508">
        <v>250</v>
      </c>
      <c r="H1295" s="246">
        <f t="shared" si="40"/>
        <v>7500</v>
      </c>
      <c r="I1295" s="405"/>
    </row>
    <row r="1296" spans="1:9" ht="15.6" x14ac:dyDescent="0.3">
      <c r="A1296" s="294">
        <v>1221</v>
      </c>
      <c r="B1296" s="619"/>
      <c r="C1296" s="646"/>
      <c r="D1296" s="662"/>
      <c r="E1296" s="111" t="s">
        <v>1332</v>
      </c>
      <c r="F1296" s="507" t="s">
        <v>21</v>
      </c>
      <c r="G1296" s="508">
        <f>207400-207200</f>
        <v>200</v>
      </c>
      <c r="H1296" s="246">
        <f t="shared" si="40"/>
        <v>6000</v>
      </c>
      <c r="I1296" s="405"/>
    </row>
    <row r="1297" spans="1:9" ht="15.6" x14ac:dyDescent="0.3">
      <c r="A1297" s="294">
        <v>1222</v>
      </c>
      <c r="B1297" s="619"/>
      <c r="C1297" s="646"/>
      <c r="D1297" s="662"/>
      <c r="E1297" s="111" t="s">
        <v>1333</v>
      </c>
      <c r="F1297" s="507" t="s">
        <v>21</v>
      </c>
      <c r="G1297" s="508">
        <v>200</v>
      </c>
      <c r="H1297" s="246">
        <f t="shared" si="40"/>
        <v>6000</v>
      </c>
      <c r="I1297" s="405"/>
    </row>
    <row r="1298" spans="1:9" ht="15.6" x14ac:dyDescent="0.3">
      <c r="A1298" s="294">
        <v>1223</v>
      </c>
      <c r="B1298" s="619"/>
      <c r="C1298" s="646"/>
      <c r="D1298" s="662"/>
      <c r="E1298" s="111" t="s">
        <v>1334</v>
      </c>
      <c r="F1298" s="507" t="s">
        <v>21</v>
      </c>
      <c r="G1298" s="508">
        <v>200</v>
      </c>
      <c r="H1298" s="246">
        <f t="shared" si="40"/>
        <v>6000</v>
      </c>
      <c r="I1298" s="405"/>
    </row>
    <row r="1299" spans="1:9" ht="15.6" x14ac:dyDescent="0.3">
      <c r="A1299" s="294">
        <v>1224</v>
      </c>
      <c r="B1299" s="619"/>
      <c r="C1299" s="646"/>
      <c r="D1299" s="662"/>
      <c r="E1299" s="111" t="s">
        <v>1335</v>
      </c>
      <c r="F1299" s="507" t="s">
        <v>21</v>
      </c>
      <c r="G1299" s="508">
        <v>350</v>
      </c>
      <c r="H1299" s="246">
        <f t="shared" si="40"/>
        <v>10500</v>
      </c>
      <c r="I1299" s="405"/>
    </row>
    <row r="1300" spans="1:9" ht="15.6" x14ac:dyDescent="0.3">
      <c r="A1300" s="294">
        <v>1225</v>
      </c>
      <c r="B1300" s="619"/>
      <c r="C1300" s="646"/>
      <c r="D1300" s="662"/>
      <c r="E1300" s="111" t="s">
        <v>1336</v>
      </c>
      <c r="F1300" s="507" t="s">
        <v>21</v>
      </c>
      <c r="G1300" s="508">
        <v>150</v>
      </c>
      <c r="H1300" s="246">
        <f t="shared" si="40"/>
        <v>4500</v>
      </c>
      <c r="I1300" s="405"/>
    </row>
    <row r="1301" spans="1:9" ht="15.6" x14ac:dyDescent="0.3">
      <c r="A1301" s="294">
        <v>1226</v>
      </c>
      <c r="B1301" s="619"/>
      <c r="C1301" s="646"/>
      <c r="D1301" s="662"/>
      <c r="E1301" s="506" t="s">
        <v>1337</v>
      </c>
      <c r="F1301" s="507" t="s">
        <v>21</v>
      </c>
      <c r="G1301" s="508">
        <v>270</v>
      </c>
      <c r="H1301" s="246">
        <f t="shared" si="40"/>
        <v>8100</v>
      </c>
      <c r="I1301" s="405"/>
    </row>
    <row r="1302" spans="1:9" ht="15.6" x14ac:dyDescent="0.3">
      <c r="A1302" s="294">
        <v>1227</v>
      </c>
      <c r="B1302" s="619"/>
      <c r="C1302" s="646"/>
      <c r="D1302" s="662"/>
      <c r="E1302" s="506" t="s">
        <v>1338</v>
      </c>
      <c r="F1302" s="507" t="s">
        <v>21</v>
      </c>
      <c r="G1302" s="508">
        <v>250</v>
      </c>
      <c r="H1302" s="246">
        <f t="shared" si="40"/>
        <v>7500</v>
      </c>
      <c r="I1302" s="405"/>
    </row>
    <row r="1303" spans="1:9" ht="15.6" x14ac:dyDescent="0.3">
      <c r="A1303" s="294">
        <v>1228</v>
      </c>
      <c r="B1303" s="619"/>
      <c r="C1303" s="646"/>
      <c r="D1303" s="662"/>
      <c r="E1303" s="506" t="s">
        <v>1339</v>
      </c>
      <c r="F1303" s="507" t="s">
        <v>21</v>
      </c>
      <c r="G1303" s="508">
        <v>150</v>
      </c>
      <c r="H1303" s="246">
        <f t="shared" si="40"/>
        <v>4500</v>
      </c>
      <c r="I1303" s="405"/>
    </row>
    <row r="1304" spans="1:9" ht="15.6" x14ac:dyDescent="0.3">
      <c r="A1304" s="294">
        <v>1229</v>
      </c>
      <c r="B1304" s="619"/>
      <c r="C1304" s="646"/>
      <c r="D1304" s="662"/>
      <c r="E1304" s="506" t="s">
        <v>1340</v>
      </c>
      <c r="F1304" s="507" t="s">
        <v>21</v>
      </c>
      <c r="G1304" s="508">
        <v>150</v>
      </c>
      <c r="H1304" s="246">
        <f t="shared" si="40"/>
        <v>4500</v>
      </c>
      <c r="I1304" s="405"/>
    </row>
    <row r="1305" spans="1:9" ht="15.6" x14ac:dyDescent="0.3">
      <c r="A1305" s="294">
        <v>1230</v>
      </c>
      <c r="B1305" s="619"/>
      <c r="C1305" s="646"/>
      <c r="D1305" s="662"/>
      <c r="E1305" s="506" t="s">
        <v>1341</v>
      </c>
      <c r="F1305" s="507" t="s">
        <v>21</v>
      </c>
      <c r="G1305" s="508">
        <v>286</v>
      </c>
      <c r="H1305" s="246">
        <f t="shared" si="40"/>
        <v>8580</v>
      </c>
      <c r="I1305" s="405"/>
    </row>
    <row r="1306" spans="1:9" ht="15.6" x14ac:dyDescent="0.3">
      <c r="A1306" s="294">
        <v>1231</v>
      </c>
      <c r="B1306" s="619"/>
      <c r="C1306" s="646"/>
      <c r="D1306" s="662"/>
      <c r="E1306" s="506" t="s">
        <v>1342</v>
      </c>
      <c r="F1306" s="507" t="s">
        <v>21</v>
      </c>
      <c r="G1306" s="508">
        <v>250</v>
      </c>
      <c r="H1306" s="246">
        <f t="shared" si="40"/>
        <v>7500</v>
      </c>
      <c r="I1306" s="405"/>
    </row>
    <row r="1307" spans="1:9" ht="15.6" x14ac:dyDescent="0.3">
      <c r="A1307" s="294">
        <v>1232</v>
      </c>
      <c r="B1307" s="619"/>
      <c r="C1307" s="646"/>
      <c r="D1307" s="662"/>
      <c r="E1307" s="494" t="s">
        <v>1343</v>
      </c>
      <c r="F1307" s="507" t="s">
        <v>21</v>
      </c>
      <c r="G1307" s="508">
        <v>300</v>
      </c>
      <c r="H1307" s="246">
        <f t="shared" si="40"/>
        <v>9000</v>
      </c>
      <c r="I1307" s="405"/>
    </row>
    <row r="1308" spans="1:9" ht="15.6" x14ac:dyDescent="0.3">
      <c r="A1308" s="294">
        <v>1233</v>
      </c>
      <c r="B1308" s="619"/>
      <c r="C1308" s="646"/>
      <c r="D1308" s="662"/>
      <c r="E1308" s="506" t="s">
        <v>1344</v>
      </c>
      <c r="F1308" s="507" t="s">
        <v>21</v>
      </c>
      <c r="G1308" s="508">
        <v>150</v>
      </c>
      <c r="H1308" s="246">
        <f t="shared" si="40"/>
        <v>4500</v>
      </c>
      <c r="I1308" s="405"/>
    </row>
    <row r="1309" spans="1:9" ht="15.6" x14ac:dyDescent="0.3">
      <c r="A1309" s="294">
        <v>1234</v>
      </c>
      <c r="B1309" s="619"/>
      <c r="C1309" s="646"/>
      <c r="D1309" s="662"/>
      <c r="E1309" s="506" t="s">
        <v>1345</v>
      </c>
      <c r="F1309" s="507" t="s">
        <v>21</v>
      </c>
      <c r="G1309" s="508">
        <v>60</v>
      </c>
      <c r="H1309" s="246">
        <f t="shared" si="40"/>
        <v>1800</v>
      </c>
      <c r="I1309" s="405"/>
    </row>
    <row r="1310" spans="1:9" ht="15.6" x14ac:dyDescent="0.3">
      <c r="A1310" s="294">
        <v>1235</v>
      </c>
      <c r="B1310" s="619"/>
      <c r="C1310" s="646"/>
      <c r="D1310" s="662"/>
      <c r="E1310" s="506" t="s">
        <v>1346</v>
      </c>
      <c r="F1310" s="507" t="s">
        <v>21</v>
      </c>
      <c r="G1310" s="508">
        <v>57</v>
      </c>
      <c r="H1310" s="246">
        <f t="shared" si="40"/>
        <v>1710</v>
      </c>
      <c r="I1310" s="405"/>
    </row>
    <row r="1311" spans="1:9" ht="15.6" x14ac:dyDescent="0.3">
      <c r="A1311" s="294">
        <v>1236</v>
      </c>
      <c r="B1311" s="619"/>
      <c r="C1311" s="646"/>
      <c r="D1311" s="662"/>
      <c r="E1311" s="506" t="s">
        <v>1347</v>
      </c>
      <c r="F1311" s="507" t="s">
        <v>21</v>
      </c>
      <c r="G1311" s="508">
        <v>300</v>
      </c>
      <c r="H1311" s="246">
        <f t="shared" si="40"/>
        <v>9000</v>
      </c>
      <c r="I1311" s="405"/>
    </row>
    <row r="1312" spans="1:9" ht="15.6" x14ac:dyDescent="0.3">
      <c r="A1312" s="294">
        <v>1237</v>
      </c>
      <c r="B1312" s="619"/>
      <c r="C1312" s="646"/>
      <c r="D1312" s="662"/>
      <c r="E1312" s="494" t="s">
        <v>1348</v>
      </c>
      <c r="F1312" s="507" t="s">
        <v>21</v>
      </c>
      <c r="G1312" s="508">
        <v>900</v>
      </c>
      <c r="H1312" s="246">
        <f t="shared" si="40"/>
        <v>27000</v>
      </c>
      <c r="I1312" s="405"/>
    </row>
    <row r="1313" spans="1:9" ht="16.2" thickBot="1" x14ac:dyDescent="0.35">
      <c r="A1313" s="346">
        <v>1238</v>
      </c>
      <c r="B1313" s="620"/>
      <c r="C1313" s="647"/>
      <c r="D1313" s="663"/>
      <c r="E1313" s="509" t="s">
        <v>1349</v>
      </c>
      <c r="F1313" s="510" t="s">
        <v>21</v>
      </c>
      <c r="G1313" s="511">
        <v>500</v>
      </c>
      <c r="H1313" s="251">
        <f t="shared" si="40"/>
        <v>15000</v>
      </c>
      <c r="I1313" s="405"/>
    </row>
    <row r="1314" spans="1:9" ht="15.75" customHeight="1" x14ac:dyDescent="0.3">
      <c r="A1314" s="301">
        <v>1239</v>
      </c>
      <c r="B1314" s="618" t="s">
        <v>1151</v>
      </c>
      <c r="C1314" s="645" t="s">
        <v>1308</v>
      </c>
      <c r="D1314" s="657">
        <v>22</v>
      </c>
      <c r="E1314" s="490" t="s">
        <v>1350</v>
      </c>
      <c r="F1314" s="491" t="s">
        <v>13</v>
      </c>
      <c r="G1314" s="492">
        <v>1600</v>
      </c>
      <c r="H1314" s="493">
        <f t="shared" si="40"/>
        <v>48000</v>
      </c>
      <c r="I1314" s="405"/>
    </row>
    <row r="1315" spans="1:9" ht="15.6" x14ac:dyDescent="0.3">
      <c r="A1315" s="294">
        <v>1240</v>
      </c>
      <c r="B1315" s="619"/>
      <c r="C1315" s="646"/>
      <c r="D1315" s="658"/>
      <c r="E1315" s="506" t="s">
        <v>1351</v>
      </c>
      <c r="F1315" s="507" t="s">
        <v>13</v>
      </c>
      <c r="G1315" s="508">
        <v>2200</v>
      </c>
      <c r="H1315" s="246">
        <f t="shared" si="40"/>
        <v>66000</v>
      </c>
      <c r="I1315" s="405"/>
    </row>
    <row r="1316" spans="1:9" ht="15.6" x14ac:dyDescent="0.3">
      <c r="A1316" s="294">
        <v>1241</v>
      </c>
      <c r="B1316" s="619"/>
      <c r="C1316" s="646"/>
      <c r="D1316" s="658"/>
      <c r="E1316" s="506" t="s">
        <v>1352</v>
      </c>
      <c r="F1316" s="507" t="s">
        <v>13</v>
      </c>
      <c r="G1316" s="508">
        <v>100</v>
      </c>
      <c r="H1316" s="246">
        <f t="shared" si="40"/>
        <v>3000</v>
      </c>
      <c r="I1316" s="405"/>
    </row>
    <row r="1317" spans="1:9" ht="15.6" x14ac:dyDescent="0.3">
      <c r="A1317" s="294">
        <v>1242</v>
      </c>
      <c r="B1317" s="619"/>
      <c r="C1317" s="646"/>
      <c r="D1317" s="658"/>
      <c r="E1317" s="506" t="s">
        <v>1353</v>
      </c>
      <c r="F1317" s="507" t="s">
        <v>13</v>
      </c>
      <c r="G1317" s="508">
        <v>6100</v>
      </c>
      <c r="H1317" s="246">
        <f t="shared" si="40"/>
        <v>183000</v>
      </c>
      <c r="I1317" s="405"/>
    </row>
    <row r="1318" spans="1:9" ht="15.6" x14ac:dyDescent="0.3">
      <c r="A1318" s="294">
        <v>1243</v>
      </c>
      <c r="B1318" s="619"/>
      <c r="C1318" s="646"/>
      <c r="D1318" s="658"/>
      <c r="E1318" s="506" t="s">
        <v>1354</v>
      </c>
      <c r="F1318" s="507" t="s">
        <v>13</v>
      </c>
      <c r="G1318" s="508">
        <f>256599-255600</f>
        <v>999</v>
      </c>
      <c r="H1318" s="246">
        <f t="shared" si="40"/>
        <v>29970</v>
      </c>
      <c r="I1318" s="405"/>
    </row>
    <row r="1319" spans="1:9" ht="15.6" x14ac:dyDescent="0.3">
      <c r="A1319" s="294">
        <v>1244</v>
      </c>
      <c r="B1319" s="619"/>
      <c r="C1319" s="646"/>
      <c r="D1319" s="658"/>
      <c r="E1319" s="506" t="s">
        <v>1355</v>
      </c>
      <c r="F1319" s="507" t="s">
        <v>13</v>
      </c>
      <c r="G1319" s="508">
        <v>13000</v>
      </c>
      <c r="H1319" s="246">
        <f t="shared" si="40"/>
        <v>390000</v>
      </c>
      <c r="I1319" s="405"/>
    </row>
    <row r="1320" spans="1:9" ht="15.6" x14ac:dyDescent="0.3">
      <c r="A1320" s="294">
        <v>1245</v>
      </c>
      <c r="B1320" s="619"/>
      <c r="C1320" s="646"/>
      <c r="D1320" s="659"/>
      <c r="E1320" s="512" t="s">
        <v>1356</v>
      </c>
      <c r="F1320" s="513" t="s">
        <v>56</v>
      </c>
      <c r="G1320" s="514">
        <v>600</v>
      </c>
      <c r="H1320" s="515">
        <f t="shared" si="40"/>
        <v>18000</v>
      </c>
      <c r="I1320" s="405"/>
    </row>
    <row r="1321" spans="1:9" ht="16.2" thickBot="1" x14ac:dyDescent="0.35">
      <c r="A1321" s="294">
        <v>1246</v>
      </c>
      <c r="B1321" s="619"/>
      <c r="C1321" s="646"/>
      <c r="D1321" s="660"/>
      <c r="E1321" s="509" t="s">
        <v>1357</v>
      </c>
      <c r="F1321" s="510" t="s">
        <v>21</v>
      </c>
      <c r="G1321" s="511">
        <v>93</v>
      </c>
      <c r="H1321" s="251">
        <f t="shared" si="40"/>
        <v>2790</v>
      </c>
      <c r="I1321" s="405"/>
    </row>
    <row r="1322" spans="1:9" ht="16.2" thickBot="1" x14ac:dyDescent="0.35">
      <c r="A1322" s="294">
        <v>1247</v>
      </c>
      <c r="B1322" s="619"/>
      <c r="C1322" s="646"/>
      <c r="D1322" s="285" t="s">
        <v>1174</v>
      </c>
      <c r="E1322" s="516" t="s">
        <v>1358</v>
      </c>
      <c r="F1322" s="517" t="s">
        <v>13</v>
      </c>
      <c r="G1322" s="518">
        <v>3600</v>
      </c>
      <c r="H1322" s="519">
        <f t="shared" si="40"/>
        <v>108000</v>
      </c>
      <c r="I1322" s="405"/>
    </row>
    <row r="1323" spans="1:9" ht="15.6" x14ac:dyDescent="0.3">
      <c r="A1323" s="294">
        <v>1248</v>
      </c>
      <c r="B1323" s="619"/>
      <c r="C1323" s="646"/>
      <c r="D1323" s="661" t="s">
        <v>1359</v>
      </c>
      <c r="E1323" s="502" t="s">
        <v>1360</v>
      </c>
      <c r="F1323" s="503" t="s">
        <v>21</v>
      </c>
      <c r="G1323" s="504">
        <v>400</v>
      </c>
      <c r="H1323" s="505">
        <f t="shared" si="40"/>
        <v>12000</v>
      </c>
      <c r="I1323" s="405"/>
    </row>
    <row r="1324" spans="1:9" ht="15.6" x14ac:dyDescent="0.3">
      <c r="A1324" s="294">
        <v>1249</v>
      </c>
      <c r="B1324" s="619"/>
      <c r="C1324" s="646"/>
      <c r="D1324" s="662"/>
      <c r="E1324" s="506" t="s">
        <v>1361</v>
      </c>
      <c r="F1324" s="507" t="s">
        <v>21</v>
      </c>
      <c r="G1324" s="508">
        <v>200</v>
      </c>
      <c r="H1324" s="246">
        <f t="shared" si="40"/>
        <v>6000</v>
      </c>
      <c r="I1324" s="405"/>
    </row>
    <row r="1325" spans="1:9" ht="15.6" x14ac:dyDescent="0.3">
      <c r="A1325" s="294">
        <v>1250</v>
      </c>
      <c r="B1325" s="619"/>
      <c r="C1325" s="646"/>
      <c r="D1325" s="662"/>
      <c r="E1325" s="506" t="s">
        <v>1362</v>
      </c>
      <c r="F1325" s="507" t="s">
        <v>21</v>
      </c>
      <c r="G1325" s="508">
        <v>300</v>
      </c>
      <c r="H1325" s="246">
        <f t="shared" si="40"/>
        <v>9000</v>
      </c>
      <c r="I1325" s="405"/>
    </row>
    <row r="1326" spans="1:9" ht="15.6" x14ac:dyDescent="0.3">
      <c r="A1326" s="294">
        <v>1251</v>
      </c>
      <c r="B1326" s="619"/>
      <c r="C1326" s="646"/>
      <c r="D1326" s="662"/>
      <c r="E1326" s="506" t="s">
        <v>1363</v>
      </c>
      <c r="F1326" s="507" t="s">
        <v>21</v>
      </c>
      <c r="G1326" s="508">
        <v>77</v>
      </c>
      <c r="H1326" s="246">
        <f t="shared" si="40"/>
        <v>2310</v>
      </c>
      <c r="I1326" s="405"/>
    </row>
    <row r="1327" spans="1:9" ht="15.6" x14ac:dyDescent="0.3">
      <c r="A1327" s="294">
        <v>1252</v>
      </c>
      <c r="B1327" s="619"/>
      <c r="C1327" s="646"/>
      <c r="D1327" s="662"/>
      <c r="E1327" s="506" t="s">
        <v>1364</v>
      </c>
      <c r="F1327" s="507" t="s">
        <v>21</v>
      </c>
      <c r="G1327" s="508">
        <v>600</v>
      </c>
      <c r="H1327" s="246">
        <f t="shared" si="40"/>
        <v>18000</v>
      </c>
      <c r="I1327" s="405"/>
    </row>
    <row r="1328" spans="1:9" ht="15.6" x14ac:dyDescent="0.3">
      <c r="A1328" s="294">
        <v>1253</v>
      </c>
      <c r="B1328" s="619"/>
      <c r="C1328" s="646"/>
      <c r="D1328" s="662"/>
      <c r="E1328" s="506" t="s">
        <v>1365</v>
      </c>
      <c r="F1328" s="507" t="s">
        <v>21</v>
      </c>
      <c r="G1328" s="508">
        <v>600</v>
      </c>
      <c r="H1328" s="246">
        <f t="shared" si="40"/>
        <v>18000</v>
      </c>
      <c r="I1328" s="405"/>
    </row>
    <row r="1329" spans="1:17" ht="15.6" x14ac:dyDescent="0.3">
      <c r="A1329" s="294">
        <v>1254</v>
      </c>
      <c r="B1329" s="619"/>
      <c r="C1329" s="646"/>
      <c r="D1329" s="662"/>
      <c r="E1329" s="506" t="s">
        <v>991</v>
      </c>
      <c r="F1329" s="507" t="s">
        <v>21</v>
      </c>
      <c r="G1329" s="508">
        <v>400</v>
      </c>
      <c r="H1329" s="246">
        <f t="shared" si="40"/>
        <v>12000</v>
      </c>
      <c r="I1329" s="405"/>
    </row>
    <row r="1330" spans="1:17" ht="15.6" x14ac:dyDescent="0.3">
      <c r="A1330" s="294">
        <v>1255</v>
      </c>
      <c r="B1330" s="619"/>
      <c r="C1330" s="646"/>
      <c r="D1330" s="662"/>
      <c r="E1330" s="506" t="s">
        <v>1366</v>
      </c>
      <c r="F1330" s="507" t="s">
        <v>21</v>
      </c>
      <c r="G1330" s="508">
        <v>700</v>
      </c>
      <c r="H1330" s="246">
        <f t="shared" si="40"/>
        <v>21000</v>
      </c>
      <c r="I1330" s="405"/>
      <c r="J1330" s="140"/>
      <c r="K1330" s="140"/>
      <c r="L1330" s="140"/>
      <c r="M1330" s="140"/>
      <c r="N1330" s="140"/>
      <c r="O1330" s="140"/>
      <c r="P1330" s="140"/>
      <c r="Q1330" s="140"/>
    </row>
    <row r="1331" spans="1:17" ht="15.6" x14ac:dyDescent="0.3">
      <c r="A1331" s="294">
        <v>1256</v>
      </c>
      <c r="B1331" s="619"/>
      <c r="C1331" s="646"/>
      <c r="D1331" s="662"/>
      <c r="E1331" s="506" t="s">
        <v>1367</v>
      </c>
      <c r="F1331" s="507" t="s">
        <v>21</v>
      </c>
      <c r="G1331" s="508">
        <v>500</v>
      </c>
      <c r="H1331" s="246">
        <f t="shared" si="40"/>
        <v>15000</v>
      </c>
      <c r="I1331" s="405"/>
      <c r="J1331" s="140"/>
      <c r="K1331" s="140"/>
      <c r="L1331" s="140"/>
      <c r="M1331" s="140"/>
      <c r="N1331" s="140"/>
      <c r="O1331" s="140"/>
      <c r="P1331" s="140"/>
      <c r="Q1331" s="140"/>
    </row>
    <row r="1332" spans="1:17" ht="16.5" customHeight="1" thickBot="1" x14ac:dyDescent="0.35">
      <c r="A1332" s="294">
        <v>1257</v>
      </c>
      <c r="B1332" s="619"/>
      <c r="C1332" s="646"/>
      <c r="D1332" s="663"/>
      <c r="E1332" s="509" t="s">
        <v>1368</v>
      </c>
      <c r="F1332" s="510" t="s">
        <v>21</v>
      </c>
      <c r="G1332" s="511">
        <v>44</v>
      </c>
      <c r="H1332" s="251">
        <f t="shared" si="40"/>
        <v>1320</v>
      </c>
      <c r="I1332" s="405"/>
      <c r="J1332" s="140"/>
      <c r="K1332" s="140"/>
      <c r="L1332" s="140"/>
      <c r="M1332" s="140"/>
      <c r="N1332" s="140"/>
      <c r="O1332" s="140"/>
      <c r="P1332" s="140"/>
      <c r="Q1332" s="140"/>
    </row>
    <row r="1333" spans="1:17" ht="16.5" customHeight="1" x14ac:dyDescent="0.3">
      <c r="A1333" s="294">
        <v>1258</v>
      </c>
      <c r="B1333" s="619"/>
      <c r="C1333" s="646"/>
      <c r="D1333" s="661">
        <v>38</v>
      </c>
      <c r="E1333" s="502" t="s">
        <v>1369</v>
      </c>
      <c r="F1333" s="503" t="s">
        <v>13</v>
      </c>
      <c r="G1333" s="504">
        <v>20</v>
      </c>
      <c r="H1333" s="505">
        <f t="shared" si="40"/>
        <v>600</v>
      </c>
      <c r="I1333" s="405"/>
      <c r="J1333" s="140"/>
      <c r="K1333" s="140"/>
      <c r="L1333" s="140"/>
      <c r="M1333" s="140"/>
      <c r="N1333" s="140"/>
      <c r="O1333" s="140"/>
      <c r="P1333" s="140"/>
      <c r="Q1333" s="140"/>
    </row>
    <row r="1334" spans="1:17" ht="15.75" customHeight="1" x14ac:dyDescent="0.3">
      <c r="A1334" s="294">
        <v>1259</v>
      </c>
      <c r="B1334" s="619"/>
      <c r="C1334" s="646"/>
      <c r="D1334" s="662"/>
      <c r="E1334" s="506" t="s">
        <v>1370</v>
      </c>
      <c r="F1334" s="507" t="s">
        <v>13</v>
      </c>
      <c r="G1334" s="508">
        <f>38600-35000</f>
        <v>3600</v>
      </c>
      <c r="H1334" s="246">
        <f t="shared" si="40"/>
        <v>108000</v>
      </c>
      <c r="I1334" s="405"/>
      <c r="J1334" s="140"/>
      <c r="K1334" s="140"/>
      <c r="L1334" s="140"/>
      <c r="M1334" s="140"/>
      <c r="N1334" s="140"/>
      <c r="O1334" s="140"/>
      <c r="P1334" s="140"/>
      <c r="Q1334" s="140"/>
    </row>
    <row r="1335" spans="1:17" ht="16.2" thickBot="1" x14ac:dyDescent="0.35">
      <c r="A1335" s="294">
        <v>1260</v>
      </c>
      <c r="B1335" s="619"/>
      <c r="C1335" s="646"/>
      <c r="D1335" s="663"/>
      <c r="E1335" s="509" t="s">
        <v>1371</v>
      </c>
      <c r="F1335" s="510" t="s">
        <v>13</v>
      </c>
      <c r="G1335" s="511">
        <v>200</v>
      </c>
      <c r="H1335" s="251">
        <f t="shared" si="40"/>
        <v>6000</v>
      </c>
      <c r="I1335" s="405"/>
      <c r="J1335" s="140"/>
      <c r="K1335" s="140"/>
      <c r="L1335" s="140"/>
      <c r="M1335" s="140"/>
      <c r="N1335" s="140"/>
      <c r="O1335" s="140"/>
      <c r="P1335" s="140"/>
      <c r="Q1335" s="140"/>
    </row>
    <row r="1336" spans="1:17" ht="16.2" thickBot="1" x14ac:dyDescent="0.35">
      <c r="A1336" s="294">
        <v>1261</v>
      </c>
      <c r="B1336" s="619"/>
      <c r="C1336" s="646"/>
      <c r="D1336" s="285">
        <v>39</v>
      </c>
      <c r="E1336" s="516" t="s">
        <v>1372</v>
      </c>
      <c r="F1336" s="517" t="s">
        <v>13</v>
      </c>
      <c r="G1336" s="518">
        <v>1800</v>
      </c>
      <c r="H1336" s="519">
        <f t="shared" si="40"/>
        <v>54000</v>
      </c>
      <c r="I1336" s="405"/>
      <c r="J1336" s="140"/>
      <c r="K1336" s="140"/>
      <c r="L1336" s="140"/>
      <c r="M1336" s="140"/>
      <c r="N1336" s="140"/>
      <c r="O1336" s="140"/>
      <c r="P1336" s="140"/>
      <c r="Q1336" s="140"/>
    </row>
    <row r="1337" spans="1:17" ht="16.2" thickBot="1" x14ac:dyDescent="0.35">
      <c r="A1337" s="294">
        <v>1262</v>
      </c>
      <c r="B1337" s="619"/>
      <c r="C1337" s="646"/>
      <c r="D1337" s="597" t="s">
        <v>1373</v>
      </c>
      <c r="E1337" s="520" t="s">
        <v>1374</v>
      </c>
      <c r="F1337" s="521" t="s">
        <v>13</v>
      </c>
      <c r="G1337" s="522">
        <v>999</v>
      </c>
      <c r="H1337" s="523">
        <f t="shared" si="40"/>
        <v>29970</v>
      </c>
      <c r="I1337" s="405"/>
      <c r="J1337" s="140"/>
      <c r="K1337" s="140"/>
      <c r="L1337" s="140"/>
      <c r="M1337" s="140"/>
      <c r="N1337" s="140"/>
      <c r="O1337" s="140"/>
      <c r="P1337" s="140"/>
      <c r="Q1337" s="140"/>
    </row>
    <row r="1338" spans="1:17" ht="15.6" x14ac:dyDescent="0.3">
      <c r="A1338" s="294">
        <v>1263</v>
      </c>
      <c r="B1338" s="619"/>
      <c r="C1338" s="646"/>
      <c r="D1338" s="621" t="s">
        <v>39</v>
      </c>
      <c r="E1338" s="524" t="s">
        <v>1375</v>
      </c>
      <c r="F1338" s="503" t="s">
        <v>777</v>
      </c>
      <c r="G1338" s="504">
        <v>150</v>
      </c>
      <c r="H1338" s="505">
        <f t="shared" ref="H1338:H1372" si="41">G1338*30</f>
        <v>4500</v>
      </c>
      <c r="I1338" s="405"/>
      <c r="J1338" s="140"/>
      <c r="K1338" s="140"/>
      <c r="L1338" s="140"/>
      <c r="M1338" s="140"/>
      <c r="N1338" s="140"/>
      <c r="O1338" s="140"/>
      <c r="P1338" s="140"/>
      <c r="Q1338" s="140"/>
    </row>
    <row r="1339" spans="1:17" ht="15.6" x14ac:dyDescent="0.3">
      <c r="A1339" s="294">
        <v>1264</v>
      </c>
      <c r="B1339" s="619"/>
      <c r="C1339" s="646"/>
      <c r="D1339" s="622"/>
      <c r="E1339" s="525" t="s">
        <v>1376</v>
      </c>
      <c r="F1339" s="507" t="s">
        <v>777</v>
      </c>
      <c r="G1339" s="508">
        <v>100</v>
      </c>
      <c r="H1339" s="246">
        <f t="shared" si="41"/>
        <v>3000</v>
      </c>
      <c r="I1339" s="405"/>
      <c r="J1339" s="140"/>
      <c r="K1339" s="140"/>
      <c r="L1339" s="140"/>
      <c r="M1339" s="140"/>
      <c r="N1339" s="140"/>
      <c r="O1339" s="140"/>
      <c r="P1339" s="140"/>
      <c r="Q1339" s="140"/>
    </row>
    <row r="1340" spans="1:17" ht="15.6" x14ac:dyDescent="0.3">
      <c r="A1340" s="294">
        <v>1265</v>
      </c>
      <c r="B1340" s="619"/>
      <c r="C1340" s="646"/>
      <c r="D1340" s="622"/>
      <c r="E1340" s="525" t="s">
        <v>1377</v>
      </c>
      <c r="F1340" s="507" t="s">
        <v>777</v>
      </c>
      <c r="G1340" s="508">
        <v>150</v>
      </c>
      <c r="H1340" s="246">
        <f t="shared" si="41"/>
        <v>4500</v>
      </c>
      <c r="I1340" s="405"/>
      <c r="J1340" s="140"/>
      <c r="K1340" s="140"/>
      <c r="L1340" s="140"/>
      <c r="M1340" s="140"/>
      <c r="N1340" s="140"/>
      <c r="O1340" s="140"/>
      <c r="P1340" s="140"/>
      <c r="Q1340" s="140"/>
    </row>
    <row r="1341" spans="1:17" ht="15.6" x14ac:dyDescent="0.3">
      <c r="A1341" s="294">
        <v>1266</v>
      </c>
      <c r="B1341" s="619"/>
      <c r="C1341" s="646"/>
      <c r="D1341" s="622"/>
      <c r="E1341" s="525" t="s">
        <v>1378</v>
      </c>
      <c r="F1341" s="507" t="s">
        <v>777</v>
      </c>
      <c r="G1341" s="508">
        <v>100</v>
      </c>
      <c r="H1341" s="246">
        <f t="shared" si="41"/>
        <v>3000</v>
      </c>
      <c r="I1341" s="405"/>
      <c r="J1341" s="140"/>
      <c r="K1341" s="140"/>
      <c r="L1341" s="140"/>
      <c r="M1341" s="140"/>
      <c r="N1341" s="140"/>
      <c r="O1341" s="140"/>
      <c r="P1341" s="140"/>
      <c r="Q1341" s="140"/>
    </row>
    <row r="1342" spans="1:17" ht="15.6" x14ac:dyDescent="0.3">
      <c r="A1342" s="294">
        <v>1267</v>
      </c>
      <c r="B1342" s="619"/>
      <c r="C1342" s="646"/>
      <c r="D1342" s="622"/>
      <c r="E1342" s="525" t="s">
        <v>1379</v>
      </c>
      <c r="F1342" s="507" t="s">
        <v>777</v>
      </c>
      <c r="G1342" s="508">
        <v>200</v>
      </c>
      <c r="H1342" s="246">
        <f t="shared" si="41"/>
        <v>6000</v>
      </c>
      <c r="I1342" s="405"/>
      <c r="J1342" s="140"/>
      <c r="K1342" s="140"/>
      <c r="L1342" s="140"/>
      <c r="M1342" s="140"/>
      <c r="N1342" s="140"/>
      <c r="O1342" s="140"/>
      <c r="P1342" s="140"/>
      <c r="Q1342" s="140"/>
    </row>
    <row r="1343" spans="1:17" ht="15.6" x14ac:dyDescent="0.3">
      <c r="A1343" s="294">
        <v>1268</v>
      </c>
      <c r="B1343" s="619"/>
      <c r="C1343" s="646"/>
      <c r="D1343" s="622"/>
      <c r="E1343" s="526" t="s">
        <v>1380</v>
      </c>
      <c r="F1343" s="527" t="s">
        <v>777</v>
      </c>
      <c r="G1343" s="528">
        <v>640</v>
      </c>
      <c r="H1343" s="529">
        <f t="shared" si="41"/>
        <v>19200</v>
      </c>
      <c r="I1343" s="405"/>
      <c r="J1343" s="140"/>
      <c r="K1343" s="140"/>
      <c r="L1343" s="140"/>
      <c r="M1343" s="140"/>
      <c r="N1343" s="140"/>
      <c r="O1343" s="140"/>
      <c r="P1343" s="140"/>
      <c r="Q1343" s="140"/>
    </row>
    <row r="1344" spans="1:17" ht="15.6" x14ac:dyDescent="0.3">
      <c r="A1344" s="294">
        <v>1269</v>
      </c>
      <c r="B1344" s="619"/>
      <c r="C1344" s="646"/>
      <c r="D1344" s="622"/>
      <c r="E1344" s="530" t="s">
        <v>1381</v>
      </c>
      <c r="F1344" s="452" t="s">
        <v>777</v>
      </c>
      <c r="G1344" s="453">
        <v>800</v>
      </c>
      <c r="H1344" s="454">
        <f t="shared" si="41"/>
        <v>24000</v>
      </c>
      <c r="I1344" s="405"/>
      <c r="J1344" s="140"/>
      <c r="K1344" s="140"/>
      <c r="L1344" s="140"/>
      <c r="M1344" s="140"/>
      <c r="N1344" s="140"/>
      <c r="O1344" s="140"/>
      <c r="P1344" s="140"/>
      <c r="Q1344" s="140"/>
    </row>
    <row r="1345" spans="1:17" ht="15.6" x14ac:dyDescent="0.3">
      <c r="A1345" s="294">
        <v>1270</v>
      </c>
      <c r="B1345" s="619"/>
      <c r="C1345" s="646"/>
      <c r="D1345" s="622"/>
      <c r="E1345" s="530" t="s">
        <v>1382</v>
      </c>
      <c r="F1345" s="452" t="s">
        <v>777</v>
      </c>
      <c r="G1345" s="453">
        <v>1220</v>
      </c>
      <c r="H1345" s="454">
        <f t="shared" si="41"/>
        <v>36600</v>
      </c>
      <c r="I1345" s="405"/>
      <c r="J1345" s="140"/>
      <c r="K1345" s="140"/>
      <c r="L1345" s="140"/>
      <c r="M1345" s="140"/>
      <c r="N1345" s="140"/>
      <c r="O1345" s="140"/>
      <c r="P1345" s="140"/>
      <c r="Q1345" s="140"/>
    </row>
    <row r="1346" spans="1:17" ht="15.6" x14ac:dyDescent="0.3">
      <c r="A1346" s="294">
        <v>1271</v>
      </c>
      <c r="B1346" s="619"/>
      <c r="C1346" s="646"/>
      <c r="D1346" s="622"/>
      <c r="E1346" s="530" t="s">
        <v>1383</v>
      </c>
      <c r="F1346" s="452" t="s">
        <v>777</v>
      </c>
      <c r="G1346" s="453">
        <v>440</v>
      </c>
      <c r="H1346" s="454">
        <f t="shared" si="41"/>
        <v>13200</v>
      </c>
      <c r="I1346" s="405"/>
      <c r="J1346" s="140"/>
      <c r="K1346" s="140"/>
      <c r="L1346" s="140"/>
      <c r="M1346" s="140"/>
      <c r="N1346" s="140"/>
      <c r="O1346" s="140"/>
      <c r="P1346" s="140"/>
      <c r="Q1346" s="140"/>
    </row>
    <row r="1347" spans="1:17" ht="15.6" x14ac:dyDescent="0.3">
      <c r="A1347" s="294">
        <v>1272</v>
      </c>
      <c r="B1347" s="619"/>
      <c r="C1347" s="646"/>
      <c r="D1347" s="622"/>
      <c r="E1347" s="531" t="s">
        <v>1384</v>
      </c>
      <c r="F1347" s="452" t="s">
        <v>777</v>
      </c>
      <c r="G1347" s="532">
        <v>920</v>
      </c>
      <c r="H1347" s="454">
        <f t="shared" si="41"/>
        <v>27600</v>
      </c>
      <c r="I1347" s="405"/>
      <c r="J1347" s="140"/>
      <c r="K1347" s="140"/>
      <c r="L1347" s="140"/>
      <c r="M1347" s="140"/>
      <c r="N1347" s="140"/>
      <c r="O1347" s="140"/>
      <c r="P1347" s="140"/>
      <c r="Q1347" s="140"/>
    </row>
    <row r="1348" spans="1:17" ht="15.6" x14ac:dyDescent="0.3">
      <c r="A1348" s="294">
        <v>1273</v>
      </c>
      <c r="B1348" s="619"/>
      <c r="C1348" s="646"/>
      <c r="D1348" s="622"/>
      <c r="E1348" s="531" t="s">
        <v>1385</v>
      </c>
      <c r="F1348" s="452" t="s">
        <v>777</v>
      </c>
      <c r="G1348" s="532">
        <v>1320</v>
      </c>
      <c r="H1348" s="454">
        <f t="shared" si="41"/>
        <v>39600</v>
      </c>
      <c r="I1348" s="405"/>
      <c r="J1348" s="140"/>
      <c r="K1348" s="140"/>
      <c r="L1348" s="140"/>
      <c r="M1348" s="140"/>
      <c r="N1348" s="140"/>
      <c r="O1348" s="140"/>
      <c r="P1348" s="140"/>
      <c r="Q1348" s="140"/>
    </row>
    <row r="1349" spans="1:17" ht="15.6" x14ac:dyDescent="0.3">
      <c r="A1349" s="294">
        <v>1274</v>
      </c>
      <c r="B1349" s="619"/>
      <c r="C1349" s="646"/>
      <c r="D1349" s="622"/>
      <c r="E1349" s="531" t="s">
        <v>1386</v>
      </c>
      <c r="F1349" s="452" t="s">
        <v>777</v>
      </c>
      <c r="G1349" s="532">
        <v>540</v>
      </c>
      <c r="H1349" s="454">
        <f t="shared" si="41"/>
        <v>16200</v>
      </c>
      <c r="I1349" s="405"/>
      <c r="J1349" s="140"/>
      <c r="K1349" s="140"/>
      <c r="L1349" s="140"/>
      <c r="M1349" s="140"/>
      <c r="N1349" s="140"/>
      <c r="O1349" s="140"/>
      <c r="P1349" s="140"/>
      <c r="Q1349" s="140"/>
    </row>
    <row r="1350" spans="1:17" ht="15.6" x14ac:dyDescent="0.3">
      <c r="A1350" s="294">
        <v>1275</v>
      </c>
      <c r="B1350" s="619"/>
      <c r="C1350" s="646"/>
      <c r="D1350" s="622"/>
      <c r="E1350" s="531" t="s">
        <v>1387</v>
      </c>
      <c r="F1350" s="452" t="s">
        <v>777</v>
      </c>
      <c r="G1350" s="532">
        <v>1680</v>
      </c>
      <c r="H1350" s="454">
        <f t="shared" si="41"/>
        <v>50400</v>
      </c>
      <c r="I1350" s="405"/>
      <c r="J1350" s="140"/>
      <c r="K1350" s="140"/>
      <c r="L1350" s="140"/>
      <c r="M1350" s="140"/>
      <c r="N1350" s="140"/>
      <c r="O1350" s="140"/>
      <c r="P1350" s="140"/>
      <c r="Q1350" s="140"/>
    </row>
    <row r="1351" spans="1:17" ht="15.6" x14ac:dyDescent="0.3">
      <c r="A1351" s="294">
        <v>1276</v>
      </c>
      <c r="B1351" s="619"/>
      <c r="C1351" s="646"/>
      <c r="D1351" s="622"/>
      <c r="E1351" s="531" t="s">
        <v>1388</v>
      </c>
      <c r="F1351" s="452" t="s">
        <v>777</v>
      </c>
      <c r="G1351" s="532">
        <v>520</v>
      </c>
      <c r="H1351" s="454">
        <f t="shared" si="41"/>
        <v>15600</v>
      </c>
      <c r="I1351" s="405"/>
      <c r="J1351" s="140"/>
      <c r="K1351" s="140"/>
      <c r="L1351" s="140"/>
      <c r="M1351" s="140"/>
      <c r="N1351" s="140"/>
      <c r="O1351" s="140"/>
      <c r="P1351" s="140"/>
      <c r="Q1351" s="140"/>
    </row>
    <row r="1352" spans="1:17" ht="15.6" x14ac:dyDescent="0.3">
      <c r="A1352" s="294">
        <v>1277</v>
      </c>
      <c r="B1352" s="619"/>
      <c r="C1352" s="646"/>
      <c r="D1352" s="622"/>
      <c r="E1352" s="531" t="s">
        <v>1389</v>
      </c>
      <c r="F1352" s="452" t="s">
        <v>777</v>
      </c>
      <c r="G1352" s="532">
        <v>760</v>
      </c>
      <c r="H1352" s="454">
        <f t="shared" si="41"/>
        <v>22800</v>
      </c>
      <c r="I1352" s="140"/>
      <c r="J1352" s="140"/>
      <c r="K1352" s="140"/>
      <c r="L1352" s="140"/>
      <c r="M1352" s="140"/>
      <c r="N1352" s="140"/>
      <c r="O1352" s="140"/>
      <c r="P1352" s="140"/>
      <c r="Q1352" s="140"/>
    </row>
    <row r="1353" spans="1:17" ht="15.6" x14ac:dyDescent="0.3">
      <c r="A1353" s="294">
        <v>1278</v>
      </c>
      <c r="B1353" s="619"/>
      <c r="C1353" s="646"/>
      <c r="D1353" s="622"/>
      <c r="E1353" s="531" t="s">
        <v>1390</v>
      </c>
      <c r="F1353" s="452" t="s">
        <v>777</v>
      </c>
      <c r="G1353" s="532">
        <v>180</v>
      </c>
      <c r="H1353" s="454">
        <f t="shared" si="41"/>
        <v>5400</v>
      </c>
      <c r="I1353" s="140"/>
      <c r="J1353" s="140"/>
      <c r="K1353" s="140"/>
      <c r="L1353" s="140"/>
      <c r="M1353" s="140"/>
      <c r="N1353" s="140"/>
      <c r="O1353" s="140"/>
      <c r="P1353" s="140"/>
      <c r="Q1353" s="140"/>
    </row>
    <row r="1354" spans="1:17" ht="15.6" x14ac:dyDescent="0.3">
      <c r="A1354" s="294">
        <v>1279</v>
      </c>
      <c r="B1354" s="619"/>
      <c r="C1354" s="646"/>
      <c r="D1354" s="622"/>
      <c r="E1354" s="531" t="s">
        <v>1391</v>
      </c>
      <c r="F1354" s="452" t="s">
        <v>777</v>
      </c>
      <c r="G1354" s="532">
        <v>500</v>
      </c>
      <c r="H1354" s="454">
        <f t="shared" si="41"/>
        <v>15000</v>
      </c>
      <c r="I1354" s="140"/>
      <c r="J1354" s="140"/>
      <c r="K1354" s="140"/>
      <c r="L1354" s="140"/>
      <c r="M1354" s="140"/>
      <c r="N1354" s="140"/>
      <c r="O1354" s="140"/>
      <c r="P1354" s="140"/>
      <c r="Q1354" s="140"/>
    </row>
    <row r="1355" spans="1:17" ht="15.6" x14ac:dyDescent="0.3">
      <c r="A1355" s="294">
        <v>1280</v>
      </c>
      <c r="B1355" s="619"/>
      <c r="C1355" s="646"/>
      <c r="D1355" s="622"/>
      <c r="E1355" s="531" t="s">
        <v>1392</v>
      </c>
      <c r="F1355" s="452" t="s">
        <v>777</v>
      </c>
      <c r="G1355" s="532">
        <v>1680</v>
      </c>
      <c r="H1355" s="454">
        <f t="shared" si="41"/>
        <v>50400</v>
      </c>
      <c r="I1355" s="140"/>
      <c r="J1355" s="140"/>
      <c r="K1355" s="140"/>
      <c r="L1355" s="140"/>
      <c r="M1355" s="140"/>
      <c r="N1355" s="140"/>
      <c r="O1355" s="140"/>
      <c r="P1355" s="140"/>
      <c r="Q1355" s="140"/>
    </row>
    <row r="1356" spans="1:17" ht="15.6" x14ac:dyDescent="0.3">
      <c r="A1356" s="294">
        <v>1281</v>
      </c>
      <c r="B1356" s="619"/>
      <c r="C1356" s="646"/>
      <c r="D1356" s="622"/>
      <c r="E1356" s="531" t="s">
        <v>1393</v>
      </c>
      <c r="F1356" s="452" t="s">
        <v>777</v>
      </c>
      <c r="G1356" s="532">
        <v>1460</v>
      </c>
      <c r="H1356" s="454">
        <f t="shared" si="41"/>
        <v>43800</v>
      </c>
      <c r="I1356" s="140"/>
      <c r="J1356" s="140"/>
      <c r="K1356" s="140"/>
      <c r="L1356" s="140"/>
      <c r="M1356" s="140"/>
      <c r="N1356" s="140"/>
      <c r="O1356" s="140"/>
      <c r="P1356" s="140"/>
      <c r="Q1356" s="140"/>
    </row>
    <row r="1357" spans="1:17" ht="15.6" x14ac:dyDescent="0.3">
      <c r="A1357" s="294">
        <v>1282</v>
      </c>
      <c r="B1357" s="619"/>
      <c r="C1357" s="646"/>
      <c r="D1357" s="622"/>
      <c r="E1357" s="531" t="s">
        <v>1394</v>
      </c>
      <c r="F1357" s="452" t="s">
        <v>777</v>
      </c>
      <c r="G1357" s="532">
        <v>260</v>
      </c>
      <c r="H1357" s="454">
        <f t="shared" si="41"/>
        <v>7800</v>
      </c>
      <c r="I1357" s="140"/>
      <c r="J1357" s="140"/>
      <c r="K1357" s="140"/>
      <c r="L1357" s="140"/>
      <c r="M1357" s="140"/>
      <c r="N1357" s="140"/>
      <c r="O1357" s="140"/>
      <c r="P1357" s="140"/>
      <c r="Q1357" s="140"/>
    </row>
    <row r="1358" spans="1:17" ht="15.6" x14ac:dyDescent="0.3">
      <c r="A1358" s="294">
        <v>1283</v>
      </c>
      <c r="B1358" s="619"/>
      <c r="C1358" s="646"/>
      <c r="D1358" s="622"/>
      <c r="E1358" s="531" t="s">
        <v>1395</v>
      </c>
      <c r="F1358" s="452" t="s">
        <v>777</v>
      </c>
      <c r="G1358" s="532">
        <v>700</v>
      </c>
      <c r="H1358" s="454">
        <f t="shared" si="41"/>
        <v>21000</v>
      </c>
      <c r="I1358" s="140"/>
      <c r="J1358" s="140"/>
      <c r="K1358" s="140"/>
      <c r="L1358" s="140"/>
      <c r="M1358" s="140"/>
      <c r="N1358" s="140"/>
      <c r="O1358" s="140"/>
      <c r="P1358" s="140"/>
      <c r="Q1358" s="140"/>
    </row>
    <row r="1359" spans="1:17" ht="15.6" x14ac:dyDescent="0.3">
      <c r="A1359" s="294">
        <v>1284</v>
      </c>
      <c r="B1359" s="619"/>
      <c r="C1359" s="646"/>
      <c r="D1359" s="622"/>
      <c r="E1359" s="531" t="s">
        <v>1396</v>
      </c>
      <c r="F1359" s="452" t="s">
        <v>777</v>
      </c>
      <c r="G1359" s="532">
        <v>320</v>
      </c>
      <c r="H1359" s="454">
        <f t="shared" si="41"/>
        <v>9600</v>
      </c>
      <c r="I1359" s="140"/>
      <c r="J1359" s="140"/>
      <c r="K1359" s="140"/>
      <c r="L1359" s="140"/>
      <c r="M1359" s="140"/>
      <c r="N1359" s="140"/>
      <c r="O1359" s="140"/>
      <c r="P1359" s="140"/>
      <c r="Q1359" s="140"/>
    </row>
    <row r="1360" spans="1:17" ht="15.6" x14ac:dyDescent="0.3">
      <c r="A1360" s="294">
        <v>1285</v>
      </c>
      <c r="B1360" s="619"/>
      <c r="C1360" s="646"/>
      <c r="D1360" s="622"/>
      <c r="E1360" s="531" t="s">
        <v>1397</v>
      </c>
      <c r="F1360" s="452" t="s">
        <v>777</v>
      </c>
      <c r="G1360" s="532">
        <v>520</v>
      </c>
      <c r="H1360" s="454">
        <f t="shared" si="41"/>
        <v>15600</v>
      </c>
      <c r="I1360" s="140"/>
      <c r="J1360" s="140"/>
      <c r="K1360" s="140"/>
      <c r="L1360" s="140"/>
      <c r="M1360" s="140"/>
      <c r="N1360" s="140"/>
      <c r="O1360" s="140"/>
      <c r="P1360" s="140"/>
      <c r="Q1360" s="140"/>
    </row>
    <row r="1361" spans="1:17" ht="15.6" x14ac:dyDescent="0.3">
      <c r="A1361" s="294">
        <v>1286</v>
      </c>
      <c r="B1361" s="619"/>
      <c r="C1361" s="646"/>
      <c r="D1361" s="622"/>
      <c r="E1361" s="531" t="s">
        <v>1398</v>
      </c>
      <c r="F1361" s="452" t="s">
        <v>777</v>
      </c>
      <c r="G1361" s="532">
        <v>740</v>
      </c>
      <c r="H1361" s="454">
        <f t="shared" si="41"/>
        <v>22200</v>
      </c>
      <c r="I1361" s="140"/>
      <c r="J1361" s="140"/>
      <c r="K1361" s="140"/>
      <c r="L1361" s="140"/>
      <c r="M1361" s="140"/>
      <c r="N1361" s="140"/>
      <c r="O1361" s="140"/>
      <c r="P1361" s="140"/>
      <c r="Q1361" s="140"/>
    </row>
    <row r="1362" spans="1:17" ht="15.6" x14ac:dyDescent="0.3">
      <c r="A1362" s="294">
        <v>1287</v>
      </c>
      <c r="B1362" s="619"/>
      <c r="C1362" s="646"/>
      <c r="D1362" s="622"/>
      <c r="E1362" s="531" t="s">
        <v>1399</v>
      </c>
      <c r="F1362" s="452" t="s">
        <v>777</v>
      </c>
      <c r="G1362" s="532">
        <v>480</v>
      </c>
      <c r="H1362" s="454">
        <f t="shared" si="41"/>
        <v>14400</v>
      </c>
      <c r="I1362" s="140"/>
      <c r="J1362" s="140"/>
      <c r="K1362" s="140"/>
      <c r="L1362" s="140"/>
      <c r="M1362" s="140"/>
      <c r="N1362" s="140"/>
      <c r="O1362" s="140"/>
      <c r="P1362" s="140"/>
      <c r="Q1362" s="140"/>
    </row>
    <row r="1363" spans="1:17" ht="16.2" thickBot="1" x14ac:dyDescent="0.35">
      <c r="A1363" s="294">
        <v>1288</v>
      </c>
      <c r="B1363" s="619"/>
      <c r="C1363" s="646"/>
      <c r="D1363" s="623"/>
      <c r="E1363" s="533" t="s">
        <v>1400</v>
      </c>
      <c r="F1363" s="457" t="s">
        <v>777</v>
      </c>
      <c r="G1363" s="534">
        <v>1000</v>
      </c>
      <c r="H1363" s="459">
        <f t="shared" si="41"/>
        <v>30000</v>
      </c>
      <c r="I1363" s="140"/>
      <c r="J1363" s="140"/>
      <c r="K1363" s="140"/>
      <c r="L1363" s="140"/>
      <c r="M1363" s="140"/>
      <c r="N1363" s="140"/>
      <c r="O1363" s="140"/>
      <c r="P1363" s="140"/>
      <c r="Q1363" s="140"/>
    </row>
    <row r="1364" spans="1:17" ht="16.2" thickBot="1" x14ac:dyDescent="0.35">
      <c r="A1364" s="294">
        <v>1289</v>
      </c>
      <c r="B1364" s="619"/>
      <c r="C1364" s="646"/>
      <c r="D1364" s="595" t="s">
        <v>1401</v>
      </c>
      <c r="E1364" s="535" t="s">
        <v>1402</v>
      </c>
      <c r="F1364" s="536" t="s">
        <v>1403</v>
      </c>
      <c r="G1364" s="537">
        <v>500</v>
      </c>
      <c r="H1364" s="538">
        <f t="shared" si="41"/>
        <v>15000</v>
      </c>
      <c r="I1364" s="140"/>
      <c r="J1364" s="140"/>
      <c r="K1364" s="140"/>
      <c r="L1364" s="140"/>
      <c r="M1364" s="140"/>
      <c r="N1364" s="140"/>
      <c r="O1364" s="140"/>
      <c r="P1364" s="140"/>
      <c r="Q1364" s="140"/>
    </row>
    <row r="1365" spans="1:17" ht="15.6" x14ac:dyDescent="0.3">
      <c r="A1365" s="294">
        <v>1290</v>
      </c>
      <c r="B1365" s="619"/>
      <c r="C1365" s="646"/>
      <c r="D1365" s="664" t="s">
        <v>1404</v>
      </c>
      <c r="E1365" s="539" t="s">
        <v>1405</v>
      </c>
      <c r="F1365" s="448" t="s">
        <v>777</v>
      </c>
      <c r="G1365" s="540">
        <v>2100</v>
      </c>
      <c r="H1365" s="450">
        <f t="shared" si="41"/>
        <v>63000</v>
      </c>
      <c r="I1365" s="140"/>
      <c r="J1365" s="140"/>
      <c r="K1365" s="140"/>
      <c r="L1365" s="140"/>
      <c r="M1365" s="140"/>
      <c r="N1365" s="140"/>
      <c r="O1365" s="140"/>
      <c r="P1365" s="140"/>
      <c r="Q1365" s="140"/>
    </row>
    <row r="1366" spans="1:17" ht="15.6" x14ac:dyDescent="0.3">
      <c r="A1366" s="294">
        <v>1291</v>
      </c>
      <c r="B1366" s="619"/>
      <c r="C1366" s="646"/>
      <c r="D1366" s="665"/>
      <c r="E1366" s="531" t="s">
        <v>1406</v>
      </c>
      <c r="F1366" s="452" t="s">
        <v>777</v>
      </c>
      <c r="G1366" s="532">
        <v>1300</v>
      </c>
      <c r="H1366" s="454">
        <f t="shared" si="41"/>
        <v>39000</v>
      </c>
      <c r="I1366" s="140"/>
      <c r="J1366" s="140"/>
      <c r="K1366" s="140"/>
      <c r="L1366" s="140"/>
      <c r="M1366" s="140"/>
      <c r="N1366" s="140"/>
      <c r="O1366" s="140"/>
      <c r="P1366" s="140"/>
      <c r="Q1366" s="140"/>
    </row>
    <row r="1367" spans="1:17" ht="15.6" x14ac:dyDescent="0.3">
      <c r="A1367" s="294">
        <v>1292</v>
      </c>
      <c r="B1367" s="619"/>
      <c r="C1367" s="646"/>
      <c r="D1367" s="665"/>
      <c r="E1367" s="531" t="s">
        <v>1407</v>
      </c>
      <c r="F1367" s="452" t="s">
        <v>777</v>
      </c>
      <c r="G1367" s="532">
        <v>1100</v>
      </c>
      <c r="H1367" s="454">
        <f t="shared" si="41"/>
        <v>33000</v>
      </c>
      <c r="I1367" s="140"/>
      <c r="J1367" s="140"/>
      <c r="K1367" s="140"/>
      <c r="L1367" s="140"/>
      <c r="M1367" s="140"/>
      <c r="N1367" s="140"/>
      <c r="O1367" s="140"/>
      <c r="P1367" s="140"/>
      <c r="Q1367" s="140"/>
    </row>
    <row r="1368" spans="1:17" ht="15.6" x14ac:dyDescent="0.3">
      <c r="A1368" s="294">
        <v>1293</v>
      </c>
      <c r="B1368" s="619"/>
      <c r="C1368" s="646"/>
      <c r="D1368" s="665"/>
      <c r="E1368" s="531" t="s">
        <v>1408</v>
      </c>
      <c r="F1368" s="452" t="s">
        <v>776</v>
      </c>
      <c r="G1368" s="532">
        <v>4400</v>
      </c>
      <c r="H1368" s="454">
        <f t="shared" si="41"/>
        <v>132000</v>
      </c>
      <c r="I1368" s="140"/>
      <c r="J1368" s="140"/>
      <c r="K1368" s="140"/>
      <c r="L1368" s="140"/>
      <c r="M1368" s="140"/>
      <c r="N1368" s="140"/>
      <c r="O1368" s="140"/>
      <c r="P1368" s="140"/>
      <c r="Q1368" s="140"/>
    </row>
    <row r="1369" spans="1:17" ht="15.6" x14ac:dyDescent="0.3">
      <c r="A1369" s="294">
        <v>1294</v>
      </c>
      <c r="B1369" s="619"/>
      <c r="C1369" s="646"/>
      <c r="D1369" s="665"/>
      <c r="E1369" s="531" t="s">
        <v>1409</v>
      </c>
      <c r="F1369" s="452" t="s">
        <v>777</v>
      </c>
      <c r="G1369" s="532">
        <v>300</v>
      </c>
      <c r="H1369" s="454">
        <f t="shared" si="41"/>
        <v>9000</v>
      </c>
      <c r="I1369" s="140"/>
      <c r="J1369" s="140"/>
      <c r="K1369" s="140"/>
      <c r="L1369" s="140"/>
      <c r="M1369" s="140"/>
      <c r="N1369" s="140"/>
      <c r="O1369" s="140"/>
      <c r="P1369" s="140"/>
      <c r="Q1369" s="140"/>
    </row>
    <row r="1370" spans="1:17" ht="15.6" x14ac:dyDescent="0.3">
      <c r="A1370" s="294">
        <v>1295</v>
      </c>
      <c r="B1370" s="619"/>
      <c r="C1370" s="646"/>
      <c r="D1370" s="665"/>
      <c r="E1370" s="531" t="s">
        <v>1410</v>
      </c>
      <c r="F1370" s="452" t="s">
        <v>777</v>
      </c>
      <c r="G1370" s="532">
        <v>3200</v>
      </c>
      <c r="H1370" s="454">
        <f t="shared" si="41"/>
        <v>96000</v>
      </c>
      <c r="I1370" s="140"/>
      <c r="J1370" s="140"/>
      <c r="K1370" s="140"/>
      <c r="L1370" s="140"/>
      <c r="M1370" s="140"/>
      <c r="N1370" s="140"/>
      <c r="O1370" s="140"/>
      <c r="P1370" s="140"/>
      <c r="Q1370" s="140"/>
    </row>
    <row r="1371" spans="1:17" ht="15.6" x14ac:dyDescent="0.3">
      <c r="A1371" s="294">
        <v>1296</v>
      </c>
      <c r="B1371" s="619"/>
      <c r="C1371" s="646"/>
      <c r="D1371" s="665"/>
      <c r="E1371" s="531" t="s">
        <v>1411</v>
      </c>
      <c r="F1371" s="452" t="s">
        <v>777</v>
      </c>
      <c r="G1371" s="532">
        <v>2200</v>
      </c>
      <c r="H1371" s="454">
        <f t="shared" si="41"/>
        <v>66000</v>
      </c>
      <c r="I1371" s="140"/>
      <c r="J1371" s="140"/>
      <c r="K1371" s="140"/>
      <c r="L1371" s="140"/>
      <c r="M1371" s="140"/>
      <c r="N1371" s="140"/>
      <c r="O1371" s="140"/>
      <c r="P1371" s="140"/>
      <c r="Q1371" s="140"/>
    </row>
    <row r="1372" spans="1:17" ht="16.2" thickBot="1" x14ac:dyDescent="0.35">
      <c r="A1372" s="295">
        <v>1297</v>
      </c>
      <c r="B1372" s="619"/>
      <c r="C1372" s="647"/>
      <c r="D1372" s="666"/>
      <c r="E1372" s="533" t="s">
        <v>1412</v>
      </c>
      <c r="F1372" s="457" t="s">
        <v>777</v>
      </c>
      <c r="G1372" s="534">
        <v>800</v>
      </c>
      <c r="H1372" s="459">
        <f t="shared" si="41"/>
        <v>24000</v>
      </c>
      <c r="I1372" s="140"/>
      <c r="J1372" s="140"/>
      <c r="K1372" s="140"/>
      <c r="L1372" s="140"/>
      <c r="M1372" s="140"/>
      <c r="N1372" s="140"/>
      <c r="O1372" s="140"/>
      <c r="P1372" s="140"/>
      <c r="Q1372" s="140"/>
    </row>
    <row r="1373" spans="1:17" ht="16.2" thickBot="1" x14ac:dyDescent="0.35">
      <c r="A1373" s="541"/>
      <c r="B1373" s="619"/>
      <c r="C1373" s="654" t="s">
        <v>1413</v>
      </c>
      <c r="D1373" s="655"/>
      <c r="E1373" s="655"/>
      <c r="F1373" s="656"/>
      <c r="G1373" s="542">
        <f>SUM(G1273:G1372)</f>
        <v>84733</v>
      </c>
      <c r="H1373" s="542">
        <f>G1373*30</f>
        <v>2541990</v>
      </c>
      <c r="I1373" s="140"/>
      <c r="J1373" s="140"/>
      <c r="K1373" s="140"/>
      <c r="L1373" s="140"/>
      <c r="M1373" s="140"/>
      <c r="N1373" s="140"/>
      <c r="O1373" s="140"/>
      <c r="P1373" s="140"/>
      <c r="Q1373" s="140"/>
    </row>
    <row r="1374" spans="1:17" ht="15.75" customHeight="1" x14ac:dyDescent="0.3">
      <c r="A1374" s="543">
        <v>1298</v>
      </c>
      <c r="B1374" s="619"/>
      <c r="C1374" s="621" t="s">
        <v>1414</v>
      </c>
      <c r="D1374" s="667" t="s">
        <v>341</v>
      </c>
      <c r="E1374" s="544" t="s">
        <v>1415</v>
      </c>
      <c r="F1374" s="545" t="s">
        <v>1416</v>
      </c>
      <c r="G1374" s="546">
        <f>40200-38565</f>
        <v>1635</v>
      </c>
      <c r="H1374" s="547">
        <f>G1374*30</f>
        <v>49050</v>
      </c>
      <c r="I1374" s="140"/>
      <c r="J1374" s="140"/>
      <c r="K1374" s="140"/>
      <c r="L1374" s="140"/>
      <c r="M1374" s="140"/>
      <c r="N1374" s="140"/>
      <c r="O1374" s="140"/>
      <c r="P1374" s="140"/>
      <c r="Q1374" s="140"/>
    </row>
    <row r="1375" spans="1:17" ht="15.75" customHeight="1" x14ac:dyDescent="0.3">
      <c r="A1375" s="548">
        <v>1299</v>
      </c>
      <c r="B1375" s="619"/>
      <c r="C1375" s="622"/>
      <c r="D1375" s="668"/>
      <c r="E1375" s="549" t="s">
        <v>1417</v>
      </c>
      <c r="F1375" s="550" t="s">
        <v>1416</v>
      </c>
      <c r="G1375" s="551">
        <v>558</v>
      </c>
      <c r="H1375" s="552">
        <f t="shared" ref="H1375:H1438" si="42">G1375*30</f>
        <v>16740</v>
      </c>
      <c r="I1375" s="553"/>
      <c r="J1375" s="554"/>
      <c r="K1375" s="555"/>
      <c r="L1375" s="3"/>
      <c r="M1375" s="3"/>
      <c r="N1375" s="3"/>
      <c r="O1375" s="140"/>
      <c r="P1375" s="140"/>
      <c r="Q1375" s="140"/>
    </row>
    <row r="1376" spans="1:17" ht="18" customHeight="1" x14ac:dyDescent="0.3">
      <c r="A1376" s="548">
        <v>1300</v>
      </c>
      <c r="B1376" s="619"/>
      <c r="C1376" s="622"/>
      <c r="D1376" s="668"/>
      <c r="E1376" s="549" t="s">
        <v>1418</v>
      </c>
      <c r="F1376" s="550" t="s">
        <v>1416</v>
      </c>
      <c r="G1376" s="551">
        <v>45</v>
      </c>
      <c r="H1376" s="552" t="s">
        <v>1419</v>
      </c>
      <c r="I1376" s="553"/>
      <c r="J1376" s="554"/>
      <c r="K1376" s="555"/>
      <c r="L1376" s="556"/>
      <c r="M1376" s="557"/>
      <c r="N1376" s="557"/>
      <c r="O1376" s="140"/>
      <c r="P1376" s="140"/>
      <c r="Q1376" s="140"/>
    </row>
    <row r="1377" spans="1:17" ht="17.25" customHeight="1" x14ac:dyDescent="0.3">
      <c r="A1377" s="548">
        <v>1301</v>
      </c>
      <c r="B1377" s="619"/>
      <c r="C1377" s="622"/>
      <c r="D1377" s="668"/>
      <c r="E1377" s="549" t="s">
        <v>1420</v>
      </c>
      <c r="F1377" s="550" t="s">
        <v>1416</v>
      </c>
      <c r="G1377" s="551">
        <v>110</v>
      </c>
      <c r="H1377" s="552">
        <f t="shared" si="42"/>
        <v>3300</v>
      </c>
      <c r="I1377" s="553"/>
      <c r="J1377" s="554"/>
      <c r="K1377" s="555"/>
      <c r="L1377" s="556"/>
      <c r="M1377" s="557"/>
      <c r="N1377" s="557"/>
      <c r="O1377" s="140"/>
      <c r="P1377" s="140"/>
      <c r="Q1377" s="140"/>
    </row>
    <row r="1378" spans="1:17" ht="15.6" x14ac:dyDescent="0.3">
      <c r="A1378" s="548">
        <v>1302</v>
      </c>
      <c r="B1378" s="619"/>
      <c r="C1378" s="622"/>
      <c r="D1378" s="668"/>
      <c r="E1378" s="549" t="s">
        <v>1421</v>
      </c>
      <c r="F1378" s="550" t="s">
        <v>1416</v>
      </c>
      <c r="G1378" s="551">
        <v>510</v>
      </c>
      <c r="H1378" s="552">
        <f t="shared" si="42"/>
        <v>15300</v>
      </c>
      <c r="I1378" s="553"/>
      <c r="J1378" s="554"/>
      <c r="K1378" s="555"/>
      <c r="L1378" s="556"/>
      <c r="M1378" s="557"/>
      <c r="N1378" s="557"/>
      <c r="O1378" s="140"/>
      <c r="P1378" s="140"/>
      <c r="Q1378" s="140"/>
    </row>
    <row r="1379" spans="1:17" ht="15.6" x14ac:dyDescent="0.3">
      <c r="A1379" s="548">
        <v>1303</v>
      </c>
      <c r="B1379" s="619"/>
      <c r="C1379" s="622"/>
      <c r="D1379" s="668"/>
      <c r="E1379" s="549" t="s">
        <v>1422</v>
      </c>
      <c r="F1379" s="550" t="s">
        <v>1416</v>
      </c>
      <c r="G1379" s="551">
        <v>80</v>
      </c>
      <c r="H1379" s="552">
        <f t="shared" si="42"/>
        <v>2400</v>
      </c>
      <c r="I1379" s="553"/>
      <c r="J1379" s="554"/>
      <c r="K1379" s="555"/>
      <c r="L1379" s="556"/>
      <c r="M1379" s="557"/>
      <c r="N1379" s="3"/>
      <c r="O1379" s="140"/>
      <c r="P1379" s="140"/>
      <c r="Q1379" s="140"/>
    </row>
    <row r="1380" spans="1:17" ht="15.6" x14ac:dyDescent="0.3">
      <c r="A1380" s="548">
        <v>1304</v>
      </c>
      <c r="B1380" s="619"/>
      <c r="C1380" s="622"/>
      <c r="D1380" s="668"/>
      <c r="E1380" s="549" t="s">
        <v>1423</v>
      </c>
      <c r="F1380" s="550" t="s">
        <v>1416</v>
      </c>
      <c r="G1380" s="551">
        <v>170</v>
      </c>
      <c r="H1380" s="552">
        <f t="shared" si="42"/>
        <v>5100</v>
      </c>
      <c r="I1380" s="553"/>
      <c r="J1380" s="554"/>
      <c r="K1380" s="555"/>
      <c r="L1380" s="556"/>
      <c r="M1380" s="557"/>
      <c r="N1380" s="3"/>
      <c r="O1380" s="140"/>
      <c r="P1380" s="140"/>
      <c r="Q1380" s="140"/>
    </row>
    <row r="1381" spans="1:17" ht="15.6" x14ac:dyDescent="0.3">
      <c r="A1381" s="548">
        <v>1305</v>
      </c>
      <c r="B1381" s="619"/>
      <c r="C1381" s="622"/>
      <c r="D1381" s="668"/>
      <c r="E1381" s="549" t="s">
        <v>1424</v>
      </c>
      <c r="F1381" s="550" t="s">
        <v>1416</v>
      </c>
      <c r="G1381" s="551">
        <v>643</v>
      </c>
      <c r="H1381" s="552">
        <f t="shared" si="42"/>
        <v>19290</v>
      </c>
      <c r="I1381" s="553"/>
      <c r="J1381" s="554"/>
      <c r="K1381" s="555"/>
      <c r="L1381" s="556"/>
      <c r="M1381" s="557"/>
      <c r="N1381" s="3"/>
      <c r="O1381" s="140"/>
      <c r="P1381" s="140"/>
      <c r="Q1381" s="140"/>
    </row>
    <row r="1382" spans="1:17" ht="15.6" x14ac:dyDescent="0.3">
      <c r="A1382" s="548">
        <v>1306</v>
      </c>
      <c r="B1382" s="619"/>
      <c r="C1382" s="622"/>
      <c r="D1382" s="668"/>
      <c r="E1382" s="549" t="s">
        <v>1425</v>
      </c>
      <c r="F1382" s="550" t="s">
        <v>13</v>
      </c>
      <c r="G1382" s="551">
        <v>400</v>
      </c>
      <c r="H1382" s="552">
        <f t="shared" si="42"/>
        <v>12000</v>
      </c>
      <c r="I1382" s="553"/>
      <c r="J1382" s="558"/>
      <c r="K1382" s="555"/>
      <c r="L1382" s="556"/>
      <c r="M1382" s="557"/>
      <c r="N1382" s="3"/>
      <c r="O1382" s="140"/>
      <c r="P1382" s="140"/>
      <c r="Q1382" s="140"/>
    </row>
    <row r="1383" spans="1:17" ht="15.6" x14ac:dyDescent="0.3">
      <c r="A1383" s="548">
        <v>1307</v>
      </c>
      <c r="B1383" s="619"/>
      <c r="C1383" s="622"/>
      <c r="D1383" s="668"/>
      <c r="E1383" s="549" t="s">
        <v>1426</v>
      </c>
      <c r="F1383" s="550" t="s">
        <v>1416</v>
      </c>
      <c r="G1383" s="551">
        <v>230</v>
      </c>
      <c r="H1383" s="552">
        <f t="shared" si="42"/>
        <v>6900</v>
      </c>
      <c r="I1383" s="553"/>
      <c r="J1383" s="554"/>
      <c r="K1383" s="555"/>
      <c r="L1383" s="556"/>
      <c r="M1383" s="557"/>
      <c r="N1383" s="557"/>
      <c r="O1383" s="140"/>
      <c r="P1383" s="140"/>
      <c r="Q1383" s="140"/>
    </row>
    <row r="1384" spans="1:17" ht="16.2" thickBot="1" x14ac:dyDescent="0.35">
      <c r="A1384" s="548">
        <v>1308</v>
      </c>
      <c r="B1384" s="619"/>
      <c r="C1384" s="622"/>
      <c r="D1384" s="669"/>
      <c r="E1384" s="559" t="s">
        <v>1427</v>
      </c>
      <c r="F1384" s="560" t="s">
        <v>1416</v>
      </c>
      <c r="G1384" s="561">
        <v>525</v>
      </c>
      <c r="H1384" s="562">
        <f t="shared" si="42"/>
        <v>15750</v>
      </c>
      <c r="I1384" s="553"/>
      <c r="J1384" s="554"/>
      <c r="K1384" s="555"/>
      <c r="L1384" s="556"/>
      <c r="M1384" s="557"/>
      <c r="N1384" s="3"/>
      <c r="O1384" s="140"/>
      <c r="P1384" s="140"/>
      <c r="Q1384" s="140"/>
    </row>
    <row r="1385" spans="1:17" ht="15.6" x14ac:dyDescent="0.3">
      <c r="A1385" s="548">
        <v>1309</v>
      </c>
      <c r="B1385" s="619"/>
      <c r="C1385" s="622"/>
      <c r="D1385" s="651">
        <v>21</v>
      </c>
      <c r="E1385" s="544" t="s">
        <v>1428</v>
      </c>
      <c r="F1385" s="545" t="s">
        <v>13</v>
      </c>
      <c r="G1385" s="546">
        <v>50</v>
      </c>
      <c r="H1385" s="547">
        <f t="shared" si="42"/>
        <v>1500</v>
      </c>
      <c r="I1385" s="553"/>
      <c r="J1385" s="554"/>
      <c r="K1385" s="555"/>
      <c r="L1385" s="556"/>
      <c r="M1385" s="557"/>
      <c r="N1385" s="3"/>
      <c r="O1385" s="140"/>
      <c r="P1385" s="140"/>
      <c r="Q1385" s="140"/>
    </row>
    <row r="1386" spans="1:17" ht="15.6" x14ac:dyDescent="0.3">
      <c r="A1386" s="548">
        <v>1310</v>
      </c>
      <c r="B1386" s="619"/>
      <c r="C1386" s="622"/>
      <c r="D1386" s="652"/>
      <c r="E1386" s="549" t="s">
        <v>1429</v>
      </c>
      <c r="F1386" s="550" t="s">
        <v>13</v>
      </c>
      <c r="G1386" s="551">
        <v>96</v>
      </c>
      <c r="H1386" s="552">
        <f t="shared" si="42"/>
        <v>2880</v>
      </c>
      <c r="I1386" s="553"/>
      <c r="J1386" s="554"/>
      <c r="K1386" s="555"/>
      <c r="L1386" s="556"/>
      <c r="M1386" s="557"/>
      <c r="N1386" s="3"/>
      <c r="O1386" s="140"/>
      <c r="P1386" s="140"/>
      <c r="Q1386" s="140"/>
    </row>
    <row r="1387" spans="1:17" ht="15.6" x14ac:dyDescent="0.3">
      <c r="A1387" s="548">
        <v>1311</v>
      </c>
      <c r="B1387" s="619"/>
      <c r="C1387" s="622"/>
      <c r="D1387" s="652"/>
      <c r="E1387" s="563" t="s">
        <v>1430</v>
      </c>
      <c r="F1387" s="564" t="s">
        <v>13</v>
      </c>
      <c r="G1387" s="565">
        <v>1946</v>
      </c>
      <c r="H1387" s="219">
        <f t="shared" si="42"/>
        <v>58380</v>
      </c>
      <c r="I1387" s="553"/>
      <c r="J1387" s="554"/>
      <c r="K1387" s="555"/>
      <c r="L1387" s="556"/>
      <c r="M1387" s="557"/>
      <c r="N1387" s="3"/>
      <c r="O1387" s="140"/>
      <c r="P1387" s="140"/>
      <c r="Q1387" s="140"/>
    </row>
    <row r="1388" spans="1:17" ht="15.6" x14ac:dyDescent="0.3">
      <c r="A1388" s="548">
        <v>1312</v>
      </c>
      <c r="B1388" s="619"/>
      <c r="C1388" s="622"/>
      <c r="D1388" s="652"/>
      <c r="E1388" s="549" t="s">
        <v>1431</v>
      </c>
      <c r="F1388" s="550" t="s">
        <v>13</v>
      </c>
      <c r="G1388" s="551">
        <v>625</v>
      </c>
      <c r="H1388" s="194">
        <f t="shared" si="42"/>
        <v>18750</v>
      </c>
      <c r="I1388" s="553"/>
      <c r="J1388" s="554"/>
      <c r="K1388" s="555"/>
      <c r="L1388" s="556"/>
      <c r="M1388" s="557"/>
      <c r="N1388" s="3"/>
      <c r="O1388" s="140"/>
      <c r="P1388" s="140"/>
      <c r="Q1388" s="140"/>
    </row>
    <row r="1389" spans="1:17" ht="15.6" x14ac:dyDescent="0.3">
      <c r="A1389" s="548">
        <v>1313</v>
      </c>
      <c r="B1389" s="619"/>
      <c r="C1389" s="622"/>
      <c r="D1389" s="652"/>
      <c r="E1389" s="549" t="s">
        <v>1432</v>
      </c>
      <c r="F1389" s="550" t="s">
        <v>13</v>
      </c>
      <c r="G1389" s="551">
        <v>1235</v>
      </c>
      <c r="H1389" s="194">
        <f t="shared" si="42"/>
        <v>37050</v>
      </c>
      <c r="I1389" s="553"/>
      <c r="J1389" s="554"/>
      <c r="K1389" s="555"/>
      <c r="L1389" s="556"/>
      <c r="M1389" s="557"/>
      <c r="N1389" s="3"/>
      <c r="O1389" s="140"/>
      <c r="P1389" s="140"/>
      <c r="Q1389" s="140"/>
    </row>
    <row r="1390" spans="1:17" ht="15.6" x14ac:dyDescent="0.3">
      <c r="A1390" s="548">
        <v>1314</v>
      </c>
      <c r="B1390" s="619"/>
      <c r="C1390" s="622"/>
      <c r="D1390" s="652"/>
      <c r="E1390" s="549" t="s">
        <v>1433</v>
      </c>
      <c r="F1390" s="550" t="s">
        <v>13</v>
      </c>
      <c r="G1390" s="551">
        <v>52</v>
      </c>
      <c r="H1390" s="194">
        <f t="shared" si="42"/>
        <v>1560</v>
      </c>
      <c r="I1390" s="553"/>
      <c r="J1390" s="554"/>
      <c r="K1390" s="555"/>
      <c r="L1390" s="556"/>
      <c r="M1390" s="557"/>
      <c r="N1390" s="3"/>
      <c r="O1390" s="140"/>
      <c r="P1390" s="140"/>
      <c r="Q1390" s="140"/>
    </row>
    <row r="1391" spans="1:17" ht="15.6" x14ac:dyDescent="0.3">
      <c r="A1391" s="548">
        <v>1315</v>
      </c>
      <c r="B1391" s="619"/>
      <c r="C1391" s="622"/>
      <c r="D1391" s="652"/>
      <c r="E1391" s="549" t="s">
        <v>1434</v>
      </c>
      <c r="F1391" s="550" t="s">
        <v>13</v>
      </c>
      <c r="G1391" s="551">
        <v>134</v>
      </c>
      <c r="H1391" s="194">
        <f t="shared" si="42"/>
        <v>4020</v>
      </c>
      <c r="I1391" s="553"/>
      <c r="J1391" s="554"/>
      <c r="K1391" s="555"/>
      <c r="L1391" s="556"/>
      <c r="M1391" s="557"/>
      <c r="N1391" s="3"/>
      <c r="O1391" s="140"/>
      <c r="P1391" s="140"/>
      <c r="Q1391" s="140"/>
    </row>
    <row r="1392" spans="1:17" ht="16.2" thickBot="1" x14ac:dyDescent="0.35">
      <c r="A1392" s="566">
        <v>1316</v>
      </c>
      <c r="B1392" s="619"/>
      <c r="C1392" s="622"/>
      <c r="D1392" s="653"/>
      <c r="E1392" s="559" t="s">
        <v>1435</v>
      </c>
      <c r="F1392" s="560" t="s">
        <v>13</v>
      </c>
      <c r="G1392" s="561">
        <v>1095</v>
      </c>
      <c r="H1392" s="215">
        <f t="shared" si="42"/>
        <v>32850</v>
      </c>
      <c r="I1392" s="567"/>
      <c r="J1392" s="140"/>
      <c r="K1392" s="555"/>
      <c r="L1392" s="556"/>
      <c r="M1392" s="3"/>
      <c r="N1392" s="3"/>
      <c r="O1392" s="140"/>
      <c r="P1392" s="140"/>
      <c r="Q1392" s="140"/>
    </row>
    <row r="1393" spans="1:17" ht="15.75" customHeight="1" x14ac:dyDescent="0.3">
      <c r="A1393" s="568">
        <v>1317</v>
      </c>
      <c r="B1393" s="619"/>
      <c r="C1393" s="622"/>
      <c r="D1393" s="651">
        <v>21</v>
      </c>
      <c r="E1393" s="544" t="s">
        <v>1436</v>
      </c>
      <c r="F1393" s="545" t="s">
        <v>13</v>
      </c>
      <c r="G1393" s="546">
        <v>970</v>
      </c>
      <c r="H1393" s="213">
        <f t="shared" si="42"/>
        <v>29100</v>
      </c>
      <c r="I1393" s="567"/>
      <c r="J1393" s="140"/>
      <c r="K1393" s="555"/>
      <c r="L1393" s="556"/>
      <c r="M1393" s="3"/>
      <c r="N1393" s="3"/>
      <c r="O1393" s="140"/>
      <c r="P1393" s="140"/>
      <c r="Q1393" s="140"/>
    </row>
    <row r="1394" spans="1:17" ht="15.6" x14ac:dyDescent="0.3">
      <c r="A1394" s="548">
        <v>1318</v>
      </c>
      <c r="B1394" s="619"/>
      <c r="C1394" s="622"/>
      <c r="D1394" s="652"/>
      <c r="E1394" s="549" t="s">
        <v>1437</v>
      </c>
      <c r="F1394" s="550" t="s">
        <v>13</v>
      </c>
      <c r="G1394" s="551">
        <v>230</v>
      </c>
      <c r="H1394" s="194">
        <f t="shared" si="42"/>
        <v>6900</v>
      </c>
      <c r="I1394" s="567"/>
      <c r="J1394" s="140"/>
      <c r="K1394" s="555"/>
      <c r="L1394" s="556"/>
      <c r="M1394" s="3"/>
      <c r="N1394" s="3"/>
      <c r="O1394" s="140"/>
      <c r="P1394" s="140"/>
      <c r="Q1394" s="140"/>
    </row>
    <row r="1395" spans="1:17" ht="15.6" x14ac:dyDescent="0.3">
      <c r="A1395" s="548">
        <v>1319</v>
      </c>
      <c r="B1395" s="619"/>
      <c r="C1395" s="622"/>
      <c r="D1395" s="652"/>
      <c r="E1395" s="563" t="s">
        <v>1438</v>
      </c>
      <c r="F1395" s="564" t="s">
        <v>13</v>
      </c>
      <c r="G1395" s="565">
        <v>187</v>
      </c>
      <c r="H1395" s="219">
        <f t="shared" si="42"/>
        <v>5610</v>
      </c>
      <c r="I1395" s="567"/>
      <c r="J1395" s="140"/>
      <c r="K1395" s="555"/>
      <c r="L1395" s="556"/>
      <c r="M1395" s="3"/>
      <c r="N1395" s="3"/>
      <c r="O1395" s="140"/>
      <c r="P1395" s="140"/>
      <c r="Q1395" s="140"/>
    </row>
    <row r="1396" spans="1:17" ht="15.6" x14ac:dyDescent="0.3">
      <c r="A1396" s="548">
        <v>1320</v>
      </c>
      <c r="B1396" s="619"/>
      <c r="C1396" s="622"/>
      <c r="D1396" s="652"/>
      <c r="E1396" s="549" t="s">
        <v>1439</v>
      </c>
      <c r="F1396" s="550" t="s">
        <v>13</v>
      </c>
      <c r="G1396" s="551">
        <v>1883</v>
      </c>
      <c r="H1396" s="194">
        <f t="shared" si="42"/>
        <v>56490</v>
      </c>
      <c r="I1396" s="567"/>
      <c r="J1396" s="140"/>
      <c r="K1396" s="555"/>
      <c r="L1396" s="556"/>
      <c r="M1396" s="3"/>
      <c r="N1396" s="3"/>
      <c r="O1396" s="140"/>
      <c r="P1396" s="140"/>
      <c r="Q1396" s="140"/>
    </row>
    <row r="1397" spans="1:17" ht="15.6" x14ac:dyDescent="0.3">
      <c r="A1397" s="548">
        <v>1321</v>
      </c>
      <c r="B1397" s="619"/>
      <c r="C1397" s="622"/>
      <c r="D1397" s="652"/>
      <c r="E1397" s="549" t="s">
        <v>1440</v>
      </c>
      <c r="F1397" s="550" t="s">
        <v>13</v>
      </c>
      <c r="G1397" s="551">
        <v>726</v>
      </c>
      <c r="H1397" s="194">
        <f t="shared" si="42"/>
        <v>21780</v>
      </c>
      <c r="I1397" s="567"/>
      <c r="J1397" s="3"/>
      <c r="K1397" s="555"/>
      <c r="L1397" s="556"/>
      <c r="M1397" s="3"/>
      <c r="N1397" s="3"/>
      <c r="O1397" s="140"/>
      <c r="P1397" s="140"/>
      <c r="Q1397" s="140"/>
    </row>
    <row r="1398" spans="1:17" ht="15.6" x14ac:dyDescent="0.3">
      <c r="A1398" s="548">
        <v>1322</v>
      </c>
      <c r="B1398" s="619"/>
      <c r="C1398" s="622"/>
      <c r="D1398" s="652"/>
      <c r="E1398" s="549" t="s">
        <v>1441</v>
      </c>
      <c r="F1398" s="550" t="s">
        <v>13</v>
      </c>
      <c r="G1398" s="551">
        <v>640</v>
      </c>
      <c r="H1398" s="194">
        <f t="shared" si="42"/>
        <v>19200</v>
      </c>
      <c r="I1398" s="567"/>
      <c r="J1398" s="3"/>
      <c r="K1398" s="555"/>
      <c r="L1398" s="556"/>
      <c r="M1398" s="3"/>
      <c r="N1398" s="3"/>
      <c r="O1398" s="140"/>
      <c r="P1398" s="140"/>
      <c r="Q1398" s="140"/>
    </row>
    <row r="1399" spans="1:17" ht="15.6" x14ac:dyDescent="0.3">
      <c r="A1399" s="548">
        <v>1323</v>
      </c>
      <c r="B1399" s="619"/>
      <c r="C1399" s="622"/>
      <c r="D1399" s="652"/>
      <c r="E1399" s="549" t="s">
        <v>1442</v>
      </c>
      <c r="F1399" s="550" t="s">
        <v>13</v>
      </c>
      <c r="G1399" s="551">
        <v>846</v>
      </c>
      <c r="H1399" s="194">
        <f t="shared" si="42"/>
        <v>25380</v>
      </c>
      <c r="I1399" s="567"/>
      <c r="J1399" s="3"/>
      <c r="K1399" s="555"/>
      <c r="L1399" s="556"/>
      <c r="M1399" s="3"/>
      <c r="N1399" s="3"/>
      <c r="O1399" s="140"/>
      <c r="P1399" s="140"/>
      <c r="Q1399" s="140"/>
    </row>
    <row r="1400" spans="1:17" ht="15.6" x14ac:dyDescent="0.3">
      <c r="A1400" s="548">
        <v>1324</v>
      </c>
      <c r="B1400" s="619"/>
      <c r="C1400" s="622"/>
      <c r="D1400" s="652"/>
      <c r="E1400" s="549" t="s">
        <v>1443</v>
      </c>
      <c r="F1400" s="550" t="s">
        <v>13</v>
      </c>
      <c r="G1400" s="551">
        <v>130</v>
      </c>
      <c r="H1400" s="194">
        <f t="shared" si="42"/>
        <v>3900</v>
      </c>
      <c r="I1400" s="567"/>
      <c r="J1400" s="3"/>
      <c r="K1400" s="555"/>
      <c r="L1400" s="556"/>
      <c r="M1400" s="3"/>
      <c r="N1400" s="3"/>
      <c r="O1400" s="140"/>
      <c r="P1400" s="140"/>
      <c r="Q1400" s="140"/>
    </row>
    <row r="1401" spans="1:17" ht="15.6" x14ac:dyDescent="0.3">
      <c r="A1401" s="548">
        <v>1325</v>
      </c>
      <c r="B1401" s="619"/>
      <c r="C1401" s="622"/>
      <c r="D1401" s="652"/>
      <c r="E1401" s="549" t="s">
        <v>1444</v>
      </c>
      <c r="F1401" s="550" t="s">
        <v>13</v>
      </c>
      <c r="G1401" s="551">
        <v>828</v>
      </c>
      <c r="H1401" s="194">
        <f t="shared" si="42"/>
        <v>24840</v>
      </c>
      <c r="I1401" s="567"/>
      <c r="J1401" s="3"/>
      <c r="K1401" s="555"/>
      <c r="L1401" s="556"/>
      <c r="M1401" s="3"/>
      <c r="N1401" s="3"/>
      <c r="O1401" s="140"/>
      <c r="P1401" s="140"/>
      <c r="Q1401" s="140"/>
    </row>
    <row r="1402" spans="1:17" ht="15.6" x14ac:dyDescent="0.3">
      <c r="A1402" s="548">
        <v>1326</v>
      </c>
      <c r="B1402" s="619"/>
      <c r="C1402" s="622"/>
      <c r="D1402" s="652"/>
      <c r="E1402" s="549" t="s">
        <v>1445</v>
      </c>
      <c r="F1402" s="550" t="s">
        <v>13</v>
      </c>
      <c r="G1402" s="551">
        <v>455</v>
      </c>
      <c r="H1402" s="194">
        <f t="shared" si="42"/>
        <v>13650</v>
      </c>
      <c r="I1402" s="567"/>
      <c r="J1402" s="3"/>
      <c r="K1402" s="555"/>
      <c r="L1402" s="556"/>
      <c r="M1402" s="3"/>
      <c r="N1402" s="3"/>
      <c r="O1402" s="140"/>
      <c r="P1402" s="140"/>
      <c r="Q1402" s="140"/>
    </row>
    <row r="1403" spans="1:17" ht="16.2" thickBot="1" x14ac:dyDescent="0.35">
      <c r="A1403" s="566">
        <v>1327</v>
      </c>
      <c r="B1403" s="620"/>
      <c r="C1403" s="623"/>
      <c r="D1403" s="653"/>
      <c r="E1403" s="569" t="s">
        <v>1446</v>
      </c>
      <c r="F1403" s="570" t="s">
        <v>13</v>
      </c>
      <c r="G1403" s="571">
        <v>176</v>
      </c>
      <c r="H1403" s="572">
        <f t="shared" si="42"/>
        <v>5280</v>
      </c>
      <c r="I1403" s="567"/>
      <c r="J1403" s="3"/>
      <c r="K1403" s="555"/>
      <c r="L1403" s="556"/>
      <c r="M1403" s="3"/>
      <c r="N1403" s="3"/>
      <c r="O1403" s="140"/>
      <c r="P1403" s="140"/>
      <c r="Q1403" s="140"/>
    </row>
    <row r="1404" spans="1:17" ht="15.6" x14ac:dyDescent="0.3">
      <c r="A1404" s="568">
        <v>1328</v>
      </c>
      <c r="B1404" s="618" t="s">
        <v>1151</v>
      </c>
      <c r="C1404" s="621" t="s">
        <v>1414</v>
      </c>
      <c r="D1404" s="621">
        <v>22</v>
      </c>
      <c r="E1404" s="544" t="s">
        <v>1447</v>
      </c>
      <c r="F1404" s="545" t="s">
        <v>56</v>
      </c>
      <c r="G1404" s="546">
        <v>202</v>
      </c>
      <c r="H1404" s="213">
        <f t="shared" si="42"/>
        <v>6060</v>
      </c>
      <c r="I1404" s="567"/>
      <c r="J1404" s="3"/>
      <c r="K1404" s="555"/>
      <c r="L1404" s="556"/>
      <c r="M1404" s="3"/>
      <c r="N1404" s="3"/>
      <c r="O1404" s="140"/>
      <c r="P1404" s="140"/>
      <c r="Q1404" s="140"/>
    </row>
    <row r="1405" spans="1:17" ht="15.6" x14ac:dyDescent="0.3">
      <c r="A1405" s="548">
        <v>1329</v>
      </c>
      <c r="B1405" s="619"/>
      <c r="C1405" s="622"/>
      <c r="D1405" s="622"/>
      <c r="E1405" s="563" t="s">
        <v>1448</v>
      </c>
      <c r="F1405" s="564" t="s">
        <v>1416</v>
      </c>
      <c r="G1405" s="565">
        <v>1390</v>
      </c>
      <c r="H1405" s="219">
        <f t="shared" si="42"/>
        <v>41700</v>
      </c>
      <c r="I1405" s="567"/>
      <c r="J1405" s="3"/>
      <c r="K1405" s="555"/>
      <c r="L1405" s="556"/>
      <c r="M1405" s="3"/>
      <c r="N1405" s="3"/>
      <c r="O1405" s="140"/>
      <c r="P1405" s="140"/>
      <c r="Q1405" s="140"/>
    </row>
    <row r="1406" spans="1:17" ht="15.6" x14ac:dyDescent="0.3">
      <c r="A1406" s="548">
        <v>1330</v>
      </c>
      <c r="B1406" s="619"/>
      <c r="C1406" s="622"/>
      <c r="D1406" s="622"/>
      <c r="E1406" s="549" t="s">
        <v>1449</v>
      </c>
      <c r="F1406" s="550" t="s">
        <v>1416</v>
      </c>
      <c r="G1406" s="193">
        <v>800</v>
      </c>
      <c r="H1406" s="194">
        <f t="shared" si="42"/>
        <v>24000</v>
      </c>
      <c r="I1406" s="567"/>
      <c r="J1406" s="3"/>
      <c r="K1406" s="555"/>
      <c r="L1406" s="556"/>
      <c r="M1406" s="3"/>
      <c r="N1406" s="3"/>
      <c r="O1406" s="140"/>
      <c r="P1406" s="140"/>
      <c r="Q1406" s="140"/>
    </row>
    <row r="1407" spans="1:17" ht="15.6" x14ac:dyDescent="0.3">
      <c r="A1407" s="548">
        <v>1331</v>
      </c>
      <c r="B1407" s="619"/>
      <c r="C1407" s="622"/>
      <c r="D1407" s="622"/>
      <c r="E1407" s="549" t="s">
        <v>1450</v>
      </c>
      <c r="F1407" s="550" t="s">
        <v>1416</v>
      </c>
      <c r="G1407" s="193">
        <v>300</v>
      </c>
      <c r="H1407" s="194">
        <f t="shared" si="42"/>
        <v>9000</v>
      </c>
      <c r="I1407" s="567"/>
      <c r="J1407" s="3"/>
      <c r="K1407" s="555"/>
      <c r="L1407" s="556"/>
      <c r="M1407" s="3"/>
      <c r="N1407" s="3"/>
      <c r="O1407" s="140"/>
      <c r="P1407" s="140"/>
      <c r="Q1407" s="140"/>
    </row>
    <row r="1408" spans="1:17" ht="15.6" x14ac:dyDescent="0.3">
      <c r="A1408" s="548">
        <v>1332</v>
      </c>
      <c r="B1408" s="619"/>
      <c r="C1408" s="622"/>
      <c r="D1408" s="622"/>
      <c r="E1408" s="573" t="s">
        <v>1451</v>
      </c>
      <c r="F1408" s="550" t="s">
        <v>1416</v>
      </c>
      <c r="G1408" s="193">
        <v>2100</v>
      </c>
      <c r="H1408" s="194">
        <f t="shared" si="42"/>
        <v>63000</v>
      </c>
      <c r="I1408" s="567"/>
      <c r="J1408" s="3"/>
      <c r="K1408" s="555"/>
      <c r="L1408" s="556"/>
      <c r="M1408" s="3"/>
      <c r="N1408" s="3"/>
      <c r="O1408" s="140"/>
      <c r="P1408" s="140"/>
      <c r="Q1408" s="140"/>
    </row>
    <row r="1409" spans="1:17" ht="15.6" x14ac:dyDescent="0.3">
      <c r="A1409" s="548">
        <v>1333</v>
      </c>
      <c r="B1409" s="619"/>
      <c r="C1409" s="622"/>
      <c r="D1409" s="622"/>
      <c r="E1409" s="573" t="s">
        <v>1452</v>
      </c>
      <c r="F1409" s="574" t="s">
        <v>1416</v>
      </c>
      <c r="G1409" s="575">
        <v>1100</v>
      </c>
      <c r="H1409" s="576">
        <f t="shared" si="42"/>
        <v>33000</v>
      </c>
      <c r="I1409" s="567"/>
      <c r="J1409" s="3"/>
      <c r="K1409" s="555"/>
      <c r="L1409" s="556"/>
      <c r="M1409" s="3"/>
      <c r="N1409" s="3"/>
      <c r="O1409" s="140"/>
      <c r="P1409" s="140"/>
      <c r="Q1409" s="140"/>
    </row>
    <row r="1410" spans="1:17" ht="15.6" x14ac:dyDescent="0.3">
      <c r="A1410" s="548">
        <v>1334</v>
      </c>
      <c r="B1410" s="619"/>
      <c r="C1410" s="622"/>
      <c r="D1410" s="622"/>
      <c r="E1410" s="506" t="s">
        <v>1453</v>
      </c>
      <c r="F1410" s="507" t="s">
        <v>56</v>
      </c>
      <c r="G1410" s="508">
        <v>700</v>
      </c>
      <c r="H1410" s="194">
        <f t="shared" si="42"/>
        <v>21000</v>
      </c>
      <c r="I1410" s="567"/>
      <c r="J1410" s="3"/>
      <c r="K1410" s="555"/>
      <c r="L1410" s="556"/>
      <c r="M1410" s="3"/>
      <c r="N1410" s="3"/>
      <c r="O1410" s="140"/>
      <c r="P1410" s="140"/>
      <c r="Q1410" s="140"/>
    </row>
    <row r="1411" spans="1:17" ht="15.75" customHeight="1" x14ac:dyDescent="0.3">
      <c r="A1411" s="548">
        <v>1335</v>
      </c>
      <c r="B1411" s="619"/>
      <c r="C1411" s="622"/>
      <c r="D1411" s="622"/>
      <c r="E1411" s="549" t="s">
        <v>1454</v>
      </c>
      <c r="F1411" s="550" t="s">
        <v>56</v>
      </c>
      <c r="G1411" s="193">
        <v>1640</v>
      </c>
      <c r="H1411" s="194">
        <f t="shared" si="42"/>
        <v>49200</v>
      </c>
      <c r="I1411" s="567"/>
      <c r="J1411" s="3"/>
      <c r="K1411" s="555"/>
      <c r="L1411" s="556"/>
      <c r="M1411" s="3"/>
      <c r="N1411" s="3"/>
      <c r="O1411" s="140"/>
      <c r="P1411" s="140"/>
      <c r="Q1411" s="140"/>
    </row>
    <row r="1412" spans="1:17" ht="15.6" x14ac:dyDescent="0.3">
      <c r="A1412" s="548">
        <v>1336</v>
      </c>
      <c r="B1412" s="619"/>
      <c r="C1412" s="622"/>
      <c r="D1412" s="622"/>
      <c r="E1412" s="549" t="s">
        <v>1455</v>
      </c>
      <c r="F1412" s="550" t="s">
        <v>56</v>
      </c>
      <c r="G1412" s="193">
        <v>580</v>
      </c>
      <c r="H1412" s="194">
        <f t="shared" si="42"/>
        <v>17400</v>
      </c>
      <c r="I1412" s="567"/>
      <c r="J1412" s="3"/>
      <c r="K1412" s="555"/>
      <c r="L1412" s="556"/>
      <c r="M1412" s="3"/>
      <c r="N1412" s="3"/>
      <c r="O1412" s="140"/>
      <c r="P1412" s="140"/>
      <c r="Q1412" s="140"/>
    </row>
    <row r="1413" spans="1:17" ht="15.6" x14ac:dyDescent="0.3">
      <c r="A1413" s="548">
        <v>1337</v>
      </c>
      <c r="B1413" s="619"/>
      <c r="C1413" s="622"/>
      <c r="D1413" s="622"/>
      <c r="E1413" s="549" t="s">
        <v>1456</v>
      </c>
      <c r="F1413" s="550" t="s">
        <v>56</v>
      </c>
      <c r="G1413" s="193">
        <v>540</v>
      </c>
      <c r="H1413" s="194">
        <f t="shared" si="42"/>
        <v>16200</v>
      </c>
      <c r="I1413" s="567"/>
      <c r="J1413" s="3"/>
      <c r="K1413" s="555"/>
      <c r="L1413" s="556"/>
      <c r="M1413" s="3"/>
      <c r="N1413" s="3"/>
      <c r="O1413" s="140"/>
      <c r="P1413" s="140"/>
      <c r="Q1413" s="140"/>
    </row>
    <row r="1414" spans="1:17" ht="15.6" x14ac:dyDescent="0.3">
      <c r="A1414" s="548">
        <v>1338</v>
      </c>
      <c r="B1414" s="619"/>
      <c r="C1414" s="622"/>
      <c r="D1414" s="622"/>
      <c r="E1414" s="549" t="s">
        <v>1457</v>
      </c>
      <c r="F1414" s="550" t="s">
        <v>56</v>
      </c>
      <c r="G1414" s="193">
        <v>490</v>
      </c>
      <c r="H1414" s="194">
        <f t="shared" si="42"/>
        <v>14700</v>
      </c>
      <c r="I1414" s="567"/>
      <c r="J1414" s="3"/>
      <c r="K1414" s="555"/>
      <c r="L1414" s="577"/>
      <c r="M1414" s="555"/>
      <c r="N1414" s="555"/>
      <c r="O1414" s="140"/>
      <c r="P1414" s="140"/>
      <c r="Q1414" s="140"/>
    </row>
    <row r="1415" spans="1:17" ht="15.6" x14ac:dyDescent="0.3">
      <c r="A1415" s="548">
        <v>1339</v>
      </c>
      <c r="B1415" s="619"/>
      <c r="C1415" s="622"/>
      <c r="D1415" s="622"/>
      <c r="E1415" s="549" t="s">
        <v>1458</v>
      </c>
      <c r="F1415" s="550" t="s">
        <v>56</v>
      </c>
      <c r="G1415" s="193">
        <v>840</v>
      </c>
      <c r="H1415" s="194">
        <f t="shared" si="42"/>
        <v>25200</v>
      </c>
      <c r="I1415" s="567"/>
      <c r="J1415" s="3"/>
      <c r="K1415" s="555"/>
      <c r="L1415" s="578"/>
      <c r="M1415" s="557"/>
      <c r="N1415" s="557"/>
      <c r="O1415" s="140"/>
      <c r="P1415" s="140"/>
      <c r="Q1415" s="140"/>
    </row>
    <row r="1416" spans="1:17" ht="15.6" x14ac:dyDescent="0.3">
      <c r="A1416" s="548">
        <v>1340</v>
      </c>
      <c r="B1416" s="619"/>
      <c r="C1416" s="622"/>
      <c r="D1416" s="622"/>
      <c r="E1416" s="549" t="s">
        <v>1459</v>
      </c>
      <c r="F1416" s="550" t="s">
        <v>56</v>
      </c>
      <c r="G1416" s="193">
        <v>113</v>
      </c>
      <c r="H1416" s="194">
        <f t="shared" si="42"/>
        <v>3390</v>
      </c>
      <c r="I1416" s="567"/>
      <c r="J1416" s="3"/>
      <c r="K1416" s="555"/>
      <c r="L1416" s="577"/>
      <c r="M1416" s="557"/>
      <c r="N1416" s="3"/>
      <c r="O1416" s="140"/>
      <c r="P1416" s="140"/>
      <c r="Q1416" s="140"/>
    </row>
    <row r="1417" spans="1:17" ht="15.6" x14ac:dyDescent="0.3">
      <c r="A1417" s="548">
        <v>1341</v>
      </c>
      <c r="B1417" s="619"/>
      <c r="C1417" s="622"/>
      <c r="D1417" s="622"/>
      <c r="E1417" s="549" t="s">
        <v>1460</v>
      </c>
      <c r="F1417" s="550" t="s">
        <v>56</v>
      </c>
      <c r="G1417" s="193">
        <v>112</v>
      </c>
      <c r="H1417" s="194">
        <f t="shared" si="42"/>
        <v>3360</v>
      </c>
      <c r="I1417" s="567"/>
      <c r="J1417" s="3"/>
      <c r="K1417" s="555"/>
      <c r="L1417" s="577"/>
      <c r="M1417" s="557"/>
      <c r="N1417" s="3"/>
      <c r="O1417" s="140"/>
      <c r="P1417" s="140"/>
      <c r="Q1417" s="140"/>
    </row>
    <row r="1418" spans="1:17" ht="15.6" x14ac:dyDescent="0.3">
      <c r="A1418" s="548">
        <v>1342</v>
      </c>
      <c r="B1418" s="619"/>
      <c r="C1418" s="622"/>
      <c r="D1418" s="622"/>
      <c r="E1418" s="549" t="s">
        <v>1461</v>
      </c>
      <c r="F1418" s="550" t="s">
        <v>56</v>
      </c>
      <c r="G1418" s="193">
        <v>470</v>
      </c>
      <c r="H1418" s="194">
        <f t="shared" si="42"/>
        <v>14100</v>
      </c>
      <c r="I1418" s="567"/>
      <c r="J1418" s="3"/>
      <c r="K1418" s="555"/>
      <c r="L1418" s="577"/>
      <c r="M1418" s="557"/>
      <c r="N1418" s="557"/>
      <c r="O1418" s="140"/>
      <c r="P1418" s="140"/>
      <c r="Q1418" s="140"/>
    </row>
    <row r="1419" spans="1:17" ht="15.6" x14ac:dyDescent="0.3">
      <c r="A1419" s="548">
        <v>1343</v>
      </c>
      <c r="B1419" s="619"/>
      <c r="C1419" s="622"/>
      <c r="D1419" s="622"/>
      <c r="E1419" s="549" t="s">
        <v>1462</v>
      </c>
      <c r="F1419" s="550" t="s">
        <v>56</v>
      </c>
      <c r="G1419" s="193">
        <v>113</v>
      </c>
      <c r="H1419" s="194">
        <f t="shared" si="42"/>
        <v>3390</v>
      </c>
      <c r="I1419" s="567"/>
      <c r="J1419" s="3"/>
      <c r="K1419" s="555"/>
      <c r="L1419" s="577"/>
      <c r="M1419" s="557"/>
      <c r="N1419" s="557"/>
      <c r="O1419" s="140"/>
      <c r="P1419" s="140"/>
      <c r="Q1419" s="140"/>
    </row>
    <row r="1420" spans="1:17" ht="15.6" x14ac:dyDescent="0.3">
      <c r="A1420" s="548">
        <v>1344</v>
      </c>
      <c r="B1420" s="619"/>
      <c r="C1420" s="622"/>
      <c r="D1420" s="622"/>
      <c r="E1420" s="549" t="s">
        <v>1463</v>
      </c>
      <c r="F1420" s="550" t="s">
        <v>56</v>
      </c>
      <c r="G1420" s="193">
        <v>650</v>
      </c>
      <c r="H1420" s="194">
        <f t="shared" si="42"/>
        <v>19500</v>
      </c>
      <c r="I1420" s="567"/>
      <c r="J1420" s="557"/>
      <c r="K1420" s="555"/>
      <c r="L1420" s="577"/>
      <c r="M1420" s="557"/>
      <c r="N1420" s="3"/>
      <c r="O1420" s="140"/>
      <c r="P1420" s="140"/>
      <c r="Q1420" s="140"/>
    </row>
    <row r="1421" spans="1:17" ht="15.6" x14ac:dyDescent="0.3">
      <c r="A1421" s="548">
        <v>1345</v>
      </c>
      <c r="B1421" s="619"/>
      <c r="C1421" s="622"/>
      <c r="D1421" s="622"/>
      <c r="E1421" s="573" t="s">
        <v>1464</v>
      </c>
      <c r="F1421" s="550" t="s">
        <v>56</v>
      </c>
      <c r="G1421" s="193">
        <v>590</v>
      </c>
      <c r="H1421" s="194">
        <f t="shared" si="42"/>
        <v>17700</v>
      </c>
      <c r="I1421" s="567"/>
      <c r="J1421" s="3"/>
      <c r="K1421" s="555"/>
      <c r="L1421" s="577"/>
      <c r="M1421" s="557"/>
      <c r="N1421" s="557"/>
      <c r="O1421" s="140"/>
      <c r="P1421" s="140"/>
      <c r="Q1421" s="140"/>
    </row>
    <row r="1422" spans="1:17" ht="15.6" x14ac:dyDescent="0.3">
      <c r="A1422" s="548">
        <v>1346</v>
      </c>
      <c r="B1422" s="619"/>
      <c r="C1422" s="622"/>
      <c r="D1422" s="622"/>
      <c r="E1422" s="549" t="s">
        <v>1465</v>
      </c>
      <c r="F1422" s="550" t="s">
        <v>56</v>
      </c>
      <c r="G1422" s="193">
        <v>1190</v>
      </c>
      <c r="H1422" s="194">
        <f t="shared" si="42"/>
        <v>35700</v>
      </c>
      <c r="I1422" s="567"/>
      <c r="J1422" s="3"/>
      <c r="K1422" s="555"/>
      <c r="L1422" s="577"/>
      <c r="M1422" s="557"/>
      <c r="N1422" s="557"/>
      <c r="O1422" s="140"/>
      <c r="P1422" s="140"/>
      <c r="Q1422" s="140"/>
    </row>
    <row r="1423" spans="1:17" ht="16.2" thickBot="1" x14ac:dyDescent="0.35">
      <c r="A1423" s="548">
        <v>1347</v>
      </c>
      <c r="B1423" s="619"/>
      <c r="C1423" s="622"/>
      <c r="D1423" s="623"/>
      <c r="E1423" s="559" t="s">
        <v>1466</v>
      </c>
      <c r="F1423" s="560" t="s">
        <v>56</v>
      </c>
      <c r="G1423" s="197">
        <v>680</v>
      </c>
      <c r="H1423" s="215">
        <f t="shared" si="42"/>
        <v>20400</v>
      </c>
      <c r="I1423" s="567"/>
      <c r="J1423" s="3"/>
      <c r="K1423" s="555"/>
      <c r="L1423" s="577"/>
      <c r="M1423" s="557"/>
      <c r="N1423" s="3"/>
      <c r="O1423" s="140"/>
      <c r="P1423" s="140"/>
      <c r="Q1423" s="140"/>
    </row>
    <row r="1424" spans="1:17" ht="15.6" x14ac:dyDescent="0.3">
      <c r="A1424" s="548">
        <v>1348</v>
      </c>
      <c r="B1424" s="619"/>
      <c r="C1424" s="622"/>
      <c r="D1424" s="621">
        <v>23</v>
      </c>
      <c r="E1424" s="544" t="s">
        <v>1467</v>
      </c>
      <c r="F1424" s="545" t="s">
        <v>56</v>
      </c>
      <c r="G1424" s="189">
        <v>134</v>
      </c>
      <c r="H1424" s="213">
        <f t="shared" si="42"/>
        <v>4020</v>
      </c>
      <c r="I1424" s="567"/>
      <c r="J1424" s="3"/>
      <c r="K1424" s="555"/>
      <c r="L1424" s="577"/>
      <c r="M1424" s="557"/>
      <c r="N1424" s="3"/>
      <c r="O1424" s="140"/>
      <c r="P1424" s="140"/>
      <c r="Q1424" s="140"/>
    </row>
    <row r="1425" spans="1:17" ht="15.6" x14ac:dyDescent="0.3">
      <c r="A1425" s="548">
        <v>1349</v>
      </c>
      <c r="B1425" s="619"/>
      <c r="C1425" s="622"/>
      <c r="D1425" s="622"/>
      <c r="E1425" s="563" t="s">
        <v>1468</v>
      </c>
      <c r="F1425" s="564" t="s">
        <v>56</v>
      </c>
      <c r="G1425" s="201">
        <v>360</v>
      </c>
      <c r="H1425" s="219">
        <f t="shared" si="42"/>
        <v>10800</v>
      </c>
      <c r="I1425" s="567"/>
      <c r="J1425" s="3"/>
      <c r="K1425" s="555"/>
      <c r="L1425" s="577"/>
      <c r="M1425" s="557"/>
      <c r="N1425" s="3"/>
      <c r="O1425" s="140"/>
      <c r="P1425" s="140"/>
      <c r="Q1425" s="140"/>
    </row>
    <row r="1426" spans="1:17" ht="15.6" x14ac:dyDescent="0.3">
      <c r="A1426" s="548">
        <v>1350</v>
      </c>
      <c r="B1426" s="619"/>
      <c r="C1426" s="622"/>
      <c r="D1426" s="622"/>
      <c r="E1426" s="563" t="s">
        <v>1469</v>
      </c>
      <c r="F1426" s="564" t="s">
        <v>56</v>
      </c>
      <c r="G1426" s="201">
        <v>164</v>
      </c>
      <c r="H1426" s="219">
        <f t="shared" si="42"/>
        <v>4920</v>
      </c>
      <c r="I1426" s="567"/>
      <c r="J1426" s="3"/>
      <c r="K1426" s="555"/>
      <c r="L1426" s="577"/>
      <c r="M1426" s="557"/>
      <c r="N1426" s="3"/>
      <c r="O1426" s="140"/>
      <c r="P1426" s="140"/>
      <c r="Q1426" s="140"/>
    </row>
    <row r="1427" spans="1:17" ht="15.6" x14ac:dyDescent="0.3">
      <c r="A1427" s="548">
        <v>1351</v>
      </c>
      <c r="B1427" s="619"/>
      <c r="C1427" s="622"/>
      <c r="D1427" s="622"/>
      <c r="E1427" s="563" t="s">
        <v>1470</v>
      </c>
      <c r="F1427" s="564" t="s">
        <v>56</v>
      </c>
      <c r="G1427" s="201">
        <v>550</v>
      </c>
      <c r="H1427" s="219">
        <f t="shared" si="42"/>
        <v>16500</v>
      </c>
      <c r="I1427" s="567"/>
      <c r="J1427" s="3"/>
      <c r="K1427" s="555"/>
      <c r="L1427" s="577"/>
      <c r="M1427" s="557"/>
      <c r="N1427" s="3"/>
      <c r="O1427" s="140"/>
      <c r="P1427" s="140"/>
      <c r="Q1427" s="140"/>
    </row>
    <row r="1428" spans="1:17" ht="15.6" x14ac:dyDescent="0.3">
      <c r="A1428" s="548">
        <v>1352</v>
      </c>
      <c r="B1428" s="619"/>
      <c r="C1428" s="622"/>
      <c r="D1428" s="622"/>
      <c r="E1428" s="563" t="s">
        <v>1471</v>
      </c>
      <c r="F1428" s="564" t="s">
        <v>56</v>
      </c>
      <c r="G1428" s="201">
        <v>818</v>
      </c>
      <c r="H1428" s="219">
        <f t="shared" si="42"/>
        <v>24540</v>
      </c>
      <c r="I1428" s="567"/>
      <c r="J1428" s="3"/>
      <c r="K1428" s="555"/>
      <c r="L1428" s="577"/>
      <c r="M1428" s="557"/>
      <c r="N1428" s="3"/>
      <c r="O1428" s="140"/>
      <c r="P1428" s="140"/>
      <c r="Q1428" s="140"/>
    </row>
    <row r="1429" spans="1:17" ht="15.6" x14ac:dyDescent="0.3">
      <c r="A1429" s="548">
        <v>1353</v>
      </c>
      <c r="B1429" s="619"/>
      <c r="C1429" s="622"/>
      <c r="D1429" s="622"/>
      <c r="E1429" s="563" t="s">
        <v>1472</v>
      </c>
      <c r="F1429" s="564" t="s">
        <v>56</v>
      </c>
      <c r="G1429" s="201">
        <v>135</v>
      </c>
      <c r="H1429" s="219">
        <f t="shared" si="42"/>
        <v>4050</v>
      </c>
      <c r="I1429" s="567"/>
      <c r="J1429" s="3"/>
      <c r="K1429" s="555"/>
      <c r="L1429" s="577"/>
      <c r="M1429" s="557"/>
      <c r="N1429" s="3"/>
      <c r="O1429" s="140"/>
      <c r="P1429" s="140"/>
      <c r="Q1429" s="140"/>
    </row>
    <row r="1430" spans="1:17" ht="15.6" x14ac:dyDescent="0.3">
      <c r="A1430" s="548">
        <v>1354</v>
      </c>
      <c r="B1430" s="619"/>
      <c r="C1430" s="622"/>
      <c r="D1430" s="622"/>
      <c r="E1430" s="563" t="s">
        <v>1473</v>
      </c>
      <c r="F1430" s="564" t="s">
        <v>56</v>
      </c>
      <c r="G1430" s="201">
        <v>675</v>
      </c>
      <c r="H1430" s="219">
        <f t="shared" si="42"/>
        <v>20250</v>
      </c>
      <c r="I1430" s="567"/>
      <c r="J1430" s="3"/>
      <c r="K1430" s="555"/>
      <c r="L1430" s="577"/>
      <c r="M1430" s="557"/>
      <c r="N1430" s="3"/>
      <c r="O1430" s="140"/>
      <c r="P1430" s="140"/>
      <c r="Q1430" s="140"/>
    </row>
    <row r="1431" spans="1:17" ht="15.6" x14ac:dyDescent="0.3">
      <c r="A1431" s="548">
        <v>1355</v>
      </c>
      <c r="B1431" s="619"/>
      <c r="C1431" s="622"/>
      <c r="D1431" s="622"/>
      <c r="E1431" s="549" t="s">
        <v>1474</v>
      </c>
      <c r="F1431" s="550" t="s">
        <v>56</v>
      </c>
      <c r="G1431" s="193">
        <v>997</v>
      </c>
      <c r="H1431" s="194">
        <f t="shared" si="42"/>
        <v>29910</v>
      </c>
      <c r="I1431" s="567"/>
      <c r="J1431" s="3"/>
      <c r="K1431" s="555"/>
      <c r="L1431" s="577"/>
      <c r="M1431" s="557"/>
      <c r="N1431" s="3"/>
      <c r="O1431" s="140"/>
      <c r="P1431" s="140"/>
      <c r="Q1431" s="140"/>
    </row>
    <row r="1432" spans="1:17" ht="15.6" x14ac:dyDescent="0.3">
      <c r="A1432" s="548">
        <v>1356</v>
      </c>
      <c r="B1432" s="619"/>
      <c r="C1432" s="622"/>
      <c r="D1432" s="622"/>
      <c r="E1432" s="549" t="s">
        <v>1475</v>
      </c>
      <c r="F1432" s="550" t="s">
        <v>56</v>
      </c>
      <c r="G1432" s="193">
        <v>376</v>
      </c>
      <c r="H1432" s="194">
        <f t="shared" si="42"/>
        <v>11280</v>
      </c>
      <c r="I1432" s="567"/>
      <c r="J1432" s="3"/>
      <c r="K1432" s="555"/>
      <c r="L1432" s="577"/>
      <c r="M1432" s="557"/>
      <c r="N1432" s="3"/>
      <c r="O1432" s="140"/>
      <c r="P1432" s="140"/>
      <c r="Q1432" s="140"/>
    </row>
    <row r="1433" spans="1:17" ht="15.6" x14ac:dyDescent="0.3">
      <c r="A1433" s="548">
        <v>1357</v>
      </c>
      <c r="B1433" s="619"/>
      <c r="C1433" s="622"/>
      <c r="D1433" s="622"/>
      <c r="E1433" s="549" t="s">
        <v>1476</v>
      </c>
      <c r="F1433" s="550" t="s">
        <v>56</v>
      </c>
      <c r="G1433" s="193">
        <v>144</v>
      </c>
      <c r="H1433" s="194">
        <f t="shared" si="42"/>
        <v>4320</v>
      </c>
      <c r="I1433" s="567"/>
      <c r="J1433" s="3"/>
      <c r="K1433" s="555"/>
      <c r="L1433" s="577"/>
      <c r="M1433" s="557"/>
      <c r="N1433" s="3"/>
      <c r="O1433" s="140"/>
      <c r="P1433" s="140"/>
      <c r="Q1433" s="140"/>
    </row>
    <row r="1434" spans="1:17" ht="15.6" x14ac:dyDescent="0.3">
      <c r="A1434" s="548">
        <v>1358</v>
      </c>
      <c r="B1434" s="619"/>
      <c r="C1434" s="622"/>
      <c r="D1434" s="622"/>
      <c r="E1434" s="549" t="s">
        <v>1477</v>
      </c>
      <c r="F1434" s="550" t="s">
        <v>1416</v>
      </c>
      <c r="G1434" s="193">
        <v>384</v>
      </c>
      <c r="H1434" s="194">
        <f t="shared" si="42"/>
        <v>11520</v>
      </c>
      <c r="I1434" s="567"/>
      <c r="J1434" s="3"/>
      <c r="K1434" s="555"/>
      <c r="L1434" s="577"/>
      <c r="M1434" s="557"/>
      <c r="N1434" s="3"/>
      <c r="O1434" s="140"/>
      <c r="P1434" s="140"/>
      <c r="Q1434" s="140"/>
    </row>
    <row r="1435" spans="1:17" ht="15.6" x14ac:dyDescent="0.3">
      <c r="A1435" s="548">
        <v>1359</v>
      </c>
      <c r="B1435" s="619"/>
      <c r="C1435" s="622"/>
      <c r="D1435" s="622"/>
      <c r="E1435" s="549" t="s">
        <v>1478</v>
      </c>
      <c r="F1435" s="550" t="s">
        <v>56</v>
      </c>
      <c r="G1435" s="193">
        <v>90</v>
      </c>
      <c r="H1435" s="194">
        <f t="shared" si="42"/>
        <v>2700</v>
      </c>
      <c r="I1435" s="567"/>
      <c r="J1435" s="3"/>
      <c r="K1435" s="555"/>
      <c r="L1435" s="577"/>
      <c r="M1435" s="557"/>
      <c r="N1435" s="3"/>
      <c r="O1435" s="140"/>
      <c r="P1435" s="140"/>
      <c r="Q1435" s="140"/>
    </row>
    <row r="1436" spans="1:17" ht="15.6" x14ac:dyDescent="0.3">
      <c r="A1436" s="548">
        <v>1360</v>
      </c>
      <c r="B1436" s="619"/>
      <c r="C1436" s="622"/>
      <c r="D1436" s="622"/>
      <c r="E1436" s="549" t="s">
        <v>1479</v>
      </c>
      <c r="F1436" s="550" t="s">
        <v>56</v>
      </c>
      <c r="G1436" s="193">
        <v>300</v>
      </c>
      <c r="H1436" s="194">
        <f t="shared" si="42"/>
        <v>9000</v>
      </c>
      <c r="I1436" s="567"/>
      <c r="J1436" s="3"/>
      <c r="K1436" s="555"/>
      <c r="L1436" s="577"/>
      <c r="M1436" s="557"/>
      <c r="N1436" s="3"/>
      <c r="O1436" s="140"/>
      <c r="P1436" s="140"/>
      <c r="Q1436" s="140"/>
    </row>
    <row r="1437" spans="1:17" ht="15.6" x14ac:dyDescent="0.3">
      <c r="A1437" s="548">
        <v>1361</v>
      </c>
      <c r="B1437" s="619"/>
      <c r="C1437" s="622"/>
      <c r="D1437" s="622"/>
      <c r="E1437" s="549" t="s">
        <v>1480</v>
      </c>
      <c r="F1437" s="550" t="s">
        <v>56</v>
      </c>
      <c r="G1437" s="193">
        <v>422</v>
      </c>
      <c r="H1437" s="194">
        <f t="shared" si="42"/>
        <v>12660</v>
      </c>
      <c r="I1437" s="567"/>
      <c r="J1437" s="3"/>
      <c r="K1437" s="555"/>
      <c r="L1437" s="577"/>
      <c r="M1437" s="557"/>
      <c r="N1437" s="3"/>
      <c r="O1437" s="140"/>
      <c r="P1437" s="140"/>
      <c r="Q1437" s="140"/>
    </row>
    <row r="1438" spans="1:17" ht="15.6" x14ac:dyDescent="0.3">
      <c r="A1438" s="548">
        <v>1362</v>
      </c>
      <c r="B1438" s="619"/>
      <c r="C1438" s="622"/>
      <c r="D1438" s="622"/>
      <c r="E1438" s="549" t="s">
        <v>1481</v>
      </c>
      <c r="F1438" s="550" t="s">
        <v>56</v>
      </c>
      <c r="G1438" s="193">
        <v>375</v>
      </c>
      <c r="H1438" s="194">
        <f t="shared" si="42"/>
        <v>11250</v>
      </c>
      <c r="I1438" s="567"/>
      <c r="J1438" s="3"/>
      <c r="K1438" s="555"/>
      <c r="L1438" s="577"/>
      <c r="M1438" s="557"/>
      <c r="N1438" s="3"/>
      <c r="O1438" s="140"/>
      <c r="P1438" s="140"/>
      <c r="Q1438" s="140"/>
    </row>
    <row r="1439" spans="1:17" ht="15.6" x14ac:dyDescent="0.3">
      <c r="A1439" s="548">
        <v>1363</v>
      </c>
      <c r="B1439" s="619"/>
      <c r="C1439" s="622"/>
      <c r="D1439" s="622"/>
      <c r="E1439" s="549" t="s">
        <v>1482</v>
      </c>
      <c r="F1439" s="550" t="s">
        <v>56</v>
      </c>
      <c r="G1439" s="193">
        <v>1245</v>
      </c>
      <c r="H1439" s="194">
        <f t="shared" ref="H1439:H1447" si="43">G1439*30</f>
        <v>37350</v>
      </c>
      <c r="I1439" s="567"/>
      <c r="J1439" s="3"/>
      <c r="K1439" s="557"/>
      <c r="L1439" s="557"/>
      <c r="M1439" s="557"/>
      <c r="N1439" s="556"/>
      <c r="O1439" s="557"/>
      <c r="P1439" s="140"/>
      <c r="Q1439" s="140"/>
    </row>
    <row r="1440" spans="1:17" ht="15.6" x14ac:dyDescent="0.3">
      <c r="A1440" s="548">
        <v>1364</v>
      </c>
      <c r="B1440" s="619"/>
      <c r="C1440" s="622"/>
      <c r="D1440" s="622"/>
      <c r="E1440" s="549" t="s">
        <v>1483</v>
      </c>
      <c r="F1440" s="550" t="s">
        <v>56</v>
      </c>
      <c r="G1440" s="193">
        <v>243</v>
      </c>
      <c r="H1440" s="194">
        <f t="shared" si="43"/>
        <v>7290</v>
      </c>
      <c r="I1440" s="567"/>
      <c r="J1440" s="557"/>
      <c r="K1440" s="557"/>
      <c r="L1440" s="557"/>
      <c r="M1440" s="557"/>
      <c r="N1440" s="556"/>
      <c r="O1440" s="555"/>
      <c r="P1440" s="140"/>
      <c r="Q1440" s="140"/>
    </row>
    <row r="1441" spans="1:17" ht="15.6" x14ac:dyDescent="0.3">
      <c r="A1441" s="548">
        <v>1365</v>
      </c>
      <c r="B1441" s="619"/>
      <c r="C1441" s="622"/>
      <c r="D1441" s="622"/>
      <c r="E1441" s="549" t="s">
        <v>1484</v>
      </c>
      <c r="F1441" s="550" t="s">
        <v>56</v>
      </c>
      <c r="G1441" s="193">
        <v>154</v>
      </c>
      <c r="H1441" s="194">
        <f t="shared" si="43"/>
        <v>4620</v>
      </c>
      <c r="I1441" s="567"/>
      <c r="J1441" s="3"/>
      <c r="K1441" s="3"/>
      <c r="L1441" s="3"/>
      <c r="M1441" s="557"/>
      <c r="N1441" s="557"/>
      <c r="O1441" s="557"/>
      <c r="P1441" s="140"/>
      <c r="Q1441" s="140"/>
    </row>
    <row r="1442" spans="1:17" ht="15.6" x14ac:dyDescent="0.3">
      <c r="A1442" s="548">
        <v>1366</v>
      </c>
      <c r="B1442" s="619"/>
      <c r="C1442" s="622"/>
      <c r="D1442" s="622"/>
      <c r="E1442" s="549" t="s">
        <v>1485</v>
      </c>
      <c r="F1442" s="550" t="s">
        <v>56</v>
      </c>
      <c r="G1442" s="193">
        <v>1245</v>
      </c>
      <c r="H1442" s="194">
        <f t="shared" si="43"/>
        <v>37350</v>
      </c>
      <c r="I1442" s="567"/>
      <c r="J1442" s="3"/>
      <c r="K1442" s="3"/>
      <c r="L1442" s="3"/>
      <c r="M1442" s="557"/>
      <c r="N1442" s="556"/>
      <c r="O1442" s="557"/>
      <c r="P1442" s="140"/>
      <c r="Q1442" s="140"/>
    </row>
    <row r="1443" spans="1:17" ht="15.6" x14ac:dyDescent="0.3">
      <c r="A1443" s="548">
        <v>1367</v>
      </c>
      <c r="B1443" s="619"/>
      <c r="C1443" s="622"/>
      <c r="D1443" s="622"/>
      <c r="E1443" s="549" t="s">
        <v>1486</v>
      </c>
      <c r="F1443" s="550" t="s">
        <v>56</v>
      </c>
      <c r="G1443" s="193">
        <v>634</v>
      </c>
      <c r="H1443" s="194">
        <f t="shared" si="43"/>
        <v>19020</v>
      </c>
      <c r="I1443" s="567"/>
      <c r="J1443" s="3"/>
      <c r="K1443" s="557"/>
      <c r="L1443" s="557"/>
      <c r="M1443" s="557"/>
      <c r="N1443" s="556"/>
      <c r="O1443" s="555"/>
      <c r="P1443" s="140"/>
      <c r="Q1443" s="140"/>
    </row>
    <row r="1444" spans="1:17" ht="15.6" x14ac:dyDescent="0.3">
      <c r="A1444" s="548">
        <v>1368</v>
      </c>
      <c r="B1444" s="619"/>
      <c r="C1444" s="622"/>
      <c r="D1444" s="622"/>
      <c r="E1444" s="549" t="s">
        <v>1487</v>
      </c>
      <c r="F1444" s="550" t="s">
        <v>56</v>
      </c>
      <c r="G1444" s="193">
        <v>430</v>
      </c>
      <c r="H1444" s="194">
        <f t="shared" si="43"/>
        <v>12900</v>
      </c>
      <c r="I1444" s="567"/>
      <c r="J1444" s="3"/>
      <c r="K1444" s="3"/>
      <c r="L1444" s="556"/>
      <c r="M1444" s="557"/>
      <c r="N1444" s="556"/>
      <c r="O1444" s="557"/>
      <c r="P1444" s="140"/>
      <c r="Q1444" s="140"/>
    </row>
    <row r="1445" spans="1:17" ht="15.6" x14ac:dyDescent="0.3">
      <c r="A1445" s="548">
        <v>1369</v>
      </c>
      <c r="B1445" s="619"/>
      <c r="C1445" s="622"/>
      <c r="D1445" s="622"/>
      <c r="E1445" s="549" t="s">
        <v>1488</v>
      </c>
      <c r="F1445" s="550" t="s">
        <v>56</v>
      </c>
      <c r="G1445" s="193">
        <v>581</v>
      </c>
      <c r="H1445" s="194">
        <f t="shared" si="43"/>
        <v>17430</v>
      </c>
      <c r="I1445" s="567"/>
      <c r="J1445" s="3"/>
      <c r="K1445" s="3"/>
      <c r="L1445" s="3"/>
      <c r="M1445" s="557"/>
      <c r="N1445" s="556"/>
      <c r="O1445" s="557"/>
      <c r="P1445" s="140"/>
      <c r="Q1445" s="140"/>
    </row>
    <row r="1446" spans="1:17" ht="15.6" x14ac:dyDescent="0.3">
      <c r="A1446" s="548">
        <v>1370</v>
      </c>
      <c r="B1446" s="619"/>
      <c r="C1446" s="622"/>
      <c r="D1446" s="622"/>
      <c r="E1446" s="549" t="s">
        <v>1489</v>
      </c>
      <c r="F1446" s="550" t="s">
        <v>56</v>
      </c>
      <c r="G1446" s="193">
        <v>330</v>
      </c>
      <c r="H1446" s="194">
        <f t="shared" si="43"/>
        <v>9900</v>
      </c>
      <c r="I1446" s="567"/>
      <c r="J1446" s="3"/>
      <c r="K1446" s="557"/>
      <c r="L1446" s="557"/>
      <c r="M1446" s="557"/>
      <c r="N1446" s="556"/>
      <c r="O1446" s="557"/>
      <c r="P1446" s="140"/>
      <c r="Q1446" s="140"/>
    </row>
    <row r="1447" spans="1:17" ht="16.2" thickBot="1" x14ac:dyDescent="0.35">
      <c r="A1447" s="579">
        <v>1371</v>
      </c>
      <c r="B1447" s="619"/>
      <c r="C1447" s="623"/>
      <c r="D1447" s="623"/>
      <c r="E1447" s="559" t="s">
        <v>1490</v>
      </c>
      <c r="F1447" s="560" t="s">
        <v>56</v>
      </c>
      <c r="G1447" s="197">
        <v>27</v>
      </c>
      <c r="H1447" s="215">
        <f t="shared" si="43"/>
        <v>810</v>
      </c>
      <c r="I1447" s="567"/>
      <c r="J1447" s="3"/>
      <c r="K1447" s="557"/>
      <c r="L1447" s="557"/>
      <c r="M1447" s="557"/>
      <c r="N1447" s="556"/>
      <c r="O1447" s="557"/>
      <c r="P1447" s="140"/>
      <c r="Q1447" s="140"/>
    </row>
    <row r="1448" spans="1:17" ht="16.2" thickBot="1" x14ac:dyDescent="0.35">
      <c r="A1448" s="541"/>
      <c r="B1448" s="620"/>
      <c r="C1448" s="654" t="s">
        <v>1491</v>
      </c>
      <c r="D1448" s="655"/>
      <c r="E1448" s="655"/>
      <c r="F1448" s="656"/>
      <c r="G1448" s="42">
        <f>SUM(G1374:G1447)</f>
        <v>42623</v>
      </c>
      <c r="H1448" s="42">
        <f>SUM(H1374:H1447)</f>
        <v>1277340</v>
      </c>
      <c r="I1448" s="567"/>
      <c r="J1448" s="3"/>
      <c r="K1448" s="555"/>
      <c r="L1448" s="577"/>
      <c r="M1448" s="557"/>
      <c r="N1448" s="557"/>
      <c r="O1448" s="140"/>
      <c r="P1448" s="140"/>
      <c r="Q1448" s="140"/>
    </row>
    <row r="1449" spans="1:17" ht="19.5" customHeight="1" thickBot="1" x14ac:dyDescent="0.35">
      <c r="A1449" s="624" t="s">
        <v>1492</v>
      </c>
      <c r="B1449" s="625"/>
      <c r="C1449" s="625"/>
      <c r="D1449" s="625"/>
      <c r="E1449" s="625"/>
      <c r="F1449" s="626"/>
      <c r="G1449" s="299">
        <f>G1166+G1198+G1272+G1373+G1448</f>
        <v>327512</v>
      </c>
      <c r="H1449" s="299">
        <f>G1449*30</f>
        <v>9825360</v>
      </c>
      <c r="I1449" s="140"/>
      <c r="J1449" s="557"/>
      <c r="K1449" s="555"/>
      <c r="L1449" s="577"/>
      <c r="M1449" s="557"/>
      <c r="N1449" s="557"/>
      <c r="O1449" s="3"/>
      <c r="P1449" s="3"/>
    </row>
    <row r="1450" spans="1:17" ht="18.600000000000001" thickBot="1" x14ac:dyDescent="0.4">
      <c r="A1450" s="648" t="s">
        <v>1493</v>
      </c>
      <c r="B1450" s="649"/>
      <c r="C1450" s="649"/>
      <c r="D1450" s="649"/>
      <c r="E1450" s="649"/>
      <c r="F1450" s="650"/>
      <c r="G1450" s="299">
        <f>G404+G548+G679+G768+G776+G1125+G1449</f>
        <v>1834320</v>
      </c>
      <c r="H1450" s="299">
        <f>H404+H548+H679+H768+H776+H1125+H1449</f>
        <v>55029600</v>
      </c>
      <c r="I1450" s="140"/>
      <c r="J1450" s="580"/>
      <c r="K1450" s="557"/>
      <c r="L1450" s="557"/>
      <c r="M1450" s="3"/>
      <c r="N1450" s="3"/>
      <c r="O1450" s="3"/>
      <c r="P1450" s="3"/>
    </row>
    <row r="1451" spans="1:17" ht="15.6" x14ac:dyDescent="0.3">
      <c r="B1451" s="581"/>
      <c r="C1451" s="582"/>
      <c r="D1451" s="582"/>
      <c r="E1451" s="583"/>
      <c r="F1451" s="581"/>
      <c r="G1451" s="581"/>
      <c r="H1451" s="584"/>
      <c r="I1451" s="140"/>
      <c r="J1451" s="557"/>
      <c r="K1451" s="556"/>
      <c r="L1451" s="557"/>
      <c r="M1451" s="3"/>
      <c r="N1451" s="3"/>
      <c r="O1451" s="3"/>
      <c r="P1451" s="3"/>
    </row>
    <row r="1452" spans="1:17" ht="15.6" x14ac:dyDescent="0.3">
      <c r="B1452" s="581"/>
      <c r="C1452" s="582"/>
      <c r="D1452" s="582"/>
      <c r="E1452" s="583"/>
      <c r="F1452" s="581"/>
      <c r="G1452" s="581"/>
      <c r="H1452" s="584"/>
      <c r="I1452" s="140"/>
      <c r="J1452" s="3"/>
      <c r="K1452" s="556"/>
      <c r="L1452" s="555"/>
      <c r="M1452" s="557"/>
      <c r="N1452" s="3"/>
      <c r="O1452" s="3"/>
      <c r="P1452" s="3"/>
    </row>
    <row r="1453" spans="1:17" ht="15.6" x14ac:dyDescent="0.3">
      <c r="B1453" s="581"/>
      <c r="C1453" s="582"/>
      <c r="D1453" s="582"/>
      <c r="E1453" s="583"/>
      <c r="F1453" s="581"/>
      <c r="G1453" s="581"/>
      <c r="H1453" s="584"/>
      <c r="I1453" s="140"/>
      <c r="J1453" s="3"/>
      <c r="K1453" s="556"/>
      <c r="L1453" s="555"/>
      <c r="M1453" s="557"/>
      <c r="N1453" s="3"/>
      <c r="O1453" s="3"/>
      <c r="P1453" s="3"/>
    </row>
    <row r="1454" spans="1:17" ht="15.6" x14ac:dyDescent="0.3">
      <c r="B1454" s="581"/>
      <c r="C1454" s="582"/>
      <c r="D1454" s="582"/>
      <c r="E1454" s="583"/>
      <c r="F1454" s="581"/>
      <c r="G1454" s="581"/>
      <c r="H1454" s="584"/>
      <c r="I1454" s="140"/>
      <c r="J1454" s="3"/>
      <c r="K1454" s="556"/>
      <c r="L1454" s="555"/>
      <c r="M1454" s="557"/>
      <c r="N1454" s="3"/>
      <c r="O1454" s="3"/>
      <c r="P1454" s="3"/>
    </row>
    <row r="1455" spans="1:17" ht="15.6" x14ac:dyDescent="0.3">
      <c r="B1455" s="581"/>
      <c r="C1455" s="582"/>
      <c r="D1455" s="582"/>
      <c r="E1455" s="583"/>
      <c r="F1455" s="581"/>
      <c r="G1455" s="581"/>
      <c r="H1455" s="584"/>
      <c r="I1455" s="140"/>
      <c r="J1455" s="3"/>
      <c r="K1455" s="556"/>
      <c r="L1455" s="557"/>
      <c r="M1455" s="3"/>
      <c r="N1455" s="3"/>
      <c r="O1455" s="3"/>
      <c r="P1455" s="3"/>
    </row>
    <row r="1456" spans="1:17" ht="15.6" x14ac:dyDescent="0.3">
      <c r="B1456" s="581"/>
      <c r="C1456" s="582"/>
      <c r="D1456" s="582"/>
      <c r="E1456" s="583"/>
      <c r="F1456" s="581"/>
      <c r="G1456" s="581"/>
      <c r="H1456" s="584"/>
      <c r="I1456" s="140"/>
      <c r="J1456" s="3"/>
      <c r="K1456" s="556"/>
      <c r="L1456" s="557"/>
      <c r="M1456" s="3"/>
      <c r="N1456" s="3"/>
      <c r="O1456" s="3"/>
      <c r="P1456" s="3"/>
    </row>
    <row r="1457" spans="2:16" ht="15.6" x14ac:dyDescent="0.3">
      <c r="B1457" s="581"/>
      <c r="C1457" s="582"/>
      <c r="D1457" s="582"/>
      <c r="E1457" s="583"/>
      <c r="F1457" s="581"/>
      <c r="G1457" s="581"/>
      <c r="H1457" s="584"/>
      <c r="I1457" s="140"/>
      <c r="J1457" s="3"/>
      <c r="K1457" s="556"/>
      <c r="L1457" s="557"/>
      <c r="M1457" s="557"/>
      <c r="N1457" s="3"/>
      <c r="O1457" s="3"/>
      <c r="P1457" s="3"/>
    </row>
    <row r="1458" spans="2:16" ht="19.5" customHeight="1" x14ac:dyDescent="0.3">
      <c r="B1458" s="581"/>
      <c r="C1458" s="582"/>
      <c r="D1458" s="582"/>
      <c r="E1458" s="583"/>
      <c r="F1458" s="585"/>
      <c r="G1458" s="581"/>
      <c r="H1458" s="584"/>
      <c r="I1458" s="140"/>
      <c r="J1458" s="3"/>
      <c r="K1458" s="556"/>
      <c r="L1458" s="557"/>
      <c r="M1458" s="557"/>
      <c r="N1458" s="3"/>
      <c r="O1458" s="3"/>
      <c r="P1458" s="3"/>
    </row>
    <row r="1459" spans="2:16" ht="15.6" x14ac:dyDescent="0.3">
      <c r="B1459" s="581"/>
      <c r="C1459" s="582"/>
      <c r="D1459" s="582"/>
      <c r="E1459" s="583"/>
      <c r="F1459" s="581"/>
      <c r="G1459" s="581"/>
      <c r="H1459" s="584"/>
      <c r="I1459" s="140"/>
      <c r="J1459" s="3"/>
      <c r="K1459" s="556"/>
      <c r="L1459" s="557"/>
      <c r="M1459" s="557"/>
      <c r="N1459" s="3"/>
      <c r="O1459" s="3"/>
      <c r="P1459" s="3"/>
    </row>
    <row r="1460" spans="2:16" ht="15.6" x14ac:dyDescent="0.3">
      <c r="B1460" s="581"/>
      <c r="C1460" s="582"/>
      <c r="D1460" s="582"/>
      <c r="E1460" s="583"/>
      <c r="F1460" s="581"/>
      <c r="G1460" s="581"/>
      <c r="H1460" s="584"/>
      <c r="I1460" s="140"/>
      <c r="J1460" s="3"/>
      <c r="K1460" s="3"/>
      <c r="L1460" s="3"/>
      <c r="M1460" s="3"/>
      <c r="N1460" s="3"/>
      <c r="O1460" s="3"/>
      <c r="P1460" s="3"/>
    </row>
    <row r="1461" spans="2:16" ht="15.6" x14ac:dyDescent="0.3">
      <c r="B1461" s="581"/>
      <c r="C1461" s="582"/>
      <c r="D1461" s="582"/>
      <c r="E1461" s="583"/>
      <c r="F1461" s="581"/>
      <c r="G1461" s="581"/>
      <c r="H1461" s="584"/>
      <c r="I1461" s="140"/>
      <c r="J1461" s="3"/>
      <c r="K1461" s="3"/>
      <c r="L1461" s="3"/>
      <c r="M1461" s="3"/>
      <c r="N1461" s="3"/>
      <c r="O1461" s="3"/>
      <c r="P1461" s="3"/>
    </row>
    <row r="1462" spans="2:16" ht="15.6" x14ac:dyDescent="0.3">
      <c r="B1462" s="581"/>
      <c r="C1462" s="582"/>
      <c r="D1462" s="582"/>
      <c r="E1462" s="583"/>
      <c r="F1462" s="581"/>
      <c r="G1462" s="581"/>
      <c r="H1462" s="584"/>
      <c r="I1462" s="140"/>
      <c r="J1462" s="3"/>
      <c r="K1462" s="3"/>
      <c r="L1462" s="3"/>
      <c r="M1462" s="3"/>
      <c r="N1462" s="3"/>
      <c r="O1462" s="3"/>
      <c r="P1462" s="3"/>
    </row>
    <row r="1463" spans="2:16" ht="15.6" x14ac:dyDescent="0.3">
      <c r="B1463" s="581"/>
      <c r="C1463" s="582"/>
      <c r="D1463" s="582"/>
      <c r="E1463" s="583"/>
      <c r="F1463" s="585"/>
      <c r="G1463" s="581"/>
      <c r="H1463" s="584"/>
      <c r="I1463" s="140"/>
      <c r="J1463" s="3"/>
      <c r="K1463" s="3"/>
      <c r="L1463" s="3"/>
      <c r="M1463" s="3"/>
      <c r="N1463" s="3"/>
      <c r="O1463" s="3"/>
      <c r="P1463" s="3"/>
    </row>
    <row r="1464" spans="2:16" ht="15.6" x14ac:dyDescent="0.3">
      <c r="B1464" s="581"/>
      <c r="C1464" s="582"/>
      <c r="D1464" s="582"/>
      <c r="E1464" s="583"/>
      <c r="F1464" s="581"/>
      <c r="G1464" s="581"/>
      <c r="H1464" s="584"/>
      <c r="I1464" s="140"/>
      <c r="J1464" s="3"/>
      <c r="K1464" s="3"/>
      <c r="L1464" s="3"/>
      <c r="M1464" s="3"/>
      <c r="N1464" s="3"/>
      <c r="O1464" s="3"/>
      <c r="P1464" s="3"/>
    </row>
    <row r="1465" spans="2:16" ht="15.6" x14ac:dyDescent="0.3">
      <c r="B1465" s="581"/>
      <c r="C1465" s="582"/>
      <c r="D1465" s="582"/>
      <c r="E1465" s="583"/>
      <c r="F1465" s="585"/>
      <c r="G1465" s="585"/>
      <c r="H1465" s="586"/>
      <c r="I1465" s="140"/>
      <c r="J1465" s="3"/>
      <c r="K1465" s="3"/>
      <c r="L1465" s="3"/>
      <c r="M1465" s="3"/>
      <c r="N1465" s="3"/>
      <c r="O1465" s="3"/>
      <c r="P1465" s="3"/>
    </row>
    <row r="1466" spans="2:16" ht="15.6" x14ac:dyDescent="0.3">
      <c r="B1466" s="581"/>
      <c r="C1466" s="582"/>
      <c r="D1466" s="582"/>
      <c r="E1466" s="583"/>
      <c r="F1466" s="581"/>
      <c r="G1466" s="581"/>
      <c r="H1466" s="584"/>
      <c r="I1466" s="140"/>
      <c r="J1466" s="3"/>
      <c r="K1466" s="3"/>
      <c r="L1466" s="3"/>
      <c r="M1466" s="3"/>
      <c r="N1466" s="3"/>
      <c r="O1466" s="3"/>
      <c r="P1466" s="3"/>
    </row>
    <row r="1467" spans="2:16" ht="15.6" x14ac:dyDescent="0.3">
      <c r="B1467" s="581"/>
      <c r="C1467" s="582"/>
      <c r="D1467" s="582"/>
      <c r="E1467" s="583"/>
      <c r="F1467" s="581"/>
      <c r="G1467" s="581"/>
      <c r="H1467" s="584"/>
      <c r="I1467" s="140"/>
      <c r="J1467" s="3"/>
      <c r="K1467" s="3"/>
      <c r="L1467" s="3"/>
      <c r="M1467" s="3"/>
      <c r="N1467" s="3"/>
      <c r="O1467" s="3"/>
      <c r="P1467" s="3"/>
    </row>
    <row r="1468" spans="2:16" ht="15.6" x14ac:dyDescent="0.3">
      <c r="B1468" s="581"/>
      <c r="C1468" s="582"/>
      <c r="D1468" s="582"/>
      <c r="E1468" s="583"/>
      <c r="F1468" s="581"/>
      <c r="G1468" s="581"/>
      <c r="H1468" s="584"/>
      <c r="I1468" s="140"/>
      <c r="J1468" s="3"/>
      <c r="K1468" s="3"/>
      <c r="L1468" s="3"/>
      <c r="M1468" s="3"/>
      <c r="N1468" s="3"/>
      <c r="O1468" s="3"/>
      <c r="P1468" s="3"/>
    </row>
    <row r="1469" spans="2:16" ht="15.6" x14ac:dyDescent="0.3">
      <c r="B1469" s="581"/>
      <c r="C1469" s="582"/>
      <c r="D1469" s="582"/>
      <c r="E1469" s="583"/>
      <c r="F1469" s="581"/>
      <c r="G1469" s="581"/>
      <c r="H1469" s="584"/>
      <c r="I1469" s="140"/>
      <c r="J1469" s="3"/>
      <c r="K1469" s="3"/>
      <c r="L1469" s="3"/>
      <c r="M1469" s="3"/>
      <c r="N1469" s="3"/>
      <c r="O1469" s="3"/>
      <c r="P1469" s="3"/>
    </row>
    <row r="1470" spans="2:16" ht="15.6" x14ac:dyDescent="0.3">
      <c r="B1470" s="581"/>
      <c r="C1470" s="582"/>
      <c r="D1470" s="582"/>
      <c r="E1470" s="583"/>
      <c r="F1470" s="581"/>
      <c r="G1470" s="581"/>
      <c r="H1470" s="584"/>
      <c r="I1470" s="140"/>
      <c r="J1470" s="3"/>
      <c r="K1470" s="3"/>
      <c r="L1470" s="3"/>
      <c r="M1470" s="3"/>
      <c r="N1470" s="3"/>
      <c r="O1470" s="3"/>
      <c r="P1470" s="3"/>
    </row>
    <row r="1471" spans="2:16" ht="15.6" x14ac:dyDescent="0.3">
      <c r="B1471" s="581"/>
      <c r="C1471" s="582"/>
      <c r="D1471" s="582"/>
      <c r="E1471" s="583"/>
      <c r="F1471" s="581"/>
      <c r="G1471" s="581"/>
      <c r="H1471" s="584"/>
      <c r="I1471" s="140"/>
      <c r="J1471" s="3"/>
      <c r="K1471" s="3"/>
      <c r="L1471" s="3"/>
      <c r="M1471" s="3"/>
      <c r="N1471" s="3"/>
      <c r="O1471" s="3"/>
      <c r="P1471" s="3"/>
    </row>
    <row r="1472" spans="2:16" ht="15.6" x14ac:dyDescent="0.3">
      <c r="B1472" s="581"/>
      <c r="C1472" s="582"/>
      <c r="D1472" s="582"/>
      <c r="E1472" s="583"/>
      <c r="F1472" s="581"/>
      <c r="G1472" s="581"/>
      <c r="H1472" s="584"/>
      <c r="I1472" s="140"/>
      <c r="J1472" s="3"/>
      <c r="K1472" s="3"/>
      <c r="L1472" s="3"/>
      <c r="M1472" s="3"/>
      <c r="N1472" s="3"/>
      <c r="O1472" s="3"/>
      <c r="P1472" s="3"/>
    </row>
    <row r="1473" spans="2:16" ht="15.6" x14ac:dyDescent="0.3">
      <c r="B1473" s="581"/>
      <c r="C1473" s="582"/>
      <c r="D1473" s="582"/>
      <c r="E1473" s="581"/>
      <c r="F1473" s="581"/>
      <c r="G1473" s="581"/>
      <c r="H1473" s="584"/>
      <c r="I1473" s="140"/>
      <c r="J1473" s="3"/>
      <c r="K1473" s="3"/>
      <c r="L1473" s="3"/>
      <c r="M1473" s="3"/>
      <c r="N1473" s="3"/>
      <c r="O1473" s="3"/>
      <c r="P1473" s="3"/>
    </row>
    <row r="1474" spans="2:16" ht="15.6" x14ac:dyDescent="0.3">
      <c r="B1474" s="581"/>
      <c r="C1474" s="582"/>
      <c r="D1474" s="582"/>
      <c r="E1474" s="583"/>
      <c r="F1474" s="581"/>
      <c r="G1474" s="581"/>
      <c r="H1474" s="584"/>
      <c r="I1474" s="140"/>
      <c r="J1474" s="3"/>
      <c r="K1474" s="3"/>
      <c r="L1474" s="3"/>
      <c r="M1474" s="3"/>
      <c r="N1474" s="3"/>
      <c r="O1474" s="3"/>
      <c r="P1474" s="3"/>
    </row>
    <row r="1475" spans="2:16" ht="15.6" x14ac:dyDescent="0.3">
      <c r="B1475" s="581"/>
      <c r="C1475" s="582"/>
      <c r="D1475" s="582"/>
      <c r="E1475" s="583"/>
      <c r="F1475" s="581"/>
      <c r="G1475" s="581"/>
      <c r="H1475" s="584"/>
      <c r="I1475" s="140"/>
      <c r="J1475" s="3"/>
      <c r="K1475" s="3"/>
      <c r="L1475" s="3"/>
      <c r="M1475" s="3"/>
      <c r="N1475" s="3"/>
      <c r="O1475" s="3"/>
      <c r="P1475" s="3"/>
    </row>
    <row r="1476" spans="2:16" ht="15.6" x14ac:dyDescent="0.3">
      <c r="B1476" s="581"/>
      <c r="C1476" s="582"/>
      <c r="D1476" s="582"/>
      <c r="E1476" s="583"/>
      <c r="F1476" s="581"/>
      <c r="G1476" s="581"/>
      <c r="H1476" s="584"/>
      <c r="I1476" s="140"/>
      <c r="J1476" s="3"/>
      <c r="K1476" s="3"/>
      <c r="L1476" s="3"/>
      <c r="M1476" s="3"/>
      <c r="N1476" s="3"/>
      <c r="O1476" s="3"/>
      <c r="P1476" s="3"/>
    </row>
    <row r="1477" spans="2:16" ht="15.6" x14ac:dyDescent="0.3">
      <c r="B1477" s="581"/>
      <c r="C1477" s="582"/>
      <c r="D1477" s="582"/>
      <c r="E1477" s="583"/>
      <c r="F1477" s="581"/>
      <c r="G1477" s="581"/>
      <c r="H1477" s="584"/>
      <c r="I1477" s="140"/>
      <c r="J1477" s="3"/>
      <c r="K1477" s="3"/>
      <c r="L1477" s="3"/>
      <c r="M1477" s="3"/>
      <c r="N1477" s="3"/>
      <c r="O1477" s="3"/>
      <c r="P1477" s="3"/>
    </row>
    <row r="1478" spans="2:16" ht="15.6" x14ac:dyDescent="0.3">
      <c r="B1478" s="581"/>
      <c r="C1478" s="582"/>
      <c r="D1478" s="582"/>
      <c r="E1478" s="583"/>
      <c r="F1478" s="581"/>
      <c r="G1478" s="581"/>
      <c r="H1478" s="584"/>
      <c r="I1478" s="140"/>
      <c r="J1478" s="3"/>
      <c r="K1478" s="3"/>
      <c r="L1478" s="3"/>
      <c r="M1478" s="3"/>
      <c r="N1478" s="3"/>
      <c r="O1478" s="3"/>
      <c r="P1478" s="3"/>
    </row>
    <row r="1479" spans="2:16" ht="15.6" x14ac:dyDescent="0.3">
      <c r="B1479" s="581"/>
      <c r="C1479" s="582"/>
      <c r="D1479" s="582"/>
      <c r="E1479" s="583"/>
      <c r="F1479" s="581"/>
      <c r="G1479" s="581"/>
      <c r="H1479" s="584"/>
      <c r="I1479" s="140"/>
      <c r="J1479" s="3"/>
      <c r="K1479" s="3"/>
      <c r="L1479" s="3"/>
      <c r="M1479" s="3"/>
      <c r="N1479" s="3"/>
      <c r="O1479" s="3"/>
      <c r="P1479" s="3"/>
    </row>
    <row r="1480" spans="2:16" ht="15.6" x14ac:dyDescent="0.3">
      <c r="B1480" s="581"/>
      <c r="C1480" s="582"/>
      <c r="D1480" s="582"/>
      <c r="E1480" s="583"/>
      <c r="F1480" s="581"/>
      <c r="G1480" s="581"/>
      <c r="H1480" s="584"/>
      <c r="I1480" s="140"/>
      <c r="J1480" s="3"/>
      <c r="K1480" s="3"/>
      <c r="L1480" s="3"/>
      <c r="M1480" s="3"/>
      <c r="N1480" s="3"/>
      <c r="O1480" s="3"/>
      <c r="P1480" s="3"/>
    </row>
    <row r="1481" spans="2:16" ht="15.6" x14ac:dyDescent="0.3">
      <c r="B1481" s="581"/>
      <c r="C1481" s="582"/>
      <c r="D1481" s="582"/>
      <c r="E1481" s="583"/>
      <c r="F1481" s="581"/>
      <c r="G1481" s="581"/>
      <c r="H1481" s="584"/>
      <c r="I1481" s="140"/>
      <c r="J1481" s="3"/>
      <c r="K1481" s="3"/>
      <c r="L1481" s="3"/>
      <c r="M1481" s="3"/>
      <c r="N1481" s="3"/>
      <c r="O1481" s="3"/>
      <c r="P1481" s="3"/>
    </row>
    <row r="1482" spans="2:16" ht="15.6" x14ac:dyDescent="0.3">
      <c r="B1482" s="581"/>
      <c r="C1482" s="582"/>
      <c r="D1482" s="582"/>
      <c r="E1482" s="583"/>
      <c r="F1482" s="581"/>
      <c r="G1482" s="581"/>
      <c r="H1482" s="584"/>
      <c r="I1482" s="140"/>
      <c r="J1482" s="3"/>
      <c r="K1482" s="3"/>
      <c r="L1482" s="3"/>
      <c r="M1482" s="3"/>
      <c r="N1482" s="3"/>
      <c r="O1482" s="3"/>
      <c r="P1482" s="3"/>
    </row>
    <row r="1483" spans="2:16" ht="15.6" x14ac:dyDescent="0.3">
      <c r="B1483" s="581"/>
      <c r="C1483" s="582"/>
      <c r="D1483" s="582"/>
      <c r="E1483" s="583"/>
      <c r="F1483" s="581"/>
      <c r="G1483" s="581"/>
      <c r="H1483" s="584"/>
      <c r="I1483" s="140"/>
      <c r="J1483" s="3"/>
      <c r="K1483" s="3"/>
      <c r="L1483" s="3"/>
      <c r="M1483" s="3"/>
      <c r="N1483" s="3"/>
      <c r="O1483" s="3"/>
      <c r="P1483" s="3"/>
    </row>
    <row r="1484" spans="2:16" ht="15.6" x14ac:dyDescent="0.3">
      <c r="B1484" s="581"/>
      <c r="C1484" s="582"/>
      <c r="D1484" s="582"/>
      <c r="E1484" s="583"/>
      <c r="F1484" s="581"/>
      <c r="G1484" s="581"/>
      <c r="H1484" s="584"/>
      <c r="I1484" s="140"/>
      <c r="J1484" s="3"/>
      <c r="K1484" s="3"/>
      <c r="L1484" s="3"/>
      <c r="M1484" s="3"/>
      <c r="N1484" s="3"/>
      <c r="O1484" s="3"/>
      <c r="P1484" s="3"/>
    </row>
    <row r="1485" spans="2:16" ht="15.6" x14ac:dyDescent="0.3">
      <c r="B1485" s="581"/>
      <c r="C1485" s="582"/>
      <c r="D1485" s="582"/>
      <c r="E1485" s="583"/>
      <c r="F1485" s="581"/>
      <c r="G1485" s="581"/>
      <c r="H1485" s="584"/>
      <c r="I1485" s="140"/>
      <c r="J1485" s="3"/>
      <c r="K1485" s="3"/>
      <c r="L1485" s="3"/>
      <c r="M1485" s="3"/>
      <c r="N1485" s="3"/>
      <c r="O1485" s="3"/>
      <c r="P1485" s="3"/>
    </row>
    <row r="1486" spans="2:16" ht="15.6" x14ac:dyDescent="0.3">
      <c r="B1486" s="581"/>
      <c r="C1486" s="582"/>
      <c r="D1486" s="582"/>
      <c r="E1486" s="583"/>
      <c r="F1486" s="581"/>
      <c r="G1486" s="581"/>
      <c r="H1486" s="584"/>
      <c r="I1486" s="140"/>
      <c r="J1486" s="3"/>
      <c r="K1486" s="3"/>
      <c r="L1486" s="3"/>
      <c r="M1486" s="3"/>
      <c r="N1486" s="3"/>
      <c r="O1486" s="3"/>
      <c r="P1486" s="3"/>
    </row>
    <row r="1487" spans="2:16" ht="15.6" x14ac:dyDescent="0.3">
      <c r="B1487" s="581"/>
      <c r="C1487" s="582"/>
      <c r="D1487" s="582"/>
      <c r="E1487" s="581"/>
      <c r="F1487" s="581"/>
      <c r="G1487" s="581"/>
      <c r="H1487" s="584"/>
      <c r="I1487" s="140"/>
      <c r="J1487" s="3"/>
      <c r="K1487" s="3"/>
      <c r="L1487" s="3"/>
      <c r="M1487" s="3"/>
      <c r="N1487" s="3"/>
      <c r="O1487" s="3"/>
      <c r="P1487" s="3"/>
    </row>
    <row r="1488" spans="2:16" ht="15.6" x14ac:dyDescent="0.3">
      <c r="B1488" s="581"/>
      <c r="C1488" s="582"/>
      <c r="D1488" s="582"/>
      <c r="E1488" s="581"/>
      <c r="F1488" s="581"/>
      <c r="G1488" s="581"/>
      <c r="H1488" s="584"/>
      <c r="I1488" s="140"/>
      <c r="J1488" s="3"/>
      <c r="K1488" s="3"/>
      <c r="L1488" s="3"/>
      <c r="M1488" s="3"/>
      <c r="N1488" s="3"/>
      <c r="O1488" s="3"/>
      <c r="P1488" s="3"/>
    </row>
    <row r="1489" spans="2:16" ht="15.6" x14ac:dyDescent="0.3">
      <c r="B1489" s="581"/>
      <c r="C1489" s="582"/>
      <c r="D1489" s="582"/>
      <c r="E1489" s="587"/>
      <c r="F1489" s="588"/>
      <c r="G1489" s="588"/>
      <c r="H1489" s="589"/>
      <c r="I1489" s="140"/>
      <c r="J1489" s="3"/>
      <c r="K1489" s="3"/>
      <c r="L1489" s="3"/>
      <c r="M1489" s="3"/>
      <c r="N1489" s="3"/>
      <c r="O1489" s="3"/>
      <c r="P1489" s="3"/>
    </row>
    <row r="1490" spans="2:16" ht="15.6" x14ac:dyDescent="0.3">
      <c r="B1490" s="581"/>
      <c r="C1490" s="582"/>
      <c r="D1490" s="582"/>
      <c r="E1490" s="587"/>
      <c r="F1490" s="588"/>
      <c r="G1490" s="588"/>
      <c r="H1490" s="589"/>
      <c r="I1490" s="140"/>
      <c r="J1490" s="3"/>
      <c r="K1490" s="3"/>
      <c r="L1490" s="3"/>
      <c r="M1490" s="3"/>
      <c r="N1490" s="3"/>
      <c r="O1490" s="3"/>
      <c r="P1490" s="3"/>
    </row>
    <row r="1491" spans="2:16" ht="15.6" x14ac:dyDescent="0.3">
      <c r="B1491" s="581"/>
      <c r="C1491" s="582"/>
      <c r="D1491" s="582"/>
      <c r="E1491" s="587"/>
      <c r="F1491" s="588"/>
      <c r="G1491" s="588"/>
      <c r="H1491" s="589"/>
      <c r="I1491" s="140"/>
      <c r="J1491" s="3"/>
      <c r="K1491" s="3"/>
      <c r="L1491" s="3"/>
      <c r="M1491" s="3"/>
      <c r="N1491" s="3"/>
      <c r="O1491" s="3"/>
      <c r="P1491" s="3"/>
    </row>
    <row r="1492" spans="2:16" ht="15.6" x14ac:dyDescent="0.3">
      <c r="B1492" s="581"/>
      <c r="C1492" s="582"/>
      <c r="D1492" s="582"/>
      <c r="E1492" s="587"/>
      <c r="F1492" s="588"/>
      <c r="G1492" s="588"/>
      <c r="H1492" s="589"/>
      <c r="I1492" s="140"/>
      <c r="J1492" s="3"/>
      <c r="K1492" s="3"/>
      <c r="L1492" s="3"/>
      <c r="M1492" s="3"/>
      <c r="N1492" s="3"/>
      <c r="O1492" s="3"/>
      <c r="P1492" s="3"/>
    </row>
    <row r="1493" spans="2:16" ht="15.6" x14ac:dyDescent="0.3">
      <c r="B1493" s="581"/>
      <c r="C1493" s="582"/>
      <c r="D1493" s="582"/>
      <c r="E1493" s="587"/>
      <c r="F1493" s="590"/>
      <c r="G1493" s="588"/>
      <c r="H1493" s="591"/>
      <c r="I1493" s="140"/>
      <c r="J1493" s="3"/>
      <c r="K1493" s="3"/>
      <c r="L1493" s="3"/>
      <c r="M1493" s="3"/>
      <c r="N1493" s="3"/>
      <c r="O1493" s="3"/>
      <c r="P1493" s="3"/>
    </row>
    <row r="1494" spans="2:16" ht="15.6" x14ac:dyDescent="0.3">
      <c r="B1494" s="581"/>
      <c r="C1494" s="582"/>
      <c r="D1494" s="582"/>
      <c r="E1494" s="587"/>
      <c r="F1494" s="590"/>
      <c r="G1494" s="588"/>
      <c r="H1494" s="591"/>
      <c r="I1494" s="140"/>
      <c r="J1494" s="3"/>
      <c r="K1494" s="3"/>
      <c r="L1494" s="3"/>
      <c r="M1494" s="3"/>
      <c r="N1494" s="3"/>
      <c r="O1494" s="3"/>
      <c r="P1494" s="3"/>
    </row>
    <row r="1495" spans="2:16" ht="15.6" x14ac:dyDescent="0.3">
      <c r="B1495" s="581"/>
      <c r="C1495" s="582"/>
      <c r="D1495" s="582"/>
      <c r="E1495" s="587"/>
      <c r="F1495" s="590"/>
      <c r="G1495" s="588"/>
      <c r="H1495" s="591"/>
      <c r="I1495" s="140"/>
      <c r="J1495" s="3"/>
      <c r="K1495" s="3"/>
      <c r="L1495" s="3"/>
      <c r="M1495" s="3"/>
      <c r="N1495" s="3"/>
      <c r="O1495" s="3"/>
      <c r="P1495" s="3"/>
    </row>
    <row r="1496" spans="2:16" ht="15.6" x14ac:dyDescent="0.3">
      <c r="B1496" s="581"/>
      <c r="C1496" s="582"/>
      <c r="D1496" s="582"/>
      <c r="E1496" s="587"/>
      <c r="F1496" s="590"/>
      <c r="G1496" s="588"/>
      <c r="H1496" s="591"/>
      <c r="I1496" s="140"/>
      <c r="J1496" s="3"/>
      <c r="K1496" s="3"/>
      <c r="L1496" s="3"/>
      <c r="M1496" s="3"/>
      <c r="N1496" s="3"/>
      <c r="O1496" s="3"/>
      <c r="P1496" s="3"/>
    </row>
    <row r="1497" spans="2:16" ht="15.6" x14ac:dyDescent="0.3">
      <c r="B1497" s="581"/>
      <c r="C1497" s="582"/>
      <c r="D1497" s="582"/>
      <c r="E1497" s="587"/>
      <c r="F1497" s="590"/>
      <c r="G1497" s="588"/>
      <c r="H1497" s="591"/>
      <c r="I1497" s="140"/>
      <c r="J1497" s="3"/>
    </row>
    <row r="1498" spans="2:16" ht="15.6" x14ac:dyDescent="0.3">
      <c r="B1498" s="581"/>
      <c r="C1498" s="582"/>
      <c r="D1498" s="582"/>
      <c r="E1498" s="587"/>
      <c r="F1498" s="590"/>
      <c r="G1498" s="588"/>
      <c r="H1498" s="591"/>
      <c r="I1498" s="140"/>
      <c r="J1498" s="3"/>
    </row>
    <row r="1499" spans="2:16" ht="15.6" x14ac:dyDescent="0.3">
      <c r="B1499" s="581"/>
      <c r="C1499" s="582"/>
      <c r="D1499" s="582"/>
      <c r="E1499" s="587"/>
      <c r="F1499" s="590"/>
      <c r="G1499" s="588"/>
      <c r="H1499" s="591"/>
      <c r="I1499" s="140"/>
      <c r="J1499" s="3"/>
    </row>
    <row r="1500" spans="2:16" ht="15.6" x14ac:dyDescent="0.3">
      <c r="B1500" s="581"/>
      <c r="C1500" s="582"/>
      <c r="D1500" s="582"/>
      <c r="E1500" s="587"/>
      <c r="F1500" s="590"/>
      <c r="G1500" s="588"/>
      <c r="H1500" s="591"/>
      <c r="I1500" s="140"/>
      <c r="J1500" s="3"/>
    </row>
    <row r="1501" spans="2:16" ht="15.6" x14ac:dyDescent="0.3">
      <c r="B1501" s="581"/>
      <c r="C1501" s="582"/>
      <c r="D1501" s="582"/>
      <c r="E1501" s="587"/>
      <c r="F1501" s="590"/>
      <c r="G1501" s="588"/>
      <c r="H1501" s="591"/>
      <c r="I1501" s="140"/>
      <c r="J1501" s="3"/>
    </row>
    <row r="1502" spans="2:16" ht="15.6" x14ac:dyDescent="0.3">
      <c r="B1502" s="581"/>
      <c r="C1502" s="582"/>
      <c r="D1502" s="582"/>
      <c r="E1502" s="587"/>
      <c r="F1502" s="590"/>
      <c r="G1502" s="588"/>
      <c r="H1502" s="591"/>
      <c r="I1502" s="140"/>
      <c r="J1502" s="3"/>
    </row>
    <row r="1503" spans="2:16" ht="15.6" x14ac:dyDescent="0.3">
      <c r="B1503" s="581"/>
      <c r="C1503" s="582"/>
      <c r="D1503" s="582"/>
      <c r="E1503" s="587"/>
      <c r="F1503" s="590"/>
      <c r="G1503" s="588"/>
      <c r="H1503" s="591"/>
      <c r="I1503" s="140"/>
      <c r="J1503" s="3"/>
    </row>
    <row r="1504" spans="2:16" ht="15.6" x14ac:dyDescent="0.3">
      <c r="B1504" s="581"/>
      <c r="C1504" s="582"/>
      <c r="D1504" s="582"/>
      <c r="E1504" s="587"/>
      <c r="F1504" s="590"/>
      <c r="G1504" s="588"/>
      <c r="H1504" s="591"/>
      <c r="I1504" s="140"/>
      <c r="J1504" s="3"/>
    </row>
    <row r="1505" spans="2:10" ht="15.6" x14ac:dyDescent="0.3">
      <c r="B1505" s="581"/>
      <c r="C1505" s="582"/>
      <c r="D1505" s="582"/>
      <c r="E1505" s="587"/>
      <c r="F1505" s="590"/>
      <c r="G1505" s="588"/>
      <c r="H1505" s="591"/>
      <c r="I1505" s="140"/>
      <c r="J1505" s="3"/>
    </row>
    <row r="1506" spans="2:10" ht="15.6" x14ac:dyDescent="0.3">
      <c r="B1506" s="581"/>
      <c r="C1506" s="582"/>
      <c r="D1506" s="582"/>
      <c r="E1506" s="587"/>
      <c r="F1506" s="590"/>
      <c r="G1506" s="588"/>
      <c r="H1506" s="591"/>
      <c r="I1506" s="140"/>
      <c r="J1506" s="3"/>
    </row>
    <row r="1507" spans="2:10" ht="15.6" x14ac:dyDescent="0.3">
      <c r="B1507" s="581"/>
      <c r="C1507" s="582"/>
      <c r="D1507" s="582"/>
      <c r="E1507" s="587"/>
      <c r="F1507" s="590"/>
      <c r="G1507" s="588"/>
      <c r="H1507" s="591"/>
      <c r="I1507" s="140"/>
      <c r="J1507" s="3"/>
    </row>
    <row r="1508" spans="2:10" ht="15.6" x14ac:dyDescent="0.3">
      <c r="B1508" s="581"/>
      <c r="C1508" s="582"/>
      <c r="D1508" s="582"/>
      <c r="E1508" s="587"/>
      <c r="F1508" s="590"/>
      <c r="G1508" s="588"/>
      <c r="H1508" s="591"/>
      <c r="I1508" s="140"/>
      <c r="J1508" s="3"/>
    </row>
    <row r="1509" spans="2:10" ht="15.6" x14ac:dyDescent="0.3">
      <c r="B1509" s="581"/>
      <c r="C1509" s="582"/>
      <c r="D1509" s="582"/>
      <c r="E1509" s="587"/>
      <c r="F1509" s="590"/>
      <c r="G1509" s="588"/>
      <c r="H1509" s="591"/>
      <c r="I1509" s="140"/>
      <c r="J1509" s="3"/>
    </row>
    <row r="1510" spans="2:10" ht="15.6" x14ac:dyDescent="0.3">
      <c r="B1510" s="581"/>
      <c r="C1510" s="582"/>
      <c r="D1510" s="582"/>
      <c r="E1510" s="592"/>
      <c r="F1510" s="590"/>
      <c r="G1510" s="588"/>
      <c r="H1510" s="591"/>
      <c r="I1510" s="140"/>
      <c r="J1510" s="3"/>
    </row>
    <row r="1511" spans="2:10" ht="15.6" x14ac:dyDescent="0.3">
      <c r="B1511" s="581"/>
      <c r="C1511" s="582"/>
      <c r="D1511" s="582"/>
      <c r="E1511" s="593"/>
      <c r="F1511" s="590"/>
      <c r="G1511" s="588"/>
      <c r="H1511" s="591"/>
      <c r="I1511" s="140"/>
      <c r="J1511" s="3"/>
    </row>
    <row r="1512" spans="2:10" ht="15.6" x14ac:dyDescent="0.3">
      <c r="B1512" s="581"/>
      <c r="C1512" s="582"/>
      <c r="D1512" s="582"/>
      <c r="E1512" s="593"/>
      <c r="F1512" s="590"/>
      <c r="G1512" s="588"/>
      <c r="H1512" s="591"/>
      <c r="I1512" s="140"/>
      <c r="J1512" s="3"/>
    </row>
    <row r="1513" spans="2:10" ht="15.6" x14ac:dyDescent="0.3">
      <c r="B1513" s="581"/>
      <c r="C1513" s="582"/>
      <c r="D1513" s="582"/>
      <c r="E1513" s="593"/>
      <c r="F1513" s="590"/>
      <c r="G1513" s="588"/>
      <c r="H1513" s="591"/>
      <c r="I1513" s="140"/>
      <c r="J1513" s="3"/>
    </row>
    <row r="1514" spans="2:10" ht="15.6" x14ac:dyDescent="0.3">
      <c r="B1514" s="581"/>
      <c r="C1514" s="582"/>
      <c r="D1514" s="582"/>
      <c r="E1514" s="593"/>
      <c r="F1514" s="590"/>
      <c r="G1514" s="588"/>
      <c r="H1514" s="591"/>
      <c r="I1514" s="140"/>
      <c r="J1514" s="3"/>
    </row>
    <row r="1515" spans="2:10" ht="15.6" x14ac:dyDescent="0.3">
      <c r="B1515" s="581"/>
      <c r="C1515" s="582"/>
      <c r="D1515" s="582"/>
      <c r="E1515" s="593"/>
      <c r="F1515" s="590"/>
      <c r="G1515" s="588"/>
      <c r="H1515" s="591"/>
      <c r="I1515" s="140"/>
      <c r="J1515" s="3"/>
    </row>
    <row r="1516" spans="2:10" ht="15.6" x14ac:dyDescent="0.3">
      <c r="B1516" s="581"/>
      <c r="C1516" s="582"/>
      <c r="D1516" s="582"/>
      <c r="E1516" s="593"/>
      <c r="F1516" s="590"/>
      <c r="G1516" s="588"/>
      <c r="H1516" s="591"/>
      <c r="I1516" s="140"/>
      <c r="J1516" s="3"/>
    </row>
    <row r="1517" spans="2:10" ht="15.6" x14ac:dyDescent="0.3">
      <c r="B1517" s="581"/>
      <c r="C1517" s="582"/>
      <c r="D1517" s="582"/>
      <c r="E1517" s="593"/>
      <c r="F1517" s="590"/>
      <c r="G1517" s="588"/>
      <c r="H1517" s="591"/>
      <c r="I1517" s="140"/>
      <c r="J1517" s="3"/>
    </row>
    <row r="1518" spans="2:10" ht="15.6" x14ac:dyDescent="0.3">
      <c r="B1518" s="581"/>
      <c r="C1518" s="582"/>
      <c r="D1518" s="582"/>
      <c r="E1518" s="593"/>
      <c r="F1518" s="590"/>
      <c r="G1518" s="588"/>
      <c r="H1518" s="591"/>
      <c r="I1518" s="140"/>
      <c r="J1518" s="3"/>
    </row>
    <row r="1519" spans="2:10" ht="15.6" x14ac:dyDescent="0.3">
      <c r="B1519" s="587"/>
      <c r="C1519" s="587"/>
      <c r="D1519" s="587"/>
      <c r="E1519" s="587"/>
      <c r="F1519" s="587"/>
      <c r="G1519" s="587"/>
      <c r="H1519" s="594"/>
      <c r="I1519" s="140"/>
      <c r="J1519" s="3"/>
    </row>
    <row r="1520" spans="2:10" x14ac:dyDescent="0.3">
      <c r="B1520" s="3"/>
      <c r="C1520" s="3"/>
      <c r="D1520" s="3"/>
      <c r="E1520" s="3"/>
      <c r="F1520" s="3"/>
      <c r="G1520" s="3"/>
      <c r="H1520" s="3"/>
      <c r="I1520" s="140"/>
      <c r="J1520" s="3"/>
    </row>
    <row r="1521" spans="2:10" x14ac:dyDescent="0.3">
      <c r="B1521" s="3"/>
      <c r="C1521" s="3"/>
      <c r="D1521" s="3"/>
      <c r="E1521" s="3"/>
      <c r="F1521" s="3"/>
      <c r="G1521" s="3"/>
      <c r="H1521" s="3"/>
      <c r="I1521" s="140"/>
      <c r="J1521" s="3"/>
    </row>
    <row r="1522" spans="2:10" x14ac:dyDescent="0.3">
      <c r="B1522" s="3"/>
      <c r="C1522" s="3"/>
      <c r="D1522" s="3"/>
      <c r="E1522" s="3"/>
      <c r="F1522" s="3"/>
      <c r="G1522" s="3"/>
      <c r="H1522" s="3"/>
      <c r="I1522" s="140"/>
      <c r="J1522" s="3"/>
    </row>
    <row r="1523" spans="2:10" x14ac:dyDescent="0.3">
      <c r="B1523" s="3"/>
      <c r="C1523" s="3"/>
      <c r="D1523" s="3"/>
      <c r="E1523" s="3"/>
      <c r="F1523" s="3"/>
      <c r="G1523" s="3"/>
      <c r="H1523" s="3"/>
      <c r="I1523" s="140"/>
      <c r="J1523" s="3"/>
    </row>
    <row r="1524" spans="2:10" x14ac:dyDescent="0.3">
      <c r="B1524" s="3"/>
      <c r="C1524" s="3"/>
      <c r="D1524" s="3"/>
      <c r="E1524" s="3"/>
      <c r="F1524" s="3"/>
      <c r="G1524" s="3"/>
      <c r="H1524" s="3"/>
      <c r="I1524" s="140"/>
      <c r="J1524" s="3"/>
    </row>
    <row r="1525" spans="2:10" x14ac:dyDescent="0.3">
      <c r="B1525" s="3"/>
      <c r="C1525" s="3"/>
      <c r="D1525" s="3"/>
      <c r="E1525" s="3"/>
      <c r="F1525" s="3"/>
      <c r="G1525" s="3"/>
      <c r="H1525" s="3"/>
      <c r="I1525" s="140"/>
      <c r="J1525" s="3"/>
    </row>
    <row r="1526" spans="2:10" x14ac:dyDescent="0.3">
      <c r="B1526" s="3"/>
      <c r="C1526" s="3"/>
      <c r="D1526" s="3"/>
      <c r="E1526" s="3"/>
      <c r="F1526" s="3"/>
      <c r="G1526" s="3"/>
      <c r="H1526" s="3"/>
      <c r="I1526" s="140"/>
      <c r="J1526" s="3"/>
    </row>
    <row r="1527" spans="2:10" x14ac:dyDescent="0.3">
      <c r="B1527" s="3"/>
      <c r="C1527" s="3"/>
      <c r="D1527" s="3"/>
      <c r="E1527" s="3"/>
      <c r="F1527" s="3"/>
      <c r="G1527" s="3"/>
      <c r="H1527" s="3"/>
      <c r="I1527" s="140"/>
      <c r="J1527" s="3"/>
    </row>
    <row r="1528" spans="2:10" x14ac:dyDescent="0.3">
      <c r="B1528" s="3"/>
      <c r="C1528" s="3"/>
      <c r="D1528" s="3"/>
      <c r="E1528" s="3"/>
      <c r="F1528" s="3"/>
      <c r="G1528" s="3"/>
      <c r="H1528" s="3"/>
      <c r="I1528" s="140"/>
      <c r="J1528" s="3"/>
    </row>
    <row r="1529" spans="2:10" x14ac:dyDescent="0.3">
      <c r="I1529" s="140"/>
      <c r="J1529" s="3"/>
    </row>
    <row r="1530" spans="2:10" x14ac:dyDescent="0.3">
      <c r="I1530" s="140"/>
      <c r="J1530" s="3"/>
    </row>
    <row r="1531" spans="2:10" x14ac:dyDescent="0.3">
      <c r="I1531" s="140"/>
      <c r="J1531" s="3"/>
    </row>
    <row r="1532" spans="2:10" x14ac:dyDescent="0.3">
      <c r="I1532" s="140"/>
      <c r="J1532" s="3"/>
    </row>
    <row r="1533" spans="2:10" x14ac:dyDescent="0.3">
      <c r="I1533" s="140"/>
      <c r="J1533" s="3"/>
    </row>
    <row r="1534" spans="2:10" x14ac:dyDescent="0.3">
      <c r="I1534" s="140"/>
      <c r="J1534" s="3"/>
    </row>
    <row r="1535" spans="2:10" x14ac:dyDescent="0.3">
      <c r="I1535" s="3"/>
      <c r="J1535" s="3"/>
    </row>
    <row r="1536" spans="2:10" x14ac:dyDescent="0.3">
      <c r="I1536" s="3"/>
      <c r="J1536" s="3"/>
    </row>
    <row r="1537" spans="9:10" x14ac:dyDescent="0.3">
      <c r="I1537" s="3"/>
      <c r="J1537" s="3"/>
    </row>
    <row r="1538" spans="9:10" x14ac:dyDescent="0.3">
      <c r="I1538" s="3"/>
      <c r="J1538" s="3"/>
    </row>
    <row r="1539" spans="9:10" x14ac:dyDescent="0.3">
      <c r="I1539" s="3"/>
      <c r="J1539" s="3"/>
    </row>
    <row r="1540" spans="9:10" x14ac:dyDescent="0.3">
      <c r="I1540" s="3"/>
      <c r="J1540" s="3"/>
    </row>
    <row r="1541" spans="9:10" x14ac:dyDescent="0.3">
      <c r="I1541" s="3"/>
      <c r="J1541" s="3"/>
    </row>
    <row r="1542" spans="9:10" x14ac:dyDescent="0.3">
      <c r="I1542" s="3"/>
      <c r="J1542" s="3"/>
    </row>
    <row r="1543" spans="9:10" x14ac:dyDescent="0.3">
      <c r="I1543" s="3"/>
      <c r="J1543" s="3"/>
    </row>
    <row r="1544" spans="9:10" x14ac:dyDescent="0.3">
      <c r="I1544" s="3"/>
      <c r="J1544" s="3"/>
    </row>
    <row r="1545" spans="9:10" x14ac:dyDescent="0.3">
      <c r="I1545" s="3"/>
      <c r="J1545" s="3"/>
    </row>
    <row r="1546" spans="9:10" x14ac:dyDescent="0.3">
      <c r="I1546" s="3"/>
      <c r="J1546" s="3"/>
    </row>
    <row r="1547" spans="9:10" x14ac:dyDescent="0.3">
      <c r="I1547" s="3"/>
      <c r="J1547" s="3"/>
    </row>
    <row r="1548" spans="9:10" x14ac:dyDescent="0.3">
      <c r="I1548" s="3"/>
      <c r="J1548" s="3"/>
    </row>
    <row r="1549" spans="9:10" x14ac:dyDescent="0.3">
      <c r="I1549" s="3"/>
      <c r="J1549" s="3"/>
    </row>
    <row r="1550" spans="9:10" x14ac:dyDescent="0.3">
      <c r="I1550" s="3"/>
      <c r="J1550" s="3"/>
    </row>
    <row r="1551" spans="9:10" x14ac:dyDescent="0.3">
      <c r="I1551" s="3"/>
      <c r="J1551" s="3"/>
    </row>
    <row r="1552" spans="9:10" x14ac:dyDescent="0.3">
      <c r="I1552" s="3"/>
      <c r="J1552" s="3"/>
    </row>
    <row r="1553" spans="9:10" x14ac:dyDescent="0.3">
      <c r="I1553" s="3"/>
      <c r="J1553" s="3"/>
    </row>
    <row r="1554" spans="9:10" x14ac:dyDescent="0.3">
      <c r="I1554" s="3"/>
      <c r="J1554" s="3"/>
    </row>
    <row r="1555" spans="9:10" x14ac:dyDescent="0.3">
      <c r="I1555" s="3"/>
      <c r="J1555" s="3"/>
    </row>
    <row r="1556" spans="9:10" x14ac:dyDescent="0.3">
      <c r="I1556" s="3"/>
      <c r="J1556" s="3"/>
    </row>
    <row r="1557" spans="9:10" x14ac:dyDescent="0.3">
      <c r="I1557" s="3"/>
      <c r="J1557" s="3"/>
    </row>
    <row r="1558" spans="9:10" x14ac:dyDescent="0.3">
      <c r="I1558" s="3"/>
      <c r="J1558" s="3"/>
    </row>
    <row r="1559" spans="9:10" x14ac:dyDescent="0.3">
      <c r="I1559" s="3"/>
      <c r="J1559" s="3"/>
    </row>
    <row r="1560" spans="9:10" x14ac:dyDescent="0.3">
      <c r="I1560" s="3"/>
      <c r="J1560" s="3"/>
    </row>
    <row r="1561" spans="9:10" x14ac:dyDescent="0.3">
      <c r="I1561" s="3"/>
      <c r="J1561" s="3"/>
    </row>
    <row r="1562" spans="9:10" x14ac:dyDescent="0.3">
      <c r="I1562" s="3"/>
      <c r="J1562" s="3"/>
    </row>
    <row r="1563" spans="9:10" x14ac:dyDescent="0.3">
      <c r="I1563" s="3"/>
      <c r="J1563" s="3"/>
    </row>
    <row r="1564" spans="9:10" x14ac:dyDescent="0.3">
      <c r="I1564" s="3"/>
      <c r="J1564" s="3"/>
    </row>
    <row r="1565" spans="9:10" x14ac:dyDescent="0.3">
      <c r="I1565" s="3"/>
      <c r="J1565" s="3"/>
    </row>
    <row r="1566" spans="9:10" x14ac:dyDescent="0.3">
      <c r="I1566" s="3"/>
      <c r="J1566" s="3"/>
    </row>
    <row r="1567" spans="9:10" x14ac:dyDescent="0.3">
      <c r="I1567" s="3"/>
      <c r="J1567" s="3"/>
    </row>
    <row r="1568" spans="9:10" x14ac:dyDescent="0.3">
      <c r="I1568" s="3"/>
      <c r="J1568" s="3"/>
    </row>
    <row r="1569" spans="9:10" x14ac:dyDescent="0.3">
      <c r="I1569" s="3"/>
      <c r="J1569" s="3"/>
    </row>
    <row r="1570" spans="9:10" x14ac:dyDescent="0.3">
      <c r="I1570" s="3"/>
      <c r="J1570" s="3"/>
    </row>
    <row r="1571" spans="9:10" x14ac:dyDescent="0.3">
      <c r="I1571" s="3"/>
      <c r="J1571" s="3"/>
    </row>
    <row r="1572" spans="9:10" x14ac:dyDescent="0.3">
      <c r="I1572" s="3"/>
      <c r="J1572" s="3"/>
    </row>
    <row r="1573" spans="9:10" x14ac:dyDescent="0.3">
      <c r="I1573" s="3"/>
      <c r="J1573" s="3"/>
    </row>
    <row r="1574" spans="9:10" x14ac:dyDescent="0.3">
      <c r="I1574" s="3"/>
      <c r="J1574" s="3"/>
    </row>
    <row r="1575" spans="9:10" x14ac:dyDescent="0.3">
      <c r="I1575" s="3"/>
      <c r="J1575" s="3"/>
    </row>
    <row r="1576" spans="9:10" x14ac:dyDescent="0.3">
      <c r="I1576" s="3"/>
      <c r="J1576" s="3"/>
    </row>
    <row r="1577" spans="9:10" x14ac:dyDescent="0.3">
      <c r="I1577" s="3"/>
      <c r="J1577" s="3"/>
    </row>
    <row r="1578" spans="9:10" x14ac:dyDescent="0.3">
      <c r="I1578" s="3"/>
      <c r="J1578" s="3"/>
    </row>
    <row r="1579" spans="9:10" x14ac:dyDescent="0.3">
      <c r="I1579" s="3"/>
      <c r="J1579" s="3"/>
    </row>
    <row r="1580" spans="9:10" x14ac:dyDescent="0.3">
      <c r="I1580" s="3"/>
      <c r="J1580" s="3"/>
    </row>
    <row r="1581" spans="9:10" x14ac:dyDescent="0.3">
      <c r="I1581" s="3"/>
      <c r="J1581" s="3"/>
    </row>
    <row r="1582" spans="9:10" x14ac:dyDescent="0.3">
      <c r="I1582" s="3"/>
      <c r="J1582" s="3"/>
    </row>
    <row r="1583" spans="9:10" x14ac:dyDescent="0.3">
      <c r="I1583" s="3"/>
      <c r="J1583" s="3"/>
    </row>
    <row r="1584" spans="9:10" x14ac:dyDescent="0.3">
      <c r="I1584" s="3"/>
      <c r="J1584" s="3"/>
    </row>
    <row r="1585" spans="9:10" x14ac:dyDescent="0.3">
      <c r="I1585" s="3"/>
      <c r="J1585" s="3"/>
    </row>
    <row r="1586" spans="9:10" x14ac:dyDescent="0.3">
      <c r="I1586" s="3"/>
      <c r="J1586" s="3"/>
    </row>
    <row r="1587" spans="9:10" x14ac:dyDescent="0.3">
      <c r="I1587" s="3"/>
      <c r="J1587" s="3"/>
    </row>
    <row r="1588" spans="9:10" x14ac:dyDescent="0.3">
      <c r="I1588" s="3"/>
      <c r="J1588" s="3"/>
    </row>
    <row r="1589" spans="9:10" x14ac:dyDescent="0.3">
      <c r="I1589" s="3"/>
      <c r="J1589" s="3"/>
    </row>
    <row r="1590" spans="9:10" x14ac:dyDescent="0.3">
      <c r="I1590" s="3"/>
      <c r="J1590" s="3"/>
    </row>
    <row r="1591" spans="9:10" x14ac:dyDescent="0.3">
      <c r="I1591" s="3"/>
      <c r="J1591" s="3"/>
    </row>
    <row r="1592" spans="9:10" x14ac:dyDescent="0.3">
      <c r="I1592" s="3"/>
      <c r="J1592" s="3"/>
    </row>
    <row r="1593" spans="9:10" x14ac:dyDescent="0.3">
      <c r="I1593" s="3"/>
      <c r="J1593" s="3"/>
    </row>
    <row r="1594" spans="9:10" x14ac:dyDescent="0.3">
      <c r="I1594" s="3"/>
      <c r="J1594" s="3"/>
    </row>
    <row r="1595" spans="9:10" x14ac:dyDescent="0.3">
      <c r="I1595" s="3"/>
      <c r="J1595" s="3"/>
    </row>
    <row r="1596" spans="9:10" x14ac:dyDescent="0.3">
      <c r="I1596" s="3"/>
      <c r="J1596" s="3"/>
    </row>
    <row r="1597" spans="9:10" x14ac:dyDescent="0.3">
      <c r="I1597" s="3"/>
      <c r="J1597" s="3"/>
    </row>
    <row r="1598" spans="9:10" x14ac:dyDescent="0.3">
      <c r="I1598" s="3"/>
      <c r="J1598" s="3"/>
    </row>
    <row r="1599" spans="9:10" x14ac:dyDescent="0.3">
      <c r="I1599" s="3"/>
      <c r="J1599" s="3"/>
    </row>
    <row r="1600" spans="9:10" x14ac:dyDescent="0.3">
      <c r="I1600" s="3"/>
      <c r="J1600" s="3"/>
    </row>
    <row r="1601" spans="9:10" x14ac:dyDescent="0.3">
      <c r="I1601" s="3"/>
      <c r="J1601" s="3"/>
    </row>
    <row r="1602" spans="9:10" x14ac:dyDescent="0.3">
      <c r="I1602" s="3"/>
      <c r="J1602" s="3"/>
    </row>
    <row r="1603" spans="9:10" x14ac:dyDescent="0.3">
      <c r="I1603" s="3"/>
      <c r="J1603" s="3"/>
    </row>
    <row r="1604" spans="9:10" x14ac:dyDescent="0.3">
      <c r="I1604" s="3"/>
      <c r="J1604" s="3"/>
    </row>
  </sheetData>
  <mergeCells count="289">
    <mergeCell ref="D57:D66"/>
    <mergeCell ref="C77:C105"/>
    <mergeCell ref="C119:F119"/>
    <mergeCell ref="D120:D121"/>
    <mergeCell ref="D122:D127"/>
    <mergeCell ref="D128:D139"/>
    <mergeCell ref="A3:A4"/>
    <mergeCell ref="B3:B4"/>
    <mergeCell ref="C3:C4"/>
    <mergeCell ref="D3:D4"/>
    <mergeCell ref="E3:E4"/>
    <mergeCell ref="F3:F4"/>
    <mergeCell ref="B6:B66"/>
    <mergeCell ref="C6:C34"/>
    <mergeCell ref="D6:D12"/>
    <mergeCell ref="D13:D15"/>
    <mergeCell ref="D19:D22"/>
    <mergeCell ref="D23:D28"/>
    <mergeCell ref="D29:D30"/>
    <mergeCell ref="D31:D34"/>
    <mergeCell ref="C35:F35"/>
    <mergeCell ref="C36:C66"/>
    <mergeCell ref="D36:D42"/>
    <mergeCell ref="D43:D48"/>
    <mergeCell ref="D49:D56"/>
    <mergeCell ref="D140:D150"/>
    <mergeCell ref="C151:F151"/>
    <mergeCell ref="C152:C192"/>
    <mergeCell ref="B67:B127"/>
    <mergeCell ref="B128:B193"/>
    <mergeCell ref="C120:C127"/>
    <mergeCell ref="C128:C150"/>
    <mergeCell ref="D77:D91"/>
    <mergeCell ref="D92:D97"/>
    <mergeCell ref="D99:D102"/>
    <mergeCell ref="D103:D105"/>
    <mergeCell ref="C106:F106"/>
    <mergeCell ref="C107:C118"/>
    <mergeCell ref="D107:D108"/>
    <mergeCell ref="D109:D118"/>
    <mergeCell ref="D152:D164"/>
    <mergeCell ref="D165:D182"/>
    <mergeCell ref="D183:D184"/>
    <mergeCell ref="D185:D192"/>
    <mergeCell ref="C193:F193"/>
    <mergeCell ref="C67:C75"/>
    <mergeCell ref="D67:D70"/>
    <mergeCell ref="D71:D75"/>
    <mergeCell ref="C76:F76"/>
    <mergeCell ref="C194:C262"/>
    <mergeCell ref="D194:D197"/>
    <mergeCell ref="D199:D205"/>
    <mergeCell ref="D206:D210"/>
    <mergeCell ref="I263:J377"/>
    <mergeCell ref="B264:B330"/>
    <mergeCell ref="C264:C302"/>
    <mergeCell ref="D264:D282"/>
    <mergeCell ref="D283:D285"/>
    <mergeCell ref="D286:D290"/>
    <mergeCell ref="D291:D292"/>
    <mergeCell ref="D293:D299"/>
    <mergeCell ref="D300:D302"/>
    <mergeCell ref="C303:F303"/>
    <mergeCell ref="B194:B263"/>
    <mergeCell ref="D211:D218"/>
    <mergeCell ref="D219:D224"/>
    <mergeCell ref="D225:D244"/>
    <mergeCell ref="D245:D254"/>
    <mergeCell ref="D255:D261"/>
    <mergeCell ref="C263:F263"/>
    <mergeCell ref="C304:C330"/>
    <mergeCell ref="D304:D306"/>
    <mergeCell ref="D307:D330"/>
    <mergeCell ref="B331:B403"/>
    <mergeCell ref="C331:C402"/>
    <mergeCell ref="D331:D341"/>
    <mergeCell ref="D342:D365"/>
    <mergeCell ref="D366:D402"/>
    <mergeCell ref="C403:F403"/>
    <mergeCell ref="D570:D578"/>
    <mergeCell ref="C579:F579"/>
    <mergeCell ref="C580:C614"/>
    <mergeCell ref="D580:D583"/>
    <mergeCell ref="A404:F404"/>
    <mergeCell ref="B405:B474"/>
    <mergeCell ref="C405:C473"/>
    <mergeCell ref="D405:D406"/>
    <mergeCell ref="D407:D428"/>
    <mergeCell ref="D430:D452"/>
    <mergeCell ref="D453:D472"/>
    <mergeCell ref="C474:F474"/>
    <mergeCell ref="D537:D539"/>
    <mergeCell ref="D540:D543"/>
    <mergeCell ref="D544:D545"/>
    <mergeCell ref="C547:F547"/>
    <mergeCell ref="A548:F548"/>
    <mergeCell ref="D549:D560"/>
    <mergeCell ref="B570:B615"/>
    <mergeCell ref="C570:C578"/>
    <mergeCell ref="C678:F678"/>
    <mergeCell ref="A679:F679"/>
    <mergeCell ref="C680:C686"/>
    <mergeCell ref="D561:D566"/>
    <mergeCell ref="D567:D568"/>
    <mergeCell ref="B475:B547"/>
    <mergeCell ref="C475:C508"/>
    <mergeCell ref="D475:D487"/>
    <mergeCell ref="D488:D496"/>
    <mergeCell ref="D497:D508"/>
    <mergeCell ref="C509:F509"/>
    <mergeCell ref="C510:C546"/>
    <mergeCell ref="D510:D516"/>
    <mergeCell ref="D517:D525"/>
    <mergeCell ref="D526:D534"/>
    <mergeCell ref="B549:B569"/>
    <mergeCell ref="C549:C569"/>
    <mergeCell ref="D584:D597"/>
    <mergeCell ref="D598:D599"/>
    <mergeCell ref="D600:D603"/>
    <mergeCell ref="D604:D607"/>
    <mergeCell ref="D608:D611"/>
    <mergeCell ref="D612:D614"/>
    <mergeCell ref="C615:F615"/>
    <mergeCell ref="C616:C677"/>
    <mergeCell ref="D616:D631"/>
    <mergeCell ref="D632:D636"/>
    <mergeCell ref="D637:D639"/>
    <mergeCell ref="D640:D644"/>
    <mergeCell ref="D645:D648"/>
    <mergeCell ref="D649:D663"/>
    <mergeCell ref="D664:D668"/>
    <mergeCell ref="D669:D677"/>
    <mergeCell ref="D680:D684"/>
    <mergeCell ref="D685:D686"/>
    <mergeCell ref="C687:F687"/>
    <mergeCell ref="C688:C719"/>
    <mergeCell ref="D688:D690"/>
    <mergeCell ref="B616:B678"/>
    <mergeCell ref="A768:F768"/>
    <mergeCell ref="A769:H769"/>
    <mergeCell ref="B770:B775"/>
    <mergeCell ref="C771:F771"/>
    <mergeCell ref="C772:C774"/>
    <mergeCell ref="D772:D774"/>
    <mergeCell ref="C775:F775"/>
    <mergeCell ref="C751:F751"/>
    <mergeCell ref="C752:C759"/>
    <mergeCell ref="D752:D756"/>
    <mergeCell ref="D758:D759"/>
    <mergeCell ref="C760:F760"/>
    <mergeCell ref="C761:C766"/>
    <mergeCell ref="D761:D766"/>
    <mergeCell ref="B680:B751"/>
    <mergeCell ref="D691:D694"/>
    <mergeCell ref="D695:D697"/>
    <mergeCell ref="D698:D701"/>
    <mergeCell ref="D702:D705"/>
    <mergeCell ref="D706:D712"/>
    <mergeCell ref="D713:D716"/>
    <mergeCell ref="C732:C750"/>
    <mergeCell ref="D732:D737"/>
    <mergeCell ref="D738:D740"/>
    <mergeCell ref="D812:D817"/>
    <mergeCell ref="D818:D823"/>
    <mergeCell ref="D824:D825"/>
    <mergeCell ref="D741:D745"/>
    <mergeCell ref="D746:D747"/>
    <mergeCell ref="D748:D750"/>
    <mergeCell ref="D717:D719"/>
    <mergeCell ref="C720:F720"/>
    <mergeCell ref="C721:C730"/>
    <mergeCell ref="D721:D725"/>
    <mergeCell ref="D727:D728"/>
    <mergeCell ref="C731:F731"/>
    <mergeCell ref="D826:D834"/>
    <mergeCell ref="D835:D846"/>
    <mergeCell ref="C847:C856"/>
    <mergeCell ref="D847:D855"/>
    <mergeCell ref="C857:F857"/>
    <mergeCell ref="C858:C898"/>
    <mergeCell ref="C812:C846"/>
    <mergeCell ref="D900:D925"/>
    <mergeCell ref="B926:B988"/>
    <mergeCell ref="C926:C987"/>
    <mergeCell ref="D926:D930"/>
    <mergeCell ref="D931:D932"/>
    <mergeCell ref="D933:D949"/>
    <mergeCell ref="D950:D967"/>
    <mergeCell ref="D968:D972"/>
    <mergeCell ref="D973:D976"/>
    <mergeCell ref="B847:B925"/>
    <mergeCell ref="D858:D859"/>
    <mergeCell ref="D860:D864"/>
    <mergeCell ref="D865:D873"/>
    <mergeCell ref="D874:D895"/>
    <mergeCell ref="D896:D898"/>
    <mergeCell ref="D977:D986"/>
    <mergeCell ref="C988:F988"/>
    <mergeCell ref="D1029:D1031"/>
    <mergeCell ref="D1032:D1034"/>
    <mergeCell ref="C1035:F1035"/>
    <mergeCell ref="D1036:D1042"/>
    <mergeCell ref="D1043:D1051"/>
    <mergeCell ref="D1074:D1077"/>
    <mergeCell ref="D1078:D1086"/>
    <mergeCell ref="C989:C1034"/>
    <mergeCell ref="D989:D998"/>
    <mergeCell ref="D999:D1008"/>
    <mergeCell ref="D1009:D1011"/>
    <mergeCell ref="D1013:D1014"/>
    <mergeCell ref="D1015:D1021"/>
    <mergeCell ref="D1022:D1028"/>
    <mergeCell ref="D1054:D1055"/>
    <mergeCell ref="D1056:D1058"/>
    <mergeCell ref="D1059:D1063"/>
    <mergeCell ref="D1064:D1068"/>
    <mergeCell ref="D1069:D1070"/>
    <mergeCell ref="D1071:D1072"/>
    <mergeCell ref="C1124:F1124"/>
    <mergeCell ref="A1125:F1125"/>
    <mergeCell ref="C1126:C1165"/>
    <mergeCell ref="D1126:D1146"/>
    <mergeCell ref="D1147:D1155"/>
    <mergeCell ref="D1156:D1164"/>
    <mergeCell ref="C1166:F1166"/>
    <mergeCell ref="C1167:C1197"/>
    <mergeCell ref="D1167:D1178"/>
    <mergeCell ref="D1179:D1181"/>
    <mergeCell ref="D1183:D1188"/>
    <mergeCell ref="D1189:D1191"/>
    <mergeCell ref="D1192:D1194"/>
    <mergeCell ref="B1036:B1124"/>
    <mergeCell ref="C1096:F1096"/>
    <mergeCell ref="C1097:C1123"/>
    <mergeCell ref="D1097:D1101"/>
    <mergeCell ref="D1102:D1106"/>
    <mergeCell ref="D1107:D1123"/>
    <mergeCell ref="C1073:F1073"/>
    <mergeCell ref="C1074:C1095"/>
    <mergeCell ref="D1087:D1089"/>
    <mergeCell ref="D1090:D1094"/>
    <mergeCell ref="B1404:B1448"/>
    <mergeCell ref="C1404:C1447"/>
    <mergeCell ref="D1424:D1447"/>
    <mergeCell ref="C1199:C1219"/>
    <mergeCell ref="C1220:C1271"/>
    <mergeCell ref="A1449:F1449"/>
    <mergeCell ref="A1450:F1450"/>
    <mergeCell ref="D1385:D1392"/>
    <mergeCell ref="D1393:D1403"/>
    <mergeCell ref="D1404:D1423"/>
    <mergeCell ref="C1448:F1448"/>
    <mergeCell ref="C1314:C1372"/>
    <mergeCell ref="D1314:D1321"/>
    <mergeCell ref="D1323:D1332"/>
    <mergeCell ref="D1333:D1335"/>
    <mergeCell ref="D1338:D1363"/>
    <mergeCell ref="D1365:D1372"/>
    <mergeCell ref="C1373:F1373"/>
    <mergeCell ref="D1374:D1384"/>
    <mergeCell ref="D1248:D1271"/>
    <mergeCell ref="C1272:F1272"/>
    <mergeCell ref="C1273:C1313"/>
    <mergeCell ref="D1273:D1282"/>
    <mergeCell ref="D1283:D1313"/>
    <mergeCell ref="B752:B767"/>
    <mergeCell ref="C1036:C1072"/>
    <mergeCell ref="B989:B1035"/>
    <mergeCell ref="B1314:B1403"/>
    <mergeCell ref="C1374:C1403"/>
    <mergeCell ref="C900:C925"/>
    <mergeCell ref="A776:F776"/>
    <mergeCell ref="B777:B846"/>
    <mergeCell ref="C777:C810"/>
    <mergeCell ref="D777:D787"/>
    <mergeCell ref="D788:D794"/>
    <mergeCell ref="D797:D801"/>
    <mergeCell ref="D803:D805"/>
    <mergeCell ref="D806:D809"/>
    <mergeCell ref="C811:F811"/>
    <mergeCell ref="C767:F767"/>
    <mergeCell ref="D1199:D1219"/>
    <mergeCell ref="D1220:D1234"/>
    <mergeCell ref="D1235:D1241"/>
    <mergeCell ref="D1242:D1247"/>
    <mergeCell ref="B1126:B1219"/>
    <mergeCell ref="B1220:B1313"/>
    <mergeCell ref="D1195:D1197"/>
    <mergeCell ref="C1198:F1198"/>
  </mergeCells>
  <printOptions horizontalCentered="1"/>
  <pageMargins left="1" right="0.25" top="0.25" bottom="0.25" header="0.3" footer="0.3"/>
  <pageSetup paperSize="9" scale="62" fitToHeight="0" orientation="portrait" r:id="rId1"/>
  <rowBreaks count="20" manualBreakCount="20">
    <brk id="66" max="7" man="1"/>
    <brk id="127" max="7" man="1"/>
    <brk id="193" max="7" man="1"/>
    <brk id="263" max="7" man="1"/>
    <brk id="330" max="7" man="1"/>
    <brk id="404" max="7" man="1"/>
    <brk id="474" max="7" man="1"/>
    <brk id="548" max="7" man="1"/>
    <brk id="615" max="7" man="1"/>
    <brk id="679" max="7" man="1"/>
    <brk id="751" max="7" man="1"/>
    <brk id="776" max="7" man="1"/>
    <brk id="846" max="7" man="1"/>
    <brk id="925" max="7" man="1"/>
    <brk id="988" max="7" man="1"/>
    <brk id="1035" max="7" man="1"/>
    <brk id="1125" max="7" man="1"/>
    <brk id="1219" max="7" man="1"/>
    <brk id="1313" max="7" man="1"/>
    <brk id="13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CNAIR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Dan.Achim</cp:lastModifiedBy>
  <cp:lastPrinted>2022-06-27T08:59:15Z</cp:lastPrinted>
  <dcterms:created xsi:type="dcterms:W3CDTF">2022-06-09T06:41:18Z</dcterms:created>
  <dcterms:modified xsi:type="dcterms:W3CDTF">2022-07-06T06:36:53Z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49b9bc8a-724a-4f02-ae4c-21ca2dd02e09</vt:lpwstr>
  </property>
</Properties>
</file>