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901"/>
  <workbookPr codeName="DieseArbeitsmappe"/>
  <mc:AlternateContent xmlns:mc="http://schemas.openxmlformats.org/markup-compatibility/2006">
    <mc:Choice Requires="x15">
      <x15ac:absPath xmlns:x15ac="http://schemas.microsoft.com/office/spreadsheetml/2010/11/ac" url="C:\Users\Nicoleta.Datcu\Documents\usb 3\legislatie\om autorizatie GES 2021_2030\om autroizatie 2021_2030\modificare OM 1256 _ 19 februarie 2021\"/>
    </mc:Choice>
  </mc:AlternateContent>
  <xr:revisionPtr revIDLastSave="0" documentId="8_{E979B95E-ED5E-4358-A552-0B71F227AAE1}" xr6:coauthVersionLast="46" xr6:coauthVersionMax="46" xr10:uidLastSave="{00000000-0000-0000-0000-000000000000}"/>
  <workbookProtection lockStructure="1"/>
  <bookViews>
    <workbookView xWindow="-120" yWindow="-120" windowWidth="29040" windowHeight="15840"/>
  </bookViews>
  <sheets>
    <sheet name="a_Contents" sheetId="9" r:id="rId1"/>
    <sheet name="b_Guidelines and conditions" sheetId="10" r:id="rId2"/>
    <sheet name="A_MPversions" sheetId="55" r:id="rId3"/>
    <sheet name="B_Operator&amp;Inst.ID" sheetId="37" r:id="rId4"/>
    <sheet name="C_InstallationDescription" sheetId="38" r:id="rId5"/>
    <sheet name="D_CalculationBasedApproaches" sheetId="44" r:id="rId6"/>
    <sheet name="E_SourceStreams" sheetId="50" r:id="rId7"/>
    <sheet name="F_MeasurementBasedApproaches" sheetId="46" r:id="rId8"/>
    <sheet name="G_Fall-backApproach" sheetId="28" r:id="rId9"/>
    <sheet name="H_N2O" sheetId="48" r:id="rId10"/>
    <sheet name="I_PFC" sheetId="58" r:id="rId11"/>
    <sheet name="J_Transferred GHG" sheetId="35" r:id="rId12"/>
    <sheet name="K_ManagementControl" sheetId="43" r:id="rId13"/>
    <sheet name="L_MS specific content" sheetId="26" r:id="rId14"/>
    <sheet name="M_Accounting" sheetId="60" r:id="rId15"/>
    <sheet name="UBA_Parameters" sheetId="59" state="veryHidden" r:id="rId16"/>
    <sheet name="MSParameters" sheetId="57" state="hidden" r:id="rId17"/>
    <sheet name="EUwideConstants" sheetId="52" state="hidden" r:id="rId18"/>
    <sheet name="Translations" sheetId="56" state="hidden" r:id="rId19"/>
    <sheet name="VersionDocumentation" sheetId="54" state="hidden" r:id="rId20"/>
  </sheets>
  <definedNames>
    <definedName name="_xlnm._FilterDatabase" localSheetId="6" hidden="1">E_SourceStreams!$A$6:$W$6</definedName>
    <definedName name="_xlnm._FilterDatabase" localSheetId="10" hidden="1">I_PFC!#REF!</definedName>
    <definedName name="ActivityDataTiers">EUwideConstants!$A$176:$A$181</definedName>
    <definedName name="AnalysisFrequency">EUwideConstants!$A$107:$A$114</definedName>
    <definedName name="AnnexIActivities">EUwideConstants!$A$60:$A$87</definedName>
    <definedName name="BiomassTiers">EUwideConstants!$A$163:$A$167</definedName>
    <definedName name="CarbonContentTiers">EUwideConstants!$A$201:$A$206</definedName>
    <definedName name="CNTR_ActivityListActivities">C_InstallationDescription!$Y$56:$Y$60</definedName>
    <definedName name="CNTR_ActivityListAx">C_InstallationDescription!$X$56:$X$63</definedName>
    <definedName name="CNTR_Category">C_InstallationDescription!$I$70</definedName>
    <definedName name="CNTR_CheckPFC">C_InstallationDescription!$Z$192:$Z$202</definedName>
    <definedName name="CNTR_EmissionPointsListEPx">C_InstallationDescription!$W$139:$W$149</definedName>
    <definedName name="CNTR_InformationSourceListISx">D_CalculationBasedApproaches!$W$109:$W$124</definedName>
    <definedName name="CNTR_InstHasCalculation">C_InstallationDescription!$I$95</definedName>
    <definedName name="CNTR_InstHasFallBack">C_InstallationDescription!$I$97</definedName>
    <definedName name="CNTR_InstHasMeasurement">C_InstallationDescription!$I$96</definedName>
    <definedName name="CNTR_InstHasN2O">C_InstallationDescription!$I$98</definedName>
    <definedName name="CNTR_InstHasPFC">C_InstallationDescription!$I$99</definedName>
    <definedName name="CNTR_InstHasTransferredCO2">C_InstallationDescription!$I$100</definedName>
    <definedName name="CNTR_LaboratoriesListLCx">F_MeasurementBasedApproaches!$W$103:$W$118</definedName>
    <definedName name="CNTR_LaboratoriesListLx">D_CalculationBasedApproaches!$W$139:$W$154</definedName>
    <definedName name="CNTR_ListPFCmethods">I_PFC!$U$50:$U$55</definedName>
    <definedName name="CNTR_ListRelevantSections">C_InstallationDescription!$I$95:$I$100</definedName>
    <definedName name="CNTR_MeasurementInstrumentListMIx">D_CalculationBasedApproaches!$V$67:$V$88</definedName>
    <definedName name="CNTR_MeasurementInstrumentListMx">F_MeasurementBasedApproaches!$V$64:$V$85</definedName>
    <definedName name="CNTR_PFCSourceStreams">EUwideConstants!$O$505:$O$506</definedName>
    <definedName name="CNTR_PipelineApproach">'J_Transferred GHG'!$P$82</definedName>
    <definedName name="CNTR_SmallEmitter">C_InstallationDescription!$I$72</definedName>
    <definedName name="CNTR_SourceStreamListSx">C_InstallationDescription!$W$114:$W$124</definedName>
    <definedName name="CNTR_TierList">EUwideConstants!$D$710:$D$715</definedName>
    <definedName name="CNTR_TierListColumn">EUwideConstants!$C$710:$C$715</definedName>
    <definedName name="CNTR_TotalEmissions">C_InstallationDescription!$I$69</definedName>
    <definedName name="ConversionFactorTiers">EUwideConstants!$A$170:$A$173</definedName>
    <definedName name="EFTiers">EUwideConstants!$A$192:$A$198</definedName>
    <definedName name="EFUnits">EUwideConstants!$A$214:$A$217</definedName>
    <definedName name="EUconst_ActivityDeterminationMethod">EUwideConstants!$B$23:$C$23</definedName>
    <definedName name="EUconst_AnnexIList">EUwideConstants!$B$227:$B$254</definedName>
    <definedName name="EUConst_AnnexIListGHG">EUwideConstants!$L$227:$L$254</definedName>
    <definedName name="EUconst_CEMSHighestTiers">EUwideConstants!$N$695:$N$698</definedName>
    <definedName name="EUconst_CEMSMinimumTiers">EUwideConstants!$G$695:$G$698</definedName>
    <definedName name="EUconst_CEMSTiers">EUwideConstants!$E$732:$E$735</definedName>
    <definedName name="EUconst_CEMSTiersMsg">EUwideConstants!$F$732:$F$735</definedName>
    <definedName name="EUconst_CEMSType">EUwideConstants!$B$50:$E$50</definedName>
    <definedName name="EUconst_CEMSTypes">EUwideConstants!$B$695:$B$698</definedName>
    <definedName name="EUconst_CNTR_ActivityData">EUwideConstants!$B$6</definedName>
    <definedName name="EUconst_CNTR_BiomassContent">EUwideConstants!$B$10</definedName>
    <definedName name="EUconst_CNTR_CarbonContent">EUwideConstants!$B$9</definedName>
    <definedName name="EUconst_CNTR_CEMS">EUwideConstants!$B$18</definedName>
    <definedName name="EUconst_CNTR_ConversionFactor">EUwideConstants!$B$12</definedName>
    <definedName name="EUconst_CNTR_EF">EUwideConstants!$B$8</definedName>
    <definedName name="EUconst_CNTR_NCV">EUwideConstants!$B$7</definedName>
    <definedName name="EUconst_CNTR_NoSmallEmitter">EUwideConstants!$B$17</definedName>
    <definedName name="EUconst_CNTR_OxidationFactor">EUwideConstants!$B$11</definedName>
    <definedName name="EUconst_CNTR_SmallEmitter">EUwideConstants!$B$16</definedName>
    <definedName name="EUconst_CNTR_SourceCategory">EUwideConstants!$B$13</definedName>
    <definedName name="EUconst_CNTR_SourceStreamClass">EUwideConstants!$B$15</definedName>
    <definedName name="EUconst_CNTR_SourceStreamName">EUwideConstants!$B$14</definedName>
    <definedName name="EUconst_CO2TransferTypes">EUwideConstants!$B$52:$I$52</definedName>
    <definedName name="EUConst_CombustionList">EUwideConstants!$O$261:$O$267</definedName>
    <definedName name="EUconst_ERR_CheckEstimatedEmissions">EUwideConstants!$B$39</definedName>
    <definedName name="EUconst_ERR_NoN2OSmallEmitters">EUwideConstants!$B$36</definedName>
    <definedName name="EUconst_ERR_ThreshholdDeminimis">EUwideConstants!$B$37</definedName>
    <definedName name="EUconst_ERR_ThreshholdMinor">EUwideConstants!$B$38</definedName>
    <definedName name="EUconst_Fuel">EUwideConstants!$B$3</definedName>
    <definedName name="EUconst_FurtherGuidancePoint1">EUwideConstants!$B$24</definedName>
    <definedName name="EUconst_IRMonth">EUwideConstants!$B$55:$F$55</definedName>
    <definedName name="EUconst_MassBalance">EUwideConstants!$B$5</definedName>
    <definedName name="EUconst_MeasurementPoint">EUwideConstants!$B$21</definedName>
    <definedName name="Euconst_MPReferenceDateTypes">EUwideConstants!$B$43:$G$43</definedName>
    <definedName name="EUconst_MsgEnterThisSection">EUwideConstants!$B$32</definedName>
    <definedName name="EUconst_MsgGoOn">EUwideConstants!$B$33</definedName>
    <definedName name="EUconst_MsgNextSheet">EUwideConstants!$B$31</definedName>
    <definedName name="EUconst_MsgSmallEmitters">EUwideConstants!$B$34</definedName>
    <definedName name="EUconst_MsgTierActivityLevel">EUwideConstants!$B$29</definedName>
    <definedName name="EUconst_MsgTierCKD">EUwideConstants!$B$30</definedName>
    <definedName name="EUconst_MSlist">EUwideConstants!$B$41:$AF$41</definedName>
    <definedName name="EUconst_MSlistISOcodes">EUwideConstants!$B$42:$AF$42</definedName>
    <definedName name="EUconst_NA">EUwideConstants!$B$25</definedName>
    <definedName name="EUconst_NotApplicable">EUwideConstants!$B$28</definedName>
    <definedName name="EUconst_NoTier">EUwideConstants!$B$35</definedName>
    <definedName name="EUconst_NotRelevant">EUwideConstants!$B$27</definedName>
    <definedName name="EUconst_OwnerInstrument">EUwideConstants!$B$22:$C$22</definedName>
    <definedName name="EUconst_PipelineApproaches">EUwideConstants!$B$54:$C$54</definedName>
    <definedName name="EUconst_ProcessCarbonate">EUwideConstants!$B$4</definedName>
    <definedName name="EUconst_ProcessPFC">EUwideConstants!$B$51</definedName>
    <definedName name="EUconst_Relevant">EUwideConstants!$B$26</definedName>
    <definedName name="EUConst_RelSectionCalc">EUwideConstants!$B$44</definedName>
    <definedName name="EUConst_RelSectionCCS">EUwideConstants!$B$49</definedName>
    <definedName name="EUConst_RelSectionFallback">EUwideConstants!$B$46</definedName>
    <definedName name="EUConst_RelSectionMeasure">EUwideConstants!$B$45</definedName>
    <definedName name="EUConst_RelSectionN2O">EUwideConstants!$B$47</definedName>
    <definedName name="EUConst_RelSectionPFC">EUwideConstants!$B$48</definedName>
    <definedName name="EUconst_SmallEmiSouStream">EUwideConstants!$E$718:$E$729</definedName>
    <definedName name="EUconst_SmallEmiSouStreamMsg">EUwideConstants!$F$718:$F$729</definedName>
    <definedName name="Euconst_SourceStream">EUwideConstants!$B$20</definedName>
    <definedName name="EUConst_TierActivityListNames">EUwideConstants!$O$261:$O$320</definedName>
    <definedName name="EUconst_TransCO2Approach">EUwideConstants!$B$53:$D$53</definedName>
    <definedName name="EUconst_TrueFalse">EUwideConstants!$B$2:$C$2</definedName>
    <definedName name="Euconst_VersionTracking">EUwideConstants!$B$40:$C$40</definedName>
    <definedName name="InformationSources">EUwideConstants!$A$148:$A$150</definedName>
    <definedName name="JUMP_14">I_PFC!$C$10</definedName>
    <definedName name="JUMP_15">I_PFC!$C$63</definedName>
    <definedName name="JUMP_16">I_PFC!$C$441</definedName>
    <definedName name="JUMP_6d">C_InstallationDescription!$D$155</definedName>
    <definedName name="JUMP_7a">D_CalculationBasedApproaches!$D$15</definedName>
    <definedName name="JUMP_7b">D_CalculationBasedApproaches!$D$49</definedName>
    <definedName name="JUMP_7d">D_CalculationBasedApproaches!$D$98</definedName>
    <definedName name="JUMP_7e">D_CalculationBasedApproaches!$D$130</definedName>
    <definedName name="JUMP_7f">D_CalculationBasedApproaches!$D$160</definedName>
    <definedName name="JUMP_A_1">A_MPversions!$C$8</definedName>
    <definedName name="JUMP_A_Bottom">A_MPversions!$F$54</definedName>
    <definedName name="JUMP_a_Content">a_Contents!$A$1</definedName>
    <definedName name="JUMP_A_Top">A_MPversions!$C$6</definedName>
    <definedName name="JUMP_Accounting">M_Accounting!$B$2</definedName>
    <definedName name="JUMP_B_2">'B_Operator&amp;Inst.ID'!$C$8</definedName>
    <definedName name="JUMP_B_3">'B_Operator&amp;Inst.ID'!$C$18</definedName>
    <definedName name="JUMP_B_4">'B_Operator&amp;Inst.ID'!$C$41</definedName>
    <definedName name="JUMP_B_Bottom">'B_Operator&amp;Inst.ID'!$F$65</definedName>
    <definedName name="JUMP_b_Guidelines_Top">'b_Guidelines and conditions'!$A$5</definedName>
    <definedName name="JUMP_b_Guidlines_Bottom">'b_Guidelines and conditions'!$D$118</definedName>
    <definedName name="JUMP_B_Top">'B_Operator&amp;Inst.ID'!$C$6</definedName>
    <definedName name="JUMP_C_5">C_InstallationDescription!$C$8</definedName>
    <definedName name="JUMP_C_6">C_InstallationDescription!$C$87</definedName>
    <definedName name="JUMP_C_6a">C_InstallationDescription!$D$89</definedName>
    <definedName name="JUMP_C_6b">C_InstallationDescription!$D$104</definedName>
    <definedName name="JUMP_C_6e">C_InstallationDescription!$D$180</definedName>
    <definedName name="JUMP_C_6g">C_InstallationDescription!$D$242</definedName>
    <definedName name="JUMP_C_Bottom">C_InstallationDescription!$F$264</definedName>
    <definedName name="JUMP_C_Top">C_InstallationDescription!$C$6</definedName>
    <definedName name="JUMP_D_7">D_CalculationBasedApproaches!$D$10</definedName>
    <definedName name="JUMP_D_Bottom">D_CalculationBasedApproaches!$F$289</definedName>
    <definedName name="JUMP_D_Top">D_CalculationBasedApproaches!$C$6</definedName>
    <definedName name="JUMP_E_1">E_SourceStreams!$C$19</definedName>
    <definedName name="JUMP_E_2">E_SourceStreams!$C$188</definedName>
    <definedName name="JUMP_E_3">E_SourceStreams!$C$254</definedName>
    <definedName name="JUMP_E_4">E_SourceStreams!$C$320</definedName>
    <definedName name="JUMP_E_5">E_SourceStreams!$C$386</definedName>
    <definedName name="JUMP_E_6">E_SourceStreams!$C$452</definedName>
    <definedName name="JUMP_E_8">E_SourceStreams!$C$10</definedName>
    <definedName name="JUMP_E_Bottom">E_SourceStreams!$F$783</definedName>
    <definedName name="JUMP_E_Top">E_SourceStreams!$C$6</definedName>
    <definedName name="JUMP_F_1">E_SourceStreams!#REF!</definedName>
    <definedName name="JUMP_F_10">F_MeasurementBasedApproaches!$C$125</definedName>
    <definedName name="JUMP_F_11">F_MeasurementBasedApproaches!$C$451</definedName>
    <definedName name="JUMP_F_2">E_SourceStreams!#REF!</definedName>
    <definedName name="JUMP_F_3">E_SourceStreams!#REF!</definedName>
    <definedName name="JUMP_F_4">E_SourceStreams!#REF!</definedName>
    <definedName name="JUMP_F_5">E_SourceStreams!#REF!</definedName>
    <definedName name="JUMP_F_9">F_MeasurementBasedApproaches!$C$10</definedName>
    <definedName name="JUMP_F_Bottom">F_MeasurementBasedApproaches!$F$526</definedName>
    <definedName name="JUMP_F_Top">F_MeasurementBasedApproaches!$C$6</definedName>
    <definedName name="JUMP_G_12">'G_Fall-backApproach'!$C$10</definedName>
    <definedName name="JUMP_G_Bottom">'G_Fall-backApproach'!$F$86</definedName>
    <definedName name="JUMP_G_Top">'G_Fall-backApproach'!$B$6</definedName>
    <definedName name="JUMP_H_13">H_N2O!$C$10</definedName>
    <definedName name="JUMP_H_Bottom">H_N2O!$F$116</definedName>
    <definedName name="JUMP_H_Top">H_N2O!$B$6</definedName>
    <definedName name="JUMP_I_Bottom">I_PFC!$F$500</definedName>
    <definedName name="JUMP_I_Top">I_PFC!$B$6</definedName>
    <definedName name="JUMP_J_17">'J_Transferred GHG'!$C$10</definedName>
    <definedName name="JUMP_J_18">'J_Transferred GHG'!$C$80</definedName>
    <definedName name="JUMP_J_19">'J_Transferred GHG'!$C$177</definedName>
    <definedName name="JUMP_J_Bottom">'J_Transferred GHG'!$F$239</definedName>
    <definedName name="JUMP_J_Top">'J_Transferred GHG'!$B$6</definedName>
    <definedName name="JUMP_K_14">K_ManagementControl!$C$10</definedName>
    <definedName name="JUMP_K_15">K_ManagementControl!$C$84</definedName>
    <definedName name="JUMP_K_16">K_ManagementControl!$C$106</definedName>
    <definedName name="JUMP_K_17">K_ManagementControl!$C$231</definedName>
    <definedName name="JUMP_K_18">K_ManagementControl!$C$247</definedName>
    <definedName name="JUMP_K_19">K_ManagementControl!$C$265</definedName>
    <definedName name="JUMP_K_Bottom">K_ManagementControl!$F$285</definedName>
    <definedName name="JUMP_K_Top">K_ManagementControl!$C$6</definedName>
    <definedName name="JUMP_L_26">'L_MS specific content'!$B$7</definedName>
    <definedName name="JUMP_L_Top">'L_MS specific content'!$A$5</definedName>
    <definedName name="MeasurementTiers">EUwideConstants!$A$153:$A$156</definedName>
    <definedName name="MeteringDevices">EUwideConstants!$A$132:$A$145</definedName>
    <definedName name="NCVTiers">EUwideConstants!$A$184:$A$189</definedName>
    <definedName name="NCVUnits">EUwideConstants!$A$209:$A$211</definedName>
    <definedName name="OperationType">EUwideConstants!$A$117:$A$119</definedName>
    <definedName name="PctUnits">EUwideConstants!$A$220:$A$221</definedName>
    <definedName name="PFCCellTypes">EUwideConstants!$A$126:$A$129</definedName>
    <definedName name="PFCMethods">EUwideConstants!$A$122:$A$123</definedName>
    <definedName name="PFCTiers">EUwideConstants!$A$159:$A$160</definedName>
    <definedName name="_xlnm.Print_Area" localSheetId="0">a_Contents!$A$1:$I$71</definedName>
    <definedName name="_xlnm.Print_Area" localSheetId="2">A_MPversions!$B$5:$N$49</definedName>
    <definedName name="_xlnm.Print_Area" localSheetId="1">'b_Guidelines and conditions'!$A$4:$L$115</definedName>
    <definedName name="_xlnm.Print_Area" localSheetId="3">'B_Operator&amp;Inst.ID'!$A$5:$N$64</definedName>
    <definedName name="_xlnm.Print_Area" localSheetId="4">C_InstallationDescription!$B$5:$N$262</definedName>
    <definedName name="_xlnm.Print_Area" localSheetId="5">D_CalculationBasedApproaches!$B$5:$N$287</definedName>
    <definedName name="_xlnm.Print_Area" localSheetId="6">E_SourceStreams!$B$5:$N$186</definedName>
    <definedName name="_xlnm.Print_Area" localSheetId="7">F_MeasurementBasedApproaches!$B$5:$N$524</definedName>
    <definedName name="_xlnm.Print_Area" localSheetId="8">'G_Fall-backApproach'!$B$5:$N$84</definedName>
    <definedName name="_xlnm.Print_Area" localSheetId="9">H_N2O!$B$5:$N$113</definedName>
    <definedName name="_xlnm.Print_Area" localSheetId="10">I_PFC!$B$5:$O$498</definedName>
    <definedName name="_xlnm.Print_Area" localSheetId="11">'J_Transferred GHG'!$B$5:$O$237</definedName>
    <definedName name="_xlnm.Print_Area" localSheetId="12">K_ManagementControl!$B$5:$O$283</definedName>
    <definedName name="_xlnm.Print_Area" localSheetId="13">'L_MS specific content'!$A$4:$M$36</definedName>
    <definedName name="_xlnm.Print_Area" localSheetId="19">VersionDocumentation!$A$1:$E$91</definedName>
    <definedName name="SourceCategory">EUwideConstants!$A$97:$A$99</definedName>
    <definedName name="SourceCategoryCEMS">EUwideConstants!$A$102:$A$103</definedName>
    <definedName name="SpecifiedEmissions2">EUwideConstants!$A$90:$A$94</definedName>
  </definedNames>
  <calcPr calcId="181029"/>
</workbook>
</file>

<file path=xl/calcChain.xml><?xml version="1.0" encoding="utf-8"?>
<calcChain xmlns="http://schemas.openxmlformats.org/spreadsheetml/2006/main">
  <c r="E162" i="38" l="1"/>
  <c r="B12" i="10"/>
  <c r="G442" i="52"/>
  <c r="G441" i="52"/>
  <c r="G440" i="52"/>
  <c r="G435" i="52"/>
  <c r="G434" i="52"/>
  <c r="G431" i="52"/>
  <c r="G429" i="52"/>
  <c r="G412" i="52"/>
  <c r="G406" i="52"/>
  <c r="G401" i="52"/>
  <c r="G395" i="52"/>
  <c r="G393" i="52"/>
  <c r="G389" i="52"/>
  <c r="F53" i="9"/>
  <c r="E207" i="43"/>
  <c r="B21" i="54"/>
  <c r="C3" i="54"/>
  <c r="F71" i="9"/>
  <c r="E208" i="43"/>
  <c r="F735" i="52"/>
  <c r="F734" i="52"/>
  <c r="F733" i="52"/>
  <c r="F732" i="52"/>
  <c r="F729" i="52"/>
  <c r="F728" i="52"/>
  <c r="F727" i="52"/>
  <c r="F726" i="52"/>
  <c r="F725" i="52"/>
  <c r="F724" i="52"/>
  <c r="F723" i="52"/>
  <c r="F722" i="52"/>
  <c r="F721" i="52"/>
  <c r="F720" i="52"/>
  <c r="F719" i="52"/>
  <c r="F718" i="52"/>
  <c r="B698" i="52"/>
  <c r="I687" i="52"/>
  <c r="H687" i="52"/>
  <c r="I686" i="52"/>
  <c r="H686" i="52"/>
  <c r="I685" i="52"/>
  <c r="H685" i="52"/>
  <c r="I684" i="52"/>
  <c r="H684" i="52"/>
  <c r="I676" i="52"/>
  <c r="H676" i="52"/>
  <c r="I675" i="52"/>
  <c r="H675" i="52"/>
  <c r="I674" i="52"/>
  <c r="H674" i="52"/>
  <c r="I673" i="52"/>
  <c r="H673" i="52"/>
  <c r="I669" i="52"/>
  <c r="H669" i="52"/>
  <c r="I668" i="52"/>
  <c r="H668" i="52"/>
  <c r="I667" i="52"/>
  <c r="H667" i="52"/>
  <c r="I666" i="52"/>
  <c r="H666" i="52"/>
  <c r="I665" i="52"/>
  <c r="H665" i="52"/>
  <c r="I664" i="52"/>
  <c r="H664" i="52"/>
  <c r="I662" i="52"/>
  <c r="H662" i="52"/>
  <c r="I661" i="52"/>
  <c r="H661" i="52"/>
  <c r="I659" i="52"/>
  <c r="H659" i="52"/>
  <c r="I658" i="52"/>
  <c r="H658" i="52"/>
  <c r="I657" i="52"/>
  <c r="H657" i="52"/>
  <c r="I656" i="52"/>
  <c r="H656" i="52"/>
  <c r="I653" i="52"/>
  <c r="H653" i="52"/>
  <c r="I652" i="52"/>
  <c r="H652" i="52"/>
  <c r="I651" i="52"/>
  <c r="H651" i="52"/>
  <c r="I650" i="52"/>
  <c r="H650" i="52"/>
  <c r="I648" i="52"/>
  <c r="H648" i="52"/>
  <c r="I647" i="52"/>
  <c r="H647" i="52"/>
  <c r="I646" i="52"/>
  <c r="H646" i="52"/>
  <c r="I645" i="52"/>
  <c r="H645" i="52"/>
  <c r="AM632" i="52"/>
  <c r="B632" i="52"/>
  <c r="I575" i="52"/>
  <c r="H575" i="52"/>
  <c r="L573" i="52"/>
  <c r="I573" i="52"/>
  <c r="H573" i="52"/>
  <c r="L572" i="52"/>
  <c r="I572" i="52"/>
  <c r="H572" i="52"/>
  <c r="L571" i="52"/>
  <c r="I571" i="52"/>
  <c r="H571" i="52"/>
  <c r="AM570" i="52"/>
  <c r="B570" i="52"/>
  <c r="AK566" i="52"/>
  <c r="L566" i="52"/>
  <c r="I566" i="52"/>
  <c r="H566" i="52"/>
  <c r="AK565" i="52"/>
  <c r="L565" i="52"/>
  <c r="I565" i="52"/>
  <c r="H565" i="52"/>
  <c r="AK564" i="52"/>
  <c r="L564" i="52"/>
  <c r="I564" i="52"/>
  <c r="H564" i="52"/>
  <c r="AK562" i="52"/>
  <c r="L562" i="52"/>
  <c r="I562" i="52"/>
  <c r="H562" i="52"/>
  <c r="AK561" i="52"/>
  <c r="L561" i="52"/>
  <c r="I561" i="52"/>
  <c r="H561" i="52"/>
  <c r="AK559" i="52"/>
  <c r="L559" i="52"/>
  <c r="I559" i="52"/>
  <c r="H559" i="52"/>
  <c r="AK558" i="52"/>
  <c r="L558" i="52"/>
  <c r="I558" i="52"/>
  <c r="H558" i="52"/>
  <c r="AK557" i="52"/>
  <c r="L557" i="52"/>
  <c r="I557" i="52"/>
  <c r="H557" i="52"/>
  <c r="AK556" i="52"/>
  <c r="L556" i="52"/>
  <c r="I556" i="52"/>
  <c r="H556" i="52"/>
  <c r="AK555" i="52"/>
  <c r="L555" i="52"/>
  <c r="I555" i="52"/>
  <c r="H555" i="52"/>
  <c r="AK551" i="52"/>
  <c r="L551" i="52"/>
  <c r="I551" i="52"/>
  <c r="H551" i="52"/>
  <c r="AK550" i="52"/>
  <c r="L550" i="52"/>
  <c r="I550" i="52"/>
  <c r="H550" i="52"/>
  <c r="AK548" i="52"/>
  <c r="L548" i="52"/>
  <c r="I548" i="52"/>
  <c r="H548" i="52"/>
  <c r="AK547" i="52"/>
  <c r="L547" i="52"/>
  <c r="I547" i="52"/>
  <c r="H547" i="52"/>
  <c r="AK543" i="52"/>
  <c r="L543" i="52"/>
  <c r="I543" i="52"/>
  <c r="H543" i="52"/>
  <c r="AK542" i="52"/>
  <c r="L542" i="52"/>
  <c r="I542" i="52"/>
  <c r="H542" i="52"/>
  <c r="AK540" i="52"/>
  <c r="L540" i="52"/>
  <c r="I540" i="52"/>
  <c r="H540" i="52"/>
  <c r="AK536" i="52"/>
  <c r="L536" i="52"/>
  <c r="I536" i="52"/>
  <c r="H536" i="52"/>
  <c r="AK534" i="52"/>
  <c r="L534" i="52"/>
  <c r="I534" i="52"/>
  <c r="H534" i="52"/>
  <c r="AK533" i="52"/>
  <c r="L533" i="52"/>
  <c r="I533" i="52"/>
  <c r="H533" i="52"/>
  <c r="AK531" i="52"/>
  <c r="L531" i="52"/>
  <c r="I531" i="52"/>
  <c r="H531" i="52"/>
  <c r="AK530" i="52"/>
  <c r="L530" i="52"/>
  <c r="I530" i="52"/>
  <c r="H530" i="52"/>
  <c r="AK528" i="52"/>
  <c r="L528" i="52"/>
  <c r="I528" i="52"/>
  <c r="H528" i="52"/>
  <c r="AK527" i="52"/>
  <c r="L527" i="52"/>
  <c r="I527" i="52"/>
  <c r="H527" i="52"/>
  <c r="AK525" i="52"/>
  <c r="L525" i="52"/>
  <c r="I525" i="52"/>
  <c r="H525" i="52"/>
  <c r="AK523" i="52"/>
  <c r="L523" i="52"/>
  <c r="I523" i="52"/>
  <c r="H523" i="52"/>
  <c r="AK522" i="52"/>
  <c r="L522" i="52"/>
  <c r="I522" i="52"/>
  <c r="H522" i="52"/>
  <c r="AK520" i="52"/>
  <c r="L520" i="52"/>
  <c r="I520" i="52"/>
  <c r="H520" i="52"/>
  <c r="AK519" i="52"/>
  <c r="L519" i="52"/>
  <c r="I519" i="52"/>
  <c r="H519" i="52"/>
  <c r="AK518" i="52"/>
  <c r="L518" i="52"/>
  <c r="I518" i="52"/>
  <c r="H518" i="52"/>
  <c r="AK517" i="52"/>
  <c r="L517" i="52"/>
  <c r="I517" i="52"/>
  <c r="H517" i="52"/>
  <c r="AK513" i="52"/>
  <c r="L513" i="52"/>
  <c r="I513" i="52"/>
  <c r="H513" i="52"/>
  <c r="AK512" i="52"/>
  <c r="L512" i="52"/>
  <c r="I512" i="52"/>
  <c r="H512" i="52"/>
  <c r="AK511" i="52"/>
  <c r="L511" i="52"/>
  <c r="I511" i="52"/>
  <c r="H511" i="52"/>
  <c r="AK510" i="52"/>
  <c r="L510" i="52"/>
  <c r="I510" i="52"/>
  <c r="H510" i="52"/>
  <c r="AK509" i="52"/>
  <c r="L509" i="52"/>
  <c r="I509" i="52"/>
  <c r="H509" i="52"/>
  <c r="AM508" i="52"/>
  <c r="L504" i="52"/>
  <c r="K504" i="52"/>
  <c r="J504" i="52"/>
  <c r="H504" i="52"/>
  <c r="L503" i="52"/>
  <c r="K503" i="52"/>
  <c r="J503" i="52"/>
  <c r="H503" i="52"/>
  <c r="L502" i="52"/>
  <c r="K502" i="52"/>
  <c r="J502" i="52"/>
  <c r="H502" i="52"/>
  <c r="L497" i="52"/>
  <c r="K497" i="52"/>
  <c r="J497" i="52"/>
  <c r="H497" i="52"/>
  <c r="L496" i="52"/>
  <c r="K496" i="52"/>
  <c r="J496" i="52"/>
  <c r="H496" i="52"/>
  <c r="L493" i="52"/>
  <c r="K493" i="52"/>
  <c r="J493" i="52"/>
  <c r="H493" i="52"/>
  <c r="L474" i="52"/>
  <c r="K474" i="52"/>
  <c r="J474" i="52"/>
  <c r="H474" i="52"/>
  <c r="L468" i="52"/>
  <c r="K468" i="52"/>
  <c r="J468" i="52"/>
  <c r="H468" i="52"/>
  <c r="L463" i="52"/>
  <c r="K463" i="52"/>
  <c r="J463" i="52"/>
  <c r="H463" i="52"/>
  <c r="L457" i="52"/>
  <c r="K457" i="52"/>
  <c r="J457" i="52"/>
  <c r="H457" i="52"/>
  <c r="L455" i="52"/>
  <c r="K455" i="52"/>
  <c r="J455" i="52"/>
  <c r="H455" i="52"/>
  <c r="L450" i="52"/>
  <c r="K450" i="52"/>
  <c r="J450" i="52"/>
  <c r="H450" i="52"/>
  <c r="AM446" i="52"/>
  <c r="B446" i="52"/>
  <c r="AM442" i="52"/>
  <c r="L442" i="52"/>
  <c r="K442" i="52"/>
  <c r="J442" i="52"/>
  <c r="H442" i="52"/>
  <c r="AM441" i="52"/>
  <c r="L441" i="52"/>
  <c r="K441" i="52"/>
  <c r="J441" i="52"/>
  <c r="H441" i="52"/>
  <c r="AM440" i="52"/>
  <c r="L440" i="52"/>
  <c r="K440" i="52"/>
  <c r="J440" i="52"/>
  <c r="H440" i="52"/>
  <c r="AM438" i="52"/>
  <c r="L438" i="52"/>
  <c r="K438" i="52"/>
  <c r="J438" i="52"/>
  <c r="H438" i="52"/>
  <c r="AM437" i="52"/>
  <c r="L437" i="52"/>
  <c r="K437" i="52"/>
  <c r="J437" i="52"/>
  <c r="H437" i="52"/>
  <c r="AM435" i="52"/>
  <c r="L435" i="52"/>
  <c r="K435" i="52"/>
  <c r="J435" i="52"/>
  <c r="H435" i="52"/>
  <c r="AM434" i="52"/>
  <c r="L434" i="52"/>
  <c r="K434" i="52"/>
  <c r="J434" i="52"/>
  <c r="H434" i="52"/>
  <c r="AM433" i="52"/>
  <c r="L433" i="52"/>
  <c r="K433" i="52"/>
  <c r="J433" i="52"/>
  <c r="H433" i="52"/>
  <c r="AM432" i="52"/>
  <c r="L432" i="52"/>
  <c r="K432" i="52"/>
  <c r="J432" i="52"/>
  <c r="H432" i="52"/>
  <c r="AM431" i="52"/>
  <c r="L431" i="52"/>
  <c r="K431" i="52"/>
  <c r="J431" i="52"/>
  <c r="H431" i="52"/>
  <c r="H429" i="52"/>
  <c r="AM427" i="52"/>
  <c r="L427" i="52"/>
  <c r="K427" i="52"/>
  <c r="J427" i="52"/>
  <c r="H427" i="52"/>
  <c r="AM426" i="52"/>
  <c r="L426" i="52"/>
  <c r="K426" i="52"/>
  <c r="J426" i="52"/>
  <c r="H426" i="52"/>
  <c r="AM424" i="52"/>
  <c r="L424" i="52"/>
  <c r="K424" i="52"/>
  <c r="J424" i="52"/>
  <c r="H424" i="52"/>
  <c r="AM423" i="52"/>
  <c r="L423" i="52"/>
  <c r="K423" i="52"/>
  <c r="J423" i="52"/>
  <c r="H423" i="52"/>
  <c r="AM419" i="52"/>
  <c r="L419" i="52"/>
  <c r="K419" i="52"/>
  <c r="J419" i="52"/>
  <c r="H419" i="52"/>
  <c r="AM418" i="52"/>
  <c r="L418" i="52"/>
  <c r="K418" i="52"/>
  <c r="J418" i="52"/>
  <c r="H418" i="52"/>
  <c r="AM412" i="52"/>
  <c r="L412" i="52"/>
  <c r="K412" i="52"/>
  <c r="J412" i="52"/>
  <c r="H412" i="52"/>
  <c r="AM410" i="52"/>
  <c r="L410" i="52"/>
  <c r="K410" i="52"/>
  <c r="J410" i="52"/>
  <c r="H410" i="52"/>
  <c r="AM409" i="52"/>
  <c r="L409" i="52"/>
  <c r="K409" i="52"/>
  <c r="J409" i="52"/>
  <c r="H409" i="52"/>
  <c r="AM407" i="52"/>
  <c r="L407" i="52"/>
  <c r="K407" i="52"/>
  <c r="J407" i="52"/>
  <c r="H407" i="52"/>
  <c r="AM406" i="52"/>
  <c r="L406" i="52"/>
  <c r="K406" i="52"/>
  <c r="J406" i="52"/>
  <c r="H406" i="52"/>
  <c r="AM404" i="52"/>
  <c r="L404" i="52"/>
  <c r="K404" i="52"/>
  <c r="J404" i="52"/>
  <c r="H404" i="52"/>
  <c r="AM403" i="52"/>
  <c r="L403" i="52"/>
  <c r="K403" i="52"/>
  <c r="J403" i="52"/>
  <c r="H403" i="52"/>
  <c r="AM401" i="52"/>
  <c r="L401" i="52"/>
  <c r="K401" i="52"/>
  <c r="J401" i="52"/>
  <c r="H401" i="52"/>
  <c r="AM399" i="52"/>
  <c r="L399" i="52"/>
  <c r="K399" i="52"/>
  <c r="J399" i="52"/>
  <c r="H399" i="52"/>
  <c r="AM398" i="52"/>
  <c r="L398" i="52"/>
  <c r="K398" i="52"/>
  <c r="J398" i="52"/>
  <c r="H398" i="52"/>
  <c r="AM396" i="52"/>
  <c r="L396" i="52"/>
  <c r="K396" i="52"/>
  <c r="J396" i="52"/>
  <c r="H396" i="52"/>
  <c r="AM395" i="52"/>
  <c r="L395" i="52"/>
  <c r="K395" i="52"/>
  <c r="J395" i="52"/>
  <c r="H395" i="52"/>
  <c r="AM393" i="52"/>
  <c r="L393" i="52"/>
  <c r="K393" i="52"/>
  <c r="J393" i="52"/>
  <c r="H393" i="52"/>
  <c r="AM389" i="52"/>
  <c r="L389" i="52"/>
  <c r="K389" i="52"/>
  <c r="J389" i="52"/>
  <c r="H389" i="52"/>
  <c r="AM388" i="52"/>
  <c r="L388" i="52"/>
  <c r="K388" i="52"/>
  <c r="J388" i="52"/>
  <c r="H388" i="52"/>
  <c r="AM387" i="52"/>
  <c r="L387" i="52"/>
  <c r="K387" i="52"/>
  <c r="J387" i="52"/>
  <c r="H387" i="52"/>
  <c r="AM386" i="52"/>
  <c r="L386" i="52"/>
  <c r="K386" i="52"/>
  <c r="J386" i="52"/>
  <c r="H386" i="52"/>
  <c r="AM385" i="52"/>
  <c r="L385" i="52"/>
  <c r="K385" i="52"/>
  <c r="J385" i="52"/>
  <c r="H385" i="52"/>
  <c r="AM384" i="52"/>
  <c r="B384" i="52"/>
  <c r="I382" i="52"/>
  <c r="H382" i="52"/>
  <c r="I381" i="52"/>
  <c r="H381" i="52"/>
  <c r="L377" i="52"/>
  <c r="I377" i="52"/>
  <c r="H377" i="52"/>
  <c r="L376" i="52"/>
  <c r="I376" i="52"/>
  <c r="H376" i="52"/>
  <c r="AK375" i="52"/>
  <c r="AJ375" i="52"/>
  <c r="L375" i="52"/>
  <c r="L374" i="52"/>
  <c r="I374" i="52"/>
  <c r="H374" i="52"/>
  <c r="L371" i="52"/>
  <c r="K371" i="52"/>
  <c r="J371" i="52"/>
  <c r="H371" i="52"/>
  <c r="L370" i="52"/>
  <c r="K370" i="52"/>
  <c r="J370" i="52"/>
  <c r="H370" i="52"/>
  <c r="I368" i="52"/>
  <c r="H368" i="52"/>
  <c r="H367" i="52"/>
  <c r="L366" i="52"/>
  <c r="I366" i="52"/>
  <c r="H366" i="52"/>
  <c r="L365" i="52"/>
  <c r="I365" i="52"/>
  <c r="H365" i="52"/>
  <c r="L364" i="52"/>
  <c r="I364" i="52"/>
  <c r="H364" i="52"/>
  <c r="L363" i="52"/>
  <c r="I363" i="52"/>
  <c r="H363" i="52"/>
  <c r="I362" i="52"/>
  <c r="H362" i="52"/>
  <c r="AK361" i="52"/>
  <c r="AJ361" i="52"/>
  <c r="L361" i="52"/>
  <c r="I360" i="52"/>
  <c r="H360" i="52"/>
  <c r="L359" i="52"/>
  <c r="I359" i="52"/>
  <c r="H359" i="52"/>
  <c r="L358" i="52"/>
  <c r="I358" i="52"/>
  <c r="H358" i="52"/>
  <c r="I357" i="52"/>
  <c r="H357" i="52"/>
  <c r="AK356" i="52"/>
  <c r="AJ356" i="52"/>
  <c r="L356" i="52"/>
  <c r="L355" i="52"/>
  <c r="I355" i="52"/>
  <c r="H355" i="52"/>
  <c r="I354" i="52"/>
  <c r="H354" i="52"/>
  <c r="I353" i="52"/>
  <c r="H353" i="52"/>
  <c r="L352" i="52"/>
  <c r="I352" i="52"/>
  <c r="H352" i="52"/>
  <c r="H351" i="52"/>
  <c r="L349" i="52"/>
  <c r="I349" i="52"/>
  <c r="H349" i="52"/>
  <c r="L348" i="52"/>
  <c r="I348" i="52"/>
  <c r="H348" i="52"/>
  <c r="L347" i="52"/>
  <c r="L346" i="52"/>
  <c r="I346" i="52"/>
  <c r="H346" i="52"/>
  <c r="L345" i="52"/>
  <c r="K345" i="52"/>
  <c r="J345" i="52"/>
  <c r="H345" i="52"/>
  <c r="L343" i="52"/>
  <c r="I343" i="52"/>
  <c r="H343" i="52"/>
  <c r="L342" i="52"/>
  <c r="I342" i="52"/>
  <c r="H342" i="52"/>
  <c r="AK341" i="52"/>
  <c r="AJ341" i="52"/>
  <c r="L341" i="52"/>
  <c r="L340" i="52"/>
  <c r="I340" i="52"/>
  <c r="H340" i="52"/>
  <c r="L338" i="52"/>
  <c r="I338" i="52"/>
  <c r="H338" i="52"/>
  <c r="L337" i="52"/>
  <c r="I337" i="52"/>
  <c r="H337" i="52"/>
  <c r="AK336" i="52"/>
  <c r="AJ336" i="52"/>
  <c r="L336" i="52"/>
  <c r="L335" i="52"/>
  <c r="I335" i="52"/>
  <c r="H335" i="52"/>
  <c r="L334" i="52"/>
  <c r="I334" i="52"/>
  <c r="H334" i="52"/>
  <c r="H330" i="52"/>
  <c r="H329" i="52"/>
  <c r="H328" i="52"/>
  <c r="AM327" i="52"/>
  <c r="L327" i="52"/>
  <c r="K327" i="52"/>
  <c r="J327" i="52"/>
  <c r="L325" i="52"/>
  <c r="K325" i="52"/>
  <c r="J325" i="52"/>
  <c r="H325" i="52"/>
  <c r="L324" i="52"/>
  <c r="K324" i="52"/>
  <c r="J324" i="52"/>
  <c r="H324" i="52"/>
  <c r="L323" i="52"/>
  <c r="K323" i="52"/>
  <c r="J323" i="52"/>
  <c r="H323" i="52"/>
  <c r="AM322" i="52"/>
  <c r="B322" i="52"/>
  <c r="D315" i="52"/>
  <c r="E314" i="52"/>
  <c r="D314" i="52"/>
  <c r="E313" i="52"/>
  <c r="D313" i="52"/>
  <c r="E312" i="52"/>
  <c r="D312" i="52"/>
  <c r="D374" i="52"/>
  <c r="D436" i="52"/>
  <c r="D498" i="52"/>
  <c r="D560" i="52"/>
  <c r="D622" i="52"/>
  <c r="D684" i="52"/>
  <c r="E304" i="52"/>
  <c r="D304" i="52"/>
  <c r="D366" i="52"/>
  <c r="D428" i="52"/>
  <c r="D490" i="52"/>
  <c r="D552" i="52"/>
  <c r="D614" i="52"/>
  <c r="D676" i="52"/>
  <c r="E303" i="52"/>
  <c r="D303" i="52"/>
  <c r="D365" i="52"/>
  <c r="D427" i="52"/>
  <c r="D489" i="52"/>
  <c r="D551" i="52"/>
  <c r="D613" i="52"/>
  <c r="D675" i="52"/>
  <c r="E302" i="52"/>
  <c r="D302" i="52"/>
  <c r="D364" i="52"/>
  <c r="D426" i="52"/>
  <c r="D488" i="52"/>
  <c r="D550" i="52"/>
  <c r="D612" i="52"/>
  <c r="D674" i="52"/>
  <c r="E301" i="52"/>
  <c r="D301" i="52"/>
  <c r="D363" i="52"/>
  <c r="D425" i="52"/>
  <c r="D487" i="52"/>
  <c r="D549" i="52"/>
  <c r="D611" i="52"/>
  <c r="D673" i="52"/>
  <c r="E300" i="52"/>
  <c r="D300" i="52"/>
  <c r="D362" i="52"/>
  <c r="E299" i="52"/>
  <c r="D299" i="52"/>
  <c r="D361" i="52"/>
  <c r="E298" i="52"/>
  <c r="D298" i="52"/>
  <c r="D360" i="52"/>
  <c r="D422" i="52"/>
  <c r="D484" i="52"/>
  <c r="D546" i="52"/>
  <c r="D608" i="52"/>
  <c r="D670" i="52"/>
  <c r="D296" i="52"/>
  <c r="E295" i="52"/>
  <c r="D295" i="52"/>
  <c r="D357" i="52"/>
  <c r="E294" i="52"/>
  <c r="D294" i="52"/>
  <c r="D356" i="52"/>
  <c r="E293" i="52"/>
  <c r="D293" i="52"/>
  <c r="D287" i="52"/>
  <c r="D349" i="52"/>
  <c r="D411" i="52"/>
  <c r="D473" i="52"/>
  <c r="D535" i="52"/>
  <c r="D597" i="52"/>
  <c r="D659" i="52"/>
  <c r="E286" i="52"/>
  <c r="D286" i="52"/>
  <c r="D348" i="52"/>
  <c r="D410" i="52"/>
  <c r="D472" i="52"/>
  <c r="D534" i="52"/>
  <c r="D596" i="52"/>
  <c r="D658" i="52"/>
  <c r="E285" i="52"/>
  <c r="D285" i="52"/>
  <c r="D347" i="52"/>
  <c r="E284" i="52"/>
  <c r="D284" i="52"/>
  <c r="D346" i="52"/>
  <c r="D408" i="52"/>
  <c r="D470" i="52"/>
  <c r="D532" i="52"/>
  <c r="D594" i="52"/>
  <c r="D656" i="52"/>
  <c r="D281" i="52"/>
  <c r="D343" i="52"/>
  <c r="D405" i="52"/>
  <c r="D467" i="52"/>
  <c r="D529" i="52"/>
  <c r="D591" i="52"/>
  <c r="D653" i="52"/>
  <c r="E280" i="52"/>
  <c r="D280" i="52"/>
  <c r="E279" i="52"/>
  <c r="D279" i="52"/>
  <c r="E278" i="52"/>
  <c r="D278" i="52"/>
  <c r="D276" i="52"/>
  <c r="D338" i="52"/>
  <c r="D400" i="52"/>
  <c r="D462" i="52"/>
  <c r="D524" i="52"/>
  <c r="D586" i="52"/>
  <c r="D648" i="52"/>
  <c r="E275" i="52"/>
  <c r="D275" i="52"/>
  <c r="D337" i="52"/>
  <c r="E274" i="52"/>
  <c r="D274" i="52"/>
  <c r="D336" i="52"/>
  <c r="D398" i="52"/>
  <c r="D460" i="52"/>
  <c r="D522" i="52"/>
  <c r="D584" i="52"/>
  <c r="D646" i="52"/>
  <c r="E273" i="52"/>
  <c r="D273" i="52"/>
  <c r="M271" i="52"/>
  <c r="L271" i="52"/>
  <c r="I271" i="52"/>
  <c r="H271" i="52"/>
  <c r="N271" i="52"/>
  <c r="E268" i="52"/>
  <c r="D268" i="52"/>
  <c r="D330" i="52"/>
  <c r="D392" i="52"/>
  <c r="D454" i="52"/>
  <c r="D516" i="52"/>
  <c r="D578" i="52"/>
  <c r="D640" i="52"/>
  <c r="B226" i="52"/>
  <c r="A216" i="52"/>
  <c r="A215" i="52"/>
  <c r="A214" i="52"/>
  <c r="A210" i="52"/>
  <c r="A209" i="52"/>
  <c r="A149" i="52"/>
  <c r="A148" i="52"/>
  <c r="F55" i="52"/>
  <c r="E55" i="52"/>
  <c r="D55" i="52"/>
  <c r="C55" i="52"/>
  <c r="I52" i="52"/>
  <c r="H52" i="52"/>
  <c r="G52" i="52"/>
  <c r="E50" i="52"/>
  <c r="B123" i="60"/>
  <c r="I110" i="60"/>
  <c r="B108" i="60"/>
  <c r="X90" i="60"/>
  <c r="B88" i="60"/>
  <c r="BT10" i="60"/>
  <c r="B8" i="60"/>
  <c r="B2" i="60"/>
  <c r="D265" i="43"/>
  <c r="E222" i="43"/>
  <c r="E194" i="43"/>
  <c r="E193" i="43"/>
  <c r="E192" i="43"/>
  <c r="E178" i="43"/>
  <c r="E164" i="43"/>
  <c r="E150" i="43"/>
  <c r="E136" i="43"/>
  <c r="E122" i="43"/>
  <c r="E108" i="43"/>
  <c r="E86" i="43"/>
  <c r="E78" i="43"/>
  <c r="E77" i="43"/>
  <c r="E76" i="43"/>
  <c r="E75" i="43"/>
  <c r="E73" i="43"/>
  <c r="E72" i="43"/>
  <c r="E71" i="43"/>
  <c r="E69" i="43"/>
  <c r="E28" i="43"/>
  <c r="E12" i="43"/>
  <c r="K4" i="43"/>
  <c r="E124" i="35"/>
  <c r="E83" i="35"/>
  <c r="D80" i="35"/>
  <c r="F49" i="35"/>
  <c r="F48" i="35"/>
  <c r="F45" i="35"/>
  <c r="E44" i="35"/>
  <c r="E18" i="35"/>
  <c r="E17" i="35"/>
  <c r="E16" i="35"/>
  <c r="D12" i="35"/>
  <c r="D10" i="35"/>
  <c r="C6" i="35"/>
  <c r="E489" i="46"/>
  <c r="E443" i="46"/>
  <c r="E385" i="46"/>
  <c r="E327" i="46"/>
  <c r="E269" i="46"/>
  <c r="E209" i="46"/>
  <c r="H60" i="46"/>
  <c r="E13" i="46"/>
  <c r="E775" i="50"/>
  <c r="E709" i="50"/>
  <c r="E643" i="50"/>
  <c r="E577" i="50"/>
  <c r="E511" i="50"/>
  <c r="E445" i="50"/>
  <c r="E379" i="50"/>
  <c r="E313" i="50"/>
  <c r="E247" i="50"/>
  <c r="E179" i="50"/>
  <c r="E178" i="50"/>
  <c r="F130" i="50"/>
  <c r="E130" i="50"/>
  <c r="G129" i="50"/>
  <c r="G128" i="50"/>
  <c r="F127" i="50"/>
  <c r="E127" i="50"/>
  <c r="G126" i="50"/>
  <c r="G125" i="50"/>
  <c r="G124" i="50"/>
  <c r="G123" i="50"/>
  <c r="F122" i="50"/>
  <c r="E122" i="50"/>
  <c r="F121" i="50"/>
  <c r="F120" i="50"/>
  <c r="E120" i="50"/>
  <c r="E119" i="50"/>
  <c r="E116" i="50"/>
  <c r="G115" i="50"/>
  <c r="G114" i="50"/>
  <c r="G113" i="50"/>
  <c r="F112" i="50"/>
  <c r="E112" i="50"/>
  <c r="G111" i="50"/>
  <c r="G110" i="50"/>
  <c r="F109" i="50"/>
  <c r="E109" i="50"/>
  <c r="E103" i="50"/>
  <c r="E37" i="50"/>
  <c r="E259" i="44"/>
  <c r="E258" i="44"/>
  <c r="E245" i="44"/>
  <c r="E244" i="44"/>
  <c r="E19" i="44"/>
  <c r="E82" i="38"/>
  <c r="E81" i="38"/>
  <c r="M53" i="38"/>
  <c r="J21" i="55"/>
  <c r="J20" i="55"/>
  <c r="J19" i="55"/>
  <c r="J18" i="55"/>
  <c r="J17" i="55"/>
  <c r="I17" i="55"/>
  <c r="E14" i="55"/>
  <c r="E10" i="55"/>
  <c r="D8" i="55"/>
  <c r="B28" i="10"/>
  <c r="B27" i="10"/>
  <c r="B26" i="10"/>
  <c r="B19" i="10"/>
  <c r="B11" i="10"/>
  <c r="B9" i="10"/>
  <c r="B47" i="9"/>
  <c r="C44" i="9"/>
  <c r="AE5" i="60"/>
  <c r="AD5" i="60"/>
  <c r="AC5" i="60"/>
  <c r="AB5" i="60"/>
  <c r="AA5" i="60"/>
  <c r="Z5" i="60"/>
  <c r="D441" i="46"/>
  <c r="F438" i="46"/>
  <c r="F435" i="46"/>
  <c r="F432" i="46"/>
  <c r="F429" i="46"/>
  <c r="F426" i="46"/>
  <c r="E424" i="46"/>
  <c r="E418" i="46"/>
  <c r="E417" i="46"/>
  <c r="D415" i="46"/>
  <c r="I413" i="46"/>
  <c r="E413" i="46"/>
  <c r="S412" i="46"/>
  <c r="E412" i="46"/>
  <c r="E411" i="46"/>
  <c r="E405" i="46"/>
  <c r="E403" i="46"/>
  <c r="D401" i="46"/>
  <c r="D396" i="46"/>
  <c r="E394" i="46"/>
  <c r="D383" i="46"/>
  <c r="F380" i="46"/>
  <c r="F377" i="46"/>
  <c r="F374" i="46"/>
  <c r="F371" i="46"/>
  <c r="F368" i="46"/>
  <c r="E366" i="46"/>
  <c r="E360" i="46"/>
  <c r="E359" i="46"/>
  <c r="D357" i="46"/>
  <c r="I355" i="46"/>
  <c r="E355" i="46"/>
  <c r="S354" i="46"/>
  <c r="E354" i="46"/>
  <c r="E353" i="46"/>
  <c r="E347" i="46"/>
  <c r="E345" i="46"/>
  <c r="D343" i="46"/>
  <c r="D338" i="46"/>
  <c r="E336" i="46"/>
  <c r="DB93" i="60"/>
  <c r="DB94" i="60"/>
  <c r="DB95" i="60"/>
  <c r="DB96" i="60"/>
  <c r="DB97" i="60"/>
  <c r="DB98" i="60"/>
  <c r="DB99" i="60"/>
  <c r="DB100" i="60"/>
  <c r="DB101" i="60"/>
  <c r="DB102" i="60"/>
  <c r="DB103" i="60"/>
  <c r="DB104" i="60"/>
  <c r="DB105" i="60"/>
  <c r="DA93" i="60"/>
  <c r="DA94" i="60"/>
  <c r="DA95" i="60"/>
  <c r="DA96" i="60"/>
  <c r="DA97" i="60"/>
  <c r="DA98" i="60"/>
  <c r="DA99" i="60"/>
  <c r="DA100" i="60"/>
  <c r="DA101" i="60"/>
  <c r="DA102" i="60"/>
  <c r="DA103" i="60"/>
  <c r="DA104" i="60"/>
  <c r="DA105" i="60"/>
  <c r="CZ93" i="60"/>
  <c r="CZ94" i="60"/>
  <c r="CZ95" i="60"/>
  <c r="CZ96" i="60"/>
  <c r="CZ97" i="60"/>
  <c r="CZ98" i="60"/>
  <c r="CZ99" i="60"/>
  <c r="CZ100" i="60"/>
  <c r="CZ101" i="60"/>
  <c r="CZ102" i="60"/>
  <c r="CZ103" i="60"/>
  <c r="CZ104" i="60"/>
  <c r="CZ105" i="60"/>
  <c r="CY93" i="60"/>
  <c r="CY94" i="60"/>
  <c r="CY95" i="60"/>
  <c r="CY96" i="60"/>
  <c r="CY97" i="60"/>
  <c r="CY98" i="60"/>
  <c r="CY99" i="60"/>
  <c r="CY100" i="60"/>
  <c r="CY101" i="60"/>
  <c r="CY102" i="60"/>
  <c r="CY103" i="60"/>
  <c r="CY104" i="60"/>
  <c r="CY105" i="60"/>
  <c r="CX93" i="60"/>
  <c r="CX94" i="60"/>
  <c r="CX95" i="60"/>
  <c r="CX96" i="60"/>
  <c r="CX97" i="60"/>
  <c r="CX98" i="60"/>
  <c r="CX99" i="60"/>
  <c r="CX100" i="60"/>
  <c r="CX101" i="60"/>
  <c r="CX102" i="60"/>
  <c r="CX103" i="60"/>
  <c r="CX104" i="60"/>
  <c r="CX105" i="60"/>
  <c r="CW93" i="60"/>
  <c r="CW94" i="60"/>
  <c r="CW95" i="60"/>
  <c r="CW96" i="60"/>
  <c r="CW97" i="60"/>
  <c r="CW98" i="60"/>
  <c r="CW99" i="60"/>
  <c r="CW100" i="60"/>
  <c r="CW101" i="60"/>
  <c r="CW102" i="60"/>
  <c r="CW103" i="60"/>
  <c r="CW104" i="60"/>
  <c r="CW105" i="60"/>
  <c r="CV93" i="60"/>
  <c r="CV94" i="60"/>
  <c r="CV95" i="60"/>
  <c r="CV96" i="60"/>
  <c r="CV97" i="60"/>
  <c r="CV98" i="60"/>
  <c r="CV99" i="60"/>
  <c r="CV100" i="60"/>
  <c r="CV101" i="60"/>
  <c r="CV102" i="60"/>
  <c r="CV103" i="60"/>
  <c r="CV104" i="60"/>
  <c r="CV105" i="60"/>
  <c r="CU93" i="60"/>
  <c r="CU94" i="60"/>
  <c r="CU95" i="60"/>
  <c r="CU96" i="60"/>
  <c r="CU97" i="60"/>
  <c r="CU98" i="60"/>
  <c r="CU99" i="60"/>
  <c r="CU100" i="60"/>
  <c r="CU101" i="60"/>
  <c r="CU102" i="60"/>
  <c r="CU103" i="60"/>
  <c r="CU104" i="60"/>
  <c r="CU105" i="60"/>
  <c r="CT93" i="60"/>
  <c r="CT94" i="60"/>
  <c r="CT95" i="60"/>
  <c r="CT96" i="60"/>
  <c r="CT97" i="60"/>
  <c r="CT98" i="60"/>
  <c r="CT99" i="60"/>
  <c r="CT100" i="60"/>
  <c r="CT101" i="60"/>
  <c r="CT102" i="60"/>
  <c r="CT103" i="60"/>
  <c r="CT104" i="60"/>
  <c r="CT105" i="60"/>
  <c r="CS93" i="60"/>
  <c r="CS94" i="60"/>
  <c r="CS95" i="60"/>
  <c r="CS96" i="60"/>
  <c r="CS97" i="60"/>
  <c r="CS98" i="60"/>
  <c r="CS99" i="60"/>
  <c r="CS100" i="60"/>
  <c r="CS101" i="60"/>
  <c r="CS102" i="60"/>
  <c r="CS103" i="60"/>
  <c r="CS104" i="60"/>
  <c r="CS105" i="60"/>
  <c r="CR93" i="60"/>
  <c r="CR94" i="60"/>
  <c r="CR95" i="60"/>
  <c r="CR96" i="60"/>
  <c r="CR97" i="60"/>
  <c r="CR98" i="60"/>
  <c r="CR99" i="60"/>
  <c r="CR100" i="60"/>
  <c r="CR101" i="60"/>
  <c r="CR102" i="60"/>
  <c r="CR103" i="60"/>
  <c r="CR104" i="60"/>
  <c r="CR105" i="60"/>
  <c r="CQ93" i="60"/>
  <c r="CQ94" i="60"/>
  <c r="CQ95" i="60"/>
  <c r="CQ96" i="60"/>
  <c r="CQ97" i="60"/>
  <c r="CQ98" i="60"/>
  <c r="CQ99" i="60"/>
  <c r="CQ100" i="60"/>
  <c r="CQ101" i="60"/>
  <c r="CQ102" i="60"/>
  <c r="CQ103" i="60"/>
  <c r="CQ104" i="60"/>
  <c r="CQ105" i="60"/>
  <c r="CP93" i="60"/>
  <c r="CP94" i="60"/>
  <c r="CP95" i="60"/>
  <c r="CP96" i="60"/>
  <c r="CP97" i="60"/>
  <c r="CP98" i="60"/>
  <c r="CP99" i="60"/>
  <c r="CP100" i="60"/>
  <c r="CP101" i="60"/>
  <c r="CP102" i="60"/>
  <c r="CP103" i="60"/>
  <c r="CP104" i="60"/>
  <c r="CP105" i="60"/>
  <c r="CO93" i="60"/>
  <c r="CO94" i="60"/>
  <c r="CO95" i="60"/>
  <c r="CO96" i="60"/>
  <c r="CO97" i="60"/>
  <c r="CO98" i="60"/>
  <c r="CO99" i="60"/>
  <c r="CO100" i="60"/>
  <c r="CO101" i="60"/>
  <c r="CO102" i="60"/>
  <c r="CO103" i="60"/>
  <c r="CO104" i="60"/>
  <c r="CO105" i="60"/>
  <c r="CN93" i="60"/>
  <c r="CN94" i="60"/>
  <c r="CN95" i="60"/>
  <c r="CN96" i="60"/>
  <c r="CN97" i="60"/>
  <c r="CN98" i="60"/>
  <c r="CN99" i="60"/>
  <c r="CN100" i="60"/>
  <c r="CN101" i="60"/>
  <c r="CN102" i="60"/>
  <c r="CN103" i="60"/>
  <c r="CN104" i="60"/>
  <c r="CN105" i="60"/>
  <c r="CM93" i="60"/>
  <c r="CM94" i="60"/>
  <c r="CM95" i="60"/>
  <c r="CM96" i="60"/>
  <c r="CM97" i="60"/>
  <c r="CM98" i="60"/>
  <c r="CM99" i="60"/>
  <c r="CM100" i="60"/>
  <c r="CM101" i="60"/>
  <c r="CM102" i="60"/>
  <c r="CM103" i="60"/>
  <c r="CM104" i="60"/>
  <c r="CM105" i="60"/>
  <c r="CL93" i="60"/>
  <c r="CL94" i="60"/>
  <c r="CL95" i="60"/>
  <c r="CL96" i="60"/>
  <c r="CL97" i="60"/>
  <c r="CL98" i="60"/>
  <c r="CL99" i="60"/>
  <c r="CL100" i="60"/>
  <c r="CL101" i="60"/>
  <c r="CL102" i="60"/>
  <c r="CL103" i="60"/>
  <c r="CL104" i="60"/>
  <c r="CL105" i="60"/>
  <c r="Q276" i="46"/>
  <c r="Q334" i="46"/>
  <c r="Q392" i="46"/>
  <c r="C392" i="46"/>
  <c r="Q394" i="46"/>
  <c r="D325" i="46"/>
  <c r="F322" i="46"/>
  <c r="F319" i="46"/>
  <c r="F316" i="46"/>
  <c r="F313" i="46"/>
  <c r="F310" i="46"/>
  <c r="E308" i="46"/>
  <c r="E302" i="46"/>
  <c r="E301" i="46"/>
  <c r="D299" i="46"/>
  <c r="I297" i="46"/>
  <c r="E297" i="46"/>
  <c r="S296" i="46"/>
  <c r="E296" i="46"/>
  <c r="E295" i="46"/>
  <c r="E289" i="46"/>
  <c r="E287" i="46"/>
  <c r="D285" i="46"/>
  <c r="D280" i="46"/>
  <c r="E278" i="46"/>
  <c r="D267" i="46"/>
  <c r="F264" i="46"/>
  <c r="F261" i="46"/>
  <c r="F258" i="46"/>
  <c r="F255" i="46"/>
  <c r="F252" i="46"/>
  <c r="E250" i="46"/>
  <c r="E244" i="46"/>
  <c r="E243" i="46"/>
  <c r="D241" i="46"/>
  <c r="I239" i="46"/>
  <c r="E239" i="46"/>
  <c r="S238" i="46"/>
  <c r="E238" i="46"/>
  <c r="E237" i="46"/>
  <c r="E231" i="46"/>
  <c r="E229" i="46"/>
  <c r="D227" i="46"/>
  <c r="D222" i="46"/>
  <c r="E220" i="46"/>
  <c r="C218" i="46"/>
  <c r="EY13" i="60"/>
  <c r="EY14" i="60"/>
  <c r="EY15" i="60"/>
  <c r="EY16" i="60"/>
  <c r="EY17" i="60"/>
  <c r="EY18" i="60"/>
  <c r="EY19" i="60"/>
  <c r="EY20" i="60"/>
  <c r="EY21" i="60"/>
  <c r="EY22" i="60"/>
  <c r="EY23" i="60"/>
  <c r="EY24" i="60"/>
  <c r="EY25" i="60"/>
  <c r="EY26" i="60"/>
  <c r="EY27" i="60"/>
  <c r="EY28" i="60"/>
  <c r="EY29" i="60"/>
  <c r="EY30" i="60"/>
  <c r="EY31" i="60"/>
  <c r="EY32" i="60"/>
  <c r="EY33" i="60"/>
  <c r="EY34" i="60"/>
  <c r="EY35" i="60"/>
  <c r="EY36" i="60"/>
  <c r="EY37" i="60"/>
  <c r="EY38" i="60"/>
  <c r="EY39" i="60"/>
  <c r="EY40" i="60"/>
  <c r="EY41" i="60"/>
  <c r="EY42" i="60"/>
  <c r="EY43" i="60"/>
  <c r="EY44" i="60"/>
  <c r="EY45" i="60"/>
  <c r="EY46" i="60"/>
  <c r="EY47" i="60"/>
  <c r="EY48" i="60"/>
  <c r="EY49" i="60"/>
  <c r="EY50" i="60"/>
  <c r="EY51" i="60"/>
  <c r="EY52" i="60"/>
  <c r="EY53" i="60"/>
  <c r="EY54" i="60"/>
  <c r="EY55" i="60"/>
  <c r="EY56" i="60"/>
  <c r="EY57" i="60"/>
  <c r="EY58" i="60"/>
  <c r="EY59" i="60"/>
  <c r="EY60" i="60"/>
  <c r="EY61" i="60"/>
  <c r="EY62" i="60"/>
  <c r="EY63" i="60"/>
  <c r="EY64" i="60"/>
  <c r="EY65" i="60"/>
  <c r="EY66" i="60"/>
  <c r="EY67" i="60"/>
  <c r="EY68" i="60"/>
  <c r="EY69" i="60"/>
  <c r="EY70" i="60"/>
  <c r="EY71" i="60"/>
  <c r="EY72" i="60"/>
  <c r="EY73" i="60"/>
  <c r="EY74" i="60"/>
  <c r="EY75" i="60"/>
  <c r="EY76" i="60"/>
  <c r="EY77" i="60"/>
  <c r="EY78" i="60"/>
  <c r="EY79" i="60"/>
  <c r="EY80" i="60"/>
  <c r="EY81" i="60"/>
  <c r="EY82" i="60"/>
  <c r="EY83" i="60"/>
  <c r="EY84" i="60"/>
  <c r="EY85" i="60"/>
  <c r="DD13" i="60"/>
  <c r="DD14" i="60"/>
  <c r="DD15" i="60"/>
  <c r="DD16" i="60"/>
  <c r="DD17" i="60"/>
  <c r="DD18" i="60"/>
  <c r="DD19" i="60"/>
  <c r="DD20" i="60"/>
  <c r="DD21" i="60"/>
  <c r="DD22" i="60"/>
  <c r="DD23" i="60"/>
  <c r="DD24" i="60"/>
  <c r="DD25" i="60"/>
  <c r="DD26" i="60"/>
  <c r="DD27" i="60"/>
  <c r="DD28" i="60"/>
  <c r="DD29" i="60"/>
  <c r="DD30" i="60"/>
  <c r="DD31" i="60"/>
  <c r="DD32" i="60"/>
  <c r="DD33" i="60"/>
  <c r="DD34" i="60"/>
  <c r="DD35" i="60"/>
  <c r="DD36" i="60"/>
  <c r="DD37" i="60"/>
  <c r="DD38" i="60"/>
  <c r="DD39" i="60"/>
  <c r="DD40" i="60"/>
  <c r="DD41" i="60"/>
  <c r="DD42" i="60"/>
  <c r="DD43" i="60"/>
  <c r="DD44" i="60"/>
  <c r="DD45" i="60"/>
  <c r="DD46" i="60"/>
  <c r="DD47" i="60"/>
  <c r="DD48" i="60"/>
  <c r="DD49" i="60"/>
  <c r="DD50" i="60"/>
  <c r="DD51" i="60"/>
  <c r="DD52" i="60"/>
  <c r="DD53" i="60"/>
  <c r="DD54" i="60"/>
  <c r="DD55" i="60"/>
  <c r="DD56" i="60"/>
  <c r="DD57" i="60"/>
  <c r="DD58" i="60"/>
  <c r="DD59" i="60"/>
  <c r="DD60" i="60"/>
  <c r="DD61" i="60"/>
  <c r="DD62" i="60"/>
  <c r="DD63" i="60"/>
  <c r="DD64" i="60"/>
  <c r="DD65" i="60"/>
  <c r="DD66" i="60"/>
  <c r="DD67" i="60"/>
  <c r="DD68" i="60"/>
  <c r="DD69" i="60"/>
  <c r="DD70" i="60"/>
  <c r="DD71" i="60"/>
  <c r="DD72" i="60"/>
  <c r="DD73" i="60"/>
  <c r="DD74" i="60"/>
  <c r="DD75" i="60"/>
  <c r="DD76" i="60"/>
  <c r="DD77" i="60"/>
  <c r="DD78" i="60"/>
  <c r="DD79" i="60"/>
  <c r="DD80" i="60"/>
  <c r="DD81" i="60"/>
  <c r="DD82" i="60"/>
  <c r="DD83" i="60"/>
  <c r="DD84" i="60"/>
  <c r="DD85" i="60"/>
  <c r="DC13" i="60"/>
  <c r="DC14" i="60"/>
  <c r="DC15" i="60"/>
  <c r="DC16" i="60"/>
  <c r="DC17" i="60"/>
  <c r="DC18" i="60"/>
  <c r="DC19" i="60"/>
  <c r="DC20" i="60"/>
  <c r="DC21" i="60"/>
  <c r="DC22" i="60"/>
  <c r="DC23" i="60"/>
  <c r="DC24" i="60"/>
  <c r="DC25" i="60"/>
  <c r="DC26" i="60"/>
  <c r="DC27" i="60"/>
  <c r="DC28" i="60"/>
  <c r="DC29" i="60"/>
  <c r="DC30" i="60"/>
  <c r="DC31" i="60"/>
  <c r="DC32" i="60"/>
  <c r="DC33" i="60"/>
  <c r="DC34" i="60"/>
  <c r="DC35" i="60"/>
  <c r="DC36" i="60"/>
  <c r="DC37" i="60"/>
  <c r="DC38" i="60"/>
  <c r="DC39" i="60"/>
  <c r="DC40" i="60"/>
  <c r="DC41" i="60"/>
  <c r="DC42" i="60"/>
  <c r="DC43" i="60"/>
  <c r="DC44" i="60"/>
  <c r="DC45" i="60"/>
  <c r="DC46" i="60"/>
  <c r="DC47" i="60"/>
  <c r="DC48" i="60"/>
  <c r="DC49" i="60"/>
  <c r="DC50" i="60"/>
  <c r="DC51" i="60"/>
  <c r="DC52" i="60"/>
  <c r="DC53" i="60"/>
  <c r="DC54" i="60"/>
  <c r="DC55" i="60"/>
  <c r="DC56" i="60"/>
  <c r="DC57" i="60"/>
  <c r="DC58" i="60"/>
  <c r="DC59" i="60"/>
  <c r="DC60" i="60"/>
  <c r="DC61" i="60"/>
  <c r="DC62" i="60"/>
  <c r="DC63" i="60"/>
  <c r="DC64" i="60"/>
  <c r="DC65" i="60"/>
  <c r="DC66" i="60"/>
  <c r="DC67" i="60"/>
  <c r="DC68" i="60"/>
  <c r="DC69" i="60"/>
  <c r="DC70" i="60"/>
  <c r="DC71" i="60"/>
  <c r="DC72" i="60"/>
  <c r="DC73" i="60"/>
  <c r="DC74" i="60"/>
  <c r="DC75" i="60"/>
  <c r="DC76" i="60"/>
  <c r="DC77" i="60"/>
  <c r="DC78" i="60"/>
  <c r="DC79" i="60"/>
  <c r="DC80" i="60"/>
  <c r="DC81" i="60"/>
  <c r="DC82" i="60"/>
  <c r="DC83" i="60"/>
  <c r="DC84" i="60"/>
  <c r="DC85" i="60"/>
  <c r="DB13" i="60"/>
  <c r="DB14" i="60"/>
  <c r="DB15" i="60"/>
  <c r="DB16" i="60"/>
  <c r="DB17" i="60"/>
  <c r="DB18" i="60"/>
  <c r="DB19" i="60"/>
  <c r="DB20" i="60"/>
  <c r="DB21" i="60"/>
  <c r="DB22" i="60"/>
  <c r="DB23" i="60"/>
  <c r="DB24" i="60"/>
  <c r="DB25" i="60"/>
  <c r="DB26" i="60"/>
  <c r="DB27" i="60"/>
  <c r="DB28" i="60"/>
  <c r="DB29" i="60"/>
  <c r="DB30" i="60"/>
  <c r="DB31" i="60"/>
  <c r="DB32" i="60"/>
  <c r="DB33" i="60"/>
  <c r="DB34" i="60"/>
  <c r="DB35" i="60"/>
  <c r="DB36" i="60"/>
  <c r="DB37" i="60"/>
  <c r="DB38" i="60"/>
  <c r="DB39" i="60"/>
  <c r="DB40" i="60"/>
  <c r="DB41" i="60"/>
  <c r="DB42" i="60"/>
  <c r="DB43" i="60"/>
  <c r="DB44" i="60"/>
  <c r="DB45" i="60"/>
  <c r="DB46" i="60"/>
  <c r="DB47" i="60"/>
  <c r="DB48" i="60"/>
  <c r="DB49" i="60"/>
  <c r="DB50" i="60"/>
  <c r="DB51" i="60"/>
  <c r="DB52" i="60"/>
  <c r="DB53" i="60"/>
  <c r="DB54" i="60"/>
  <c r="DB55" i="60"/>
  <c r="DB56" i="60"/>
  <c r="DB57" i="60"/>
  <c r="DB58" i="60"/>
  <c r="DB59" i="60"/>
  <c r="DB60" i="60"/>
  <c r="DB61" i="60"/>
  <c r="DB62" i="60"/>
  <c r="DB63" i="60"/>
  <c r="DB64" i="60"/>
  <c r="DB65" i="60"/>
  <c r="DB66" i="60"/>
  <c r="DB67" i="60"/>
  <c r="DB68" i="60"/>
  <c r="DB69" i="60"/>
  <c r="DB70" i="60"/>
  <c r="DB71" i="60"/>
  <c r="DB72" i="60"/>
  <c r="DB73" i="60"/>
  <c r="DB74" i="60"/>
  <c r="DB75" i="60"/>
  <c r="DB76" i="60"/>
  <c r="DB77" i="60"/>
  <c r="DB78" i="60"/>
  <c r="DB79" i="60"/>
  <c r="DB80" i="60"/>
  <c r="DB81" i="60"/>
  <c r="DB82" i="60"/>
  <c r="DB83" i="60"/>
  <c r="DB84" i="60"/>
  <c r="DB85" i="60"/>
  <c r="DA13" i="60"/>
  <c r="DA14" i="60"/>
  <c r="DA15" i="60"/>
  <c r="DA16" i="60"/>
  <c r="DA17" i="60"/>
  <c r="DA18" i="60"/>
  <c r="DA19" i="60"/>
  <c r="DA20" i="60"/>
  <c r="DA21" i="60"/>
  <c r="DA22" i="60"/>
  <c r="DA23" i="60"/>
  <c r="DA24" i="60"/>
  <c r="DA25" i="60"/>
  <c r="DA26" i="60"/>
  <c r="DA27" i="60"/>
  <c r="DA28" i="60"/>
  <c r="DA29" i="60"/>
  <c r="DA30" i="60"/>
  <c r="DA31" i="60"/>
  <c r="DA32" i="60"/>
  <c r="DA33" i="60"/>
  <c r="DA34" i="60"/>
  <c r="DA35" i="60"/>
  <c r="DA36" i="60"/>
  <c r="DA37" i="60"/>
  <c r="DA38" i="60"/>
  <c r="DA39" i="60"/>
  <c r="DA40" i="60"/>
  <c r="DA41" i="60"/>
  <c r="DA42" i="60"/>
  <c r="DA43" i="60"/>
  <c r="DA44" i="60"/>
  <c r="DA45" i="60"/>
  <c r="DA46" i="60"/>
  <c r="DA47" i="60"/>
  <c r="DA48" i="60"/>
  <c r="DA49" i="60"/>
  <c r="DA50" i="60"/>
  <c r="DA51" i="60"/>
  <c r="DA52" i="60"/>
  <c r="DA53" i="60"/>
  <c r="DA54" i="60"/>
  <c r="DA55" i="60"/>
  <c r="DA56" i="60"/>
  <c r="DA57" i="60"/>
  <c r="DA58" i="60"/>
  <c r="DA59" i="60"/>
  <c r="DA60" i="60"/>
  <c r="DA61" i="60"/>
  <c r="DA62" i="60"/>
  <c r="DA63" i="60"/>
  <c r="DA64" i="60"/>
  <c r="DA65" i="60"/>
  <c r="DA66" i="60"/>
  <c r="DA67" i="60"/>
  <c r="DA68" i="60"/>
  <c r="DA69" i="60"/>
  <c r="DA70" i="60"/>
  <c r="DA71" i="60"/>
  <c r="DA72" i="60"/>
  <c r="DA73" i="60"/>
  <c r="DA74" i="60"/>
  <c r="DA75" i="60"/>
  <c r="DA76" i="60"/>
  <c r="DA77" i="60"/>
  <c r="DA78" i="60"/>
  <c r="DA79" i="60"/>
  <c r="DA80" i="60"/>
  <c r="DA81" i="60"/>
  <c r="DA82" i="60"/>
  <c r="DA83" i="60"/>
  <c r="DA84" i="60"/>
  <c r="DA85" i="60"/>
  <c r="CZ13" i="60"/>
  <c r="CZ14" i="60"/>
  <c r="CZ15" i="60"/>
  <c r="CZ16" i="60"/>
  <c r="CZ17" i="60"/>
  <c r="CZ18" i="60"/>
  <c r="CZ19" i="60"/>
  <c r="CZ20" i="60"/>
  <c r="CZ21" i="60"/>
  <c r="CZ22" i="60"/>
  <c r="CZ23" i="60"/>
  <c r="CZ24" i="60"/>
  <c r="CZ25" i="60"/>
  <c r="CZ26" i="60"/>
  <c r="CZ27" i="60"/>
  <c r="CZ28" i="60"/>
  <c r="CZ29" i="60"/>
  <c r="CZ30" i="60"/>
  <c r="CZ31" i="60"/>
  <c r="CZ32" i="60"/>
  <c r="CZ33" i="60"/>
  <c r="CZ34" i="60"/>
  <c r="CZ35" i="60"/>
  <c r="CZ36" i="60"/>
  <c r="CZ37" i="60"/>
  <c r="CZ38" i="60"/>
  <c r="CZ39" i="60"/>
  <c r="CZ40" i="60"/>
  <c r="CZ41" i="60"/>
  <c r="CZ42" i="60"/>
  <c r="CZ43" i="60"/>
  <c r="CZ44" i="60"/>
  <c r="CZ45" i="60"/>
  <c r="CZ46" i="60"/>
  <c r="CZ47" i="60"/>
  <c r="CZ48" i="60"/>
  <c r="CZ49" i="60"/>
  <c r="CZ50" i="60"/>
  <c r="CZ51" i="60"/>
  <c r="CZ52" i="60"/>
  <c r="CZ53" i="60"/>
  <c r="CZ54" i="60"/>
  <c r="CZ55" i="60"/>
  <c r="CZ56" i="60"/>
  <c r="CZ57" i="60"/>
  <c r="CZ58" i="60"/>
  <c r="CZ59" i="60"/>
  <c r="CZ60" i="60"/>
  <c r="CZ61" i="60"/>
  <c r="CZ62" i="60"/>
  <c r="CZ63" i="60"/>
  <c r="CZ64" i="60"/>
  <c r="CZ65" i="60"/>
  <c r="CZ66" i="60"/>
  <c r="CZ67" i="60"/>
  <c r="CZ68" i="60"/>
  <c r="CZ69" i="60"/>
  <c r="CZ70" i="60"/>
  <c r="CZ71" i="60"/>
  <c r="CZ72" i="60"/>
  <c r="CZ73" i="60"/>
  <c r="CZ74" i="60"/>
  <c r="CZ75" i="60"/>
  <c r="CZ76" i="60"/>
  <c r="CZ77" i="60"/>
  <c r="CZ78" i="60"/>
  <c r="CZ79" i="60"/>
  <c r="CZ80" i="60"/>
  <c r="CZ81" i="60"/>
  <c r="CZ82" i="60"/>
  <c r="CZ83" i="60"/>
  <c r="CZ84" i="60"/>
  <c r="CZ85" i="60"/>
  <c r="CY13" i="60"/>
  <c r="CY14" i="60"/>
  <c r="CY15" i="60"/>
  <c r="CY16" i="60"/>
  <c r="CY17" i="60"/>
  <c r="CY18" i="60"/>
  <c r="CY19" i="60"/>
  <c r="CY20" i="60"/>
  <c r="CY21" i="60"/>
  <c r="CY22" i="60"/>
  <c r="CY23" i="60"/>
  <c r="CY24" i="60"/>
  <c r="CY25" i="60"/>
  <c r="CY26" i="60"/>
  <c r="CY27" i="60"/>
  <c r="CY28" i="60"/>
  <c r="CY29" i="60"/>
  <c r="CY30" i="60"/>
  <c r="CY31" i="60"/>
  <c r="CY32" i="60"/>
  <c r="CY33" i="60"/>
  <c r="CY34" i="60"/>
  <c r="CY35" i="60"/>
  <c r="CY36" i="60"/>
  <c r="CY37" i="60"/>
  <c r="CY38" i="60"/>
  <c r="CY39" i="60"/>
  <c r="CY40" i="60"/>
  <c r="CY41" i="60"/>
  <c r="CY42" i="60"/>
  <c r="CY43" i="60"/>
  <c r="CY44" i="60"/>
  <c r="CY45" i="60"/>
  <c r="CY46" i="60"/>
  <c r="CY47" i="60"/>
  <c r="CY48" i="60"/>
  <c r="CY49" i="60"/>
  <c r="CY50" i="60"/>
  <c r="CY51" i="60"/>
  <c r="CY52" i="60"/>
  <c r="CY53" i="60"/>
  <c r="CY54" i="60"/>
  <c r="CY55" i="60"/>
  <c r="CY56" i="60"/>
  <c r="CY57" i="60"/>
  <c r="CY58" i="60"/>
  <c r="CY59" i="60"/>
  <c r="CY60" i="60"/>
  <c r="CY61" i="60"/>
  <c r="CY62" i="60"/>
  <c r="CY63" i="60"/>
  <c r="CY64" i="60"/>
  <c r="CY65" i="60"/>
  <c r="CY66" i="60"/>
  <c r="CY67" i="60"/>
  <c r="CY68" i="60"/>
  <c r="CY69" i="60"/>
  <c r="CY70" i="60"/>
  <c r="CY71" i="60"/>
  <c r="CY72" i="60"/>
  <c r="CY73" i="60"/>
  <c r="CY74" i="60"/>
  <c r="CY75" i="60"/>
  <c r="CY76" i="60"/>
  <c r="CY77" i="60"/>
  <c r="CY78" i="60"/>
  <c r="CY79" i="60"/>
  <c r="CY80" i="60"/>
  <c r="CY81" i="60"/>
  <c r="CY82" i="60"/>
  <c r="CY83" i="60"/>
  <c r="CY84" i="60"/>
  <c r="CY85" i="60"/>
  <c r="CX13" i="60"/>
  <c r="CX14" i="60"/>
  <c r="CX15" i="60"/>
  <c r="CX16" i="60"/>
  <c r="CX17" i="60"/>
  <c r="CX18" i="60"/>
  <c r="CX19" i="60"/>
  <c r="CX20" i="60"/>
  <c r="CX21" i="60"/>
  <c r="CX22" i="60"/>
  <c r="CX23" i="60"/>
  <c r="CX24" i="60"/>
  <c r="CX25" i="60"/>
  <c r="CX26" i="60"/>
  <c r="CX27" i="60"/>
  <c r="CX28" i="60"/>
  <c r="CX29" i="60"/>
  <c r="CX30" i="60"/>
  <c r="CX31" i="60"/>
  <c r="CX32" i="60"/>
  <c r="CX33" i="60"/>
  <c r="CX34" i="60"/>
  <c r="CX35" i="60"/>
  <c r="CX36" i="60"/>
  <c r="CX37" i="60"/>
  <c r="CX38" i="60"/>
  <c r="CX39" i="60"/>
  <c r="CX40" i="60"/>
  <c r="CX41" i="60"/>
  <c r="CX42" i="60"/>
  <c r="CX43" i="60"/>
  <c r="CX44" i="60"/>
  <c r="CX45" i="60"/>
  <c r="CX46" i="60"/>
  <c r="CX47" i="60"/>
  <c r="CX48" i="60"/>
  <c r="CX49" i="60"/>
  <c r="CX50" i="60"/>
  <c r="CX51" i="60"/>
  <c r="CX52" i="60"/>
  <c r="CX53" i="60"/>
  <c r="CX54" i="60"/>
  <c r="CX55" i="60"/>
  <c r="CX56" i="60"/>
  <c r="CX57" i="60"/>
  <c r="CX58" i="60"/>
  <c r="CX59" i="60"/>
  <c r="CX60" i="60"/>
  <c r="CX61" i="60"/>
  <c r="CX62" i="60"/>
  <c r="CX63" i="60"/>
  <c r="CX64" i="60"/>
  <c r="CX65" i="60"/>
  <c r="CX66" i="60"/>
  <c r="CX67" i="60"/>
  <c r="CX68" i="60"/>
  <c r="CX69" i="60"/>
  <c r="CX70" i="60"/>
  <c r="CX71" i="60"/>
  <c r="CX72" i="60"/>
  <c r="CX73" i="60"/>
  <c r="CX74" i="60"/>
  <c r="CX75" i="60"/>
  <c r="CX76" i="60"/>
  <c r="CX77" i="60"/>
  <c r="CX78" i="60"/>
  <c r="CX79" i="60"/>
  <c r="CX80" i="60"/>
  <c r="CX81" i="60"/>
  <c r="CX82" i="60"/>
  <c r="CX83" i="60"/>
  <c r="CX84" i="60"/>
  <c r="CX85" i="60"/>
  <c r="CW13" i="60"/>
  <c r="CW14" i="60"/>
  <c r="CW15" i="60"/>
  <c r="CW16" i="60"/>
  <c r="CW17" i="60"/>
  <c r="CW18" i="60"/>
  <c r="CW19" i="60"/>
  <c r="CW20" i="60"/>
  <c r="CW21" i="60"/>
  <c r="CW22" i="60"/>
  <c r="CW23" i="60"/>
  <c r="CW24" i="60"/>
  <c r="CW25" i="60"/>
  <c r="CW26" i="60"/>
  <c r="CW27" i="60"/>
  <c r="CW28" i="60"/>
  <c r="CW29" i="60"/>
  <c r="CW30" i="60"/>
  <c r="CW31" i="60"/>
  <c r="CW32" i="60"/>
  <c r="CW33" i="60"/>
  <c r="CW34" i="60"/>
  <c r="CW35" i="60"/>
  <c r="CW36" i="60"/>
  <c r="CW37" i="60"/>
  <c r="CW38" i="60"/>
  <c r="CW39" i="60"/>
  <c r="CW40" i="60"/>
  <c r="CW41" i="60"/>
  <c r="CW42" i="60"/>
  <c r="CW43" i="60"/>
  <c r="CW44" i="60"/>
  <c r="CW45" i="60"/>
  <c r="CW46" i="60"/>
  <c r="CW47" i="60"/>
  <c r="CW48" i="60"/>
  <c r="CW49" i="60"/>
  <c r="CW50" i="60"/>
  <c r="CW51" i="60"/>
  <c r="CW52" i="60"/>
  <c r="CW53" i="60"/>
  <c r="CW54" i="60"/>
  <c r="CW55" i="60"/>
  <c r="CW56" i="60"/>
  <c r="CW57" i="60"/>
  <c r="CW58" i="60"/>
  <c r="CW59" i="60"/>
  <c r="CW60" i="60"/>
  <c r="CW61" i="60"/>
  <c r="CW62" i="60"/>
  <c r="CW63" i="60"/>
  <c r="CW64" i="60"/>
  <c r="CW65" i="60"/>
  <c r="CW66" i="60"/>
  <c r="CW67" i="60"/>
  <c r="CW68" i="60"/>
  <c r="CW69" i="60"/>
  <c r="CW70" i="60"/>
  <c r="CW71" i="60"/>
  <c r="CW72" i="60"/>
  <c r="CW73" i="60"/>
  <c r="CW74" i="60"/>
  <c r="CW75" i="60"/>
  <c r="CW76" i="60"/>
  <c r="CW77" i="60"/>
  <c r="CW78" i="60"/>
  <c r="CW79" i="60"/>
  <c r="CW80" i="60"/>
  <c r="CW81" i="60"/>
  <c r="CW82" i="60"/>
  <c r="CW83" i="60"/>
  <c r="CW84" i="60"/>
  <c r="CW85" i="60"/>
  <c r="CV13" i="60"/>
  <c r="CV14" i="60"/>
  <c r="CV15" i="60"/>
  <c r="CV16" i="60"/>
  <c r="CV17" i="60"/>
  <c r="CV18" i="60"/>
  <c r="CV19" i="60"/>
  <c r="CV20" i="60"/>
  <c r="CV21" i="60"/>
  <c r="CV22" i="60"/>
  <c r="CV23" i="60"/>
  <c r="CV24" i="60"/>
  <c r="CV25" i="60"/>
  <c r="CV26" i="60"/>
  <c r="CV27" i="60"/>
  <c r="CV28" i="60"/>
  <c r="CV29" i="60"/>
  <c r="CV30" i="60"/>
  <c r="CV31" i="60"/>
  <c r="CV32" i="60"/>
  <c r="CV33" i="60"/>
  <c r="CV34" i="60"/>
  <c r="CV35" i="60"/>
  <c r="CV36" i="60"/>
  <c r="CV37" i="60"/>
  <c r="CV38" i="60"/>
  <c r="CV39" i="60"/>
  <c r="CV40" i="60"/>
  <c r="CV41" i="60"/>
  <c r="CV42" i="60"/>
  <c r="CV43" i="60"/>
  <c r="CV44" i="60"/>
  <c r="CV45" i="60"/>
  <c r="CV46" i="60"/>
  <c r="CV47" i="60"/>
  <c r="CV48" i="60"/>
  <c r="CV49" i="60"/>
  <c r="CV50" i="60"/>
  <c r="CV51" i="60"/>
  <c r="CV52" i="60"/>
  <c r="CV53" i="60"/>
  <c r="CV54" i="60"/>
  <c r="CV55" i="60"/>
  <c r="CV56" i="60"/>
  <c r="CV57" i="60"/>
  <c r="CV58" i="60"/>
  <c r="CV59" i="60"/>
  <c r="CV60" i="60"/>
  <c r="CV61" i="60"/>
  <c r="CV62" i="60"/>
  <c r="CV63" i="60"/>
  <c r="CV64" i="60"/>
  <c r="CV65" i="60"/>
  <c r="CV66" i="60"/>
  <c r="CV67" i="60"/>
  <c r="CV68" i="60"/>
  <c r="CV69" i="60"/>
  <c r="CV70" i="60"/>
  <c r="CV71" i="60"/>
  <c r="CV72" i="60"/>
  <c r="CV73" i="60"/>
  <c r="CV74" i="60"/>
  <c r="CV75" i="60"/>
  <c r="CV76" i="60"/>
  <c r="CV77" i="60"/>
  <c r="CV78" i="60"/>
  <c r="CV79" i="60"/>
  <c r="CV80" i="60"/>
  <c r="CV81" i="60"/>
  <c r="CV82" i="60"/>
  <c r="CV83" i="60"/>
  <c r="CV84" i="60"/>
  <c r="CV85" i="60"/>
  <c r="CU13" i="60"/>
  <c r="CU14" i="60"/>
  <c r="CU15" i="60"/>
  <c r="CU16" i="60"/>
  <c r="CU17" i="60"/>
  <c r="CU18" i="60"/>
  <c r="CU19" i="60"/>
  <c r="CU20" i="60"/>
  <c r="CU21" i="60"/>
  <c r="CU22" i="60"/>
  <c r="CU23" i="60"/>
  <c r="CU24" i="60"/>
  <c r="CU25" i="60"/>
  <c r="CU26" i="60"/>
  <c r="CU27" i="60"/>
  <c r="CU28" i="60"/>
  <c r="CU29" i="60"/>
  <c r="CU30" i="60"/>
  <c r="CU31" i="60"/>
  <c r="CU32" i="60"/>
  <c r="CU33" i="60"/>
  <c r="CU34" i="60"/>
  <c r="CU35" i="60"/>
  <c r="CU36" i="60"/>
  <c r="CU37" i="60"/>
  <c r="CU38" i="60"/>
  <c r="CU39" i="60"/>
  <c r="CU40" i="60"/>
  <c r="CU41" i="60"/>
  <c r="CU42" i="60"/>
  <c r="CU43" i="60"/>
  <c r="CU44" i="60"/>
  <c r="CU45" i="60"/>
  <c r="CU46" i="60"/>
  <c r="CU47" i="60"/>
  <c r="CU48" i="60"/>
  <c r="CU49" i="60"/>
  <c r="CU50" i="60"/>
  <c r="CU51" i="60"/>
  <c r="CU52" i="60"/>
  <c r="CU53" i="60"/>
  <c r="CU54" i="60"/>
  <c r="CU55" i="60"/>
  <c r="CU56" i="60"/>
  <c r="CU57" i="60"/>
  <c r="CU58" i="60"/>
  <c r="CU59" i="60"/>
  <c r="CU60" i="60"/>
  <c r="CU61" i="60"/>
  <c r="CU62" i="60"/>
  <c r="CU63" i="60"/>
  <c r="CU64" i="60"/>
  <c r="CU65" i="60"/>
  <c r="CU66" i="60"/>
  <c r="CU67" i="60"/>
  <c r="CU68" i="60"/>
  <c r="CU69" i="60"/>
  <c r="CU70" i="60"/>
  <c r="CU71" i="60"/>
  <c r="CU72" i="60"/>
  <c r="CU73" i="60"/>
  <c r="CU74" i="60"/>
  <c r="CU75" i="60"/>
  <c r="CU76" i="60"/>
  <c r="CU77" i="60"/>
  <c r="CU78" i="60"/>
  <c r="CU79" i="60"/>
  <c r="CU80" i="60"/>
  <c r="CU81" i="60"/>
  <c r="CU82" i="60"/>
  <c r="CU83" i="60"/>
  <c r="CU84" i="60"/>
  <c r="CU85" i="60"/>
  <c r="CT13" i="60"/>
  <c r="CT14" i="60"/>
  <c r="CT15" i="60"/>
  <c r="CT16" i="60"/>
  <c r="CT17" i="60"/>
  <c r="CT18" i="60"/>
  <c r="CT19" i="60"/>
  <c r="CT20" i="60"/>
  <c r="CT21" i="60"/>
  <c r="CT22" i="60"/>
  <c r="CT23" i="60"/>
  <c r="CT24" i="60"/>
  <c r="CT25" i="60"/>
  <c r="CT26" i="60"/>
  <c r="CT27" i="60"/>
  <c r="CT28" i="60"/>
  <c r="CT29" i="60"/>
  <c r="CT30" i="60"/>
  <c r="CT31" i="60"/>
  <c r="CT32" i="60"/>
  <c r="CT33" i="60"/>
  <c r="CT34" i="60"/>
  <c r="CT35" i="60"/>
  <c r="CT36" i="60"/>
  <c r="CT37" i="60"/>
  <c r="CT38" i="60"/>
  <c r="CT39" i="60"/>
  <c r="CT40" i="60"/>
  <c r="CT41" i="60"/>
  <c r="CT42" i="60"/>
  <c r="CT43" i="60"/>
  <c r="CT44" i="60"/>
  <c r="CT45" i="60"/>
  <c r="CT46" i="60"/>
  <c r="CT47" i="60"/>
  <c r="CT48" i="60"/>
  <c r="CT49" i="60"/>
  <c r="CT50" i="60"/>
  <c r="CT51" i="60"/>
  <c r="CT52" i="60"/>
  <c r="CT53" i="60"/>
  <c r="CT54" i="60"/>
  <c r="CT55" i="60"/>
  <c r="CT56" i="60"/>
  <c r="CT57" i="60"/>
  <c r="CT58" i="60"/>
  <c r="CT59" i="60"/>
  <c r="CT60" i="60"/>
  <c r="CT61" i="60"/>
  <c r="CT62" i="60"/>
  <c r="CT63" i="60"/>
  <c r="CT64" i="60"/>
  <c r="CT65" i="60"/>
  <c r="CT66" i="60"/>
  <c r="CT67" i="60"/>
  <c r="CT68" i="60"/>
  <c r="CT69" i="60"/>
  <c r="CT70" i="60"/>
  <c r="CT71" i="60"/>
  <c r="CT72" i="60"/>
  <c r="CT73" i="60"/>
  <c r="CT74" i="60"/>
  <c r="CT75" i="60"/>
  <c r="CT76" i="60"/>
  <c r="CT77" i="60"/>
  <c r="CT78" i="60"/>
  <c r="CT79" i="60"/>
  <c r="CT80" i="60"/>
  <c r="CT81" i="60"/>
  <c r="CT82" i="60"/>
  <c r="CT83" i="60"/>
  <c r="CT84" i="60"/>
  <c r="CT85" i="60"/>
  <c r="CS13" i="60"/>
  <c r="CS14" i="60"/>
  <c r="CS15" i="60"/>
  <c r="CS16" i="60"/>
  <c r="CS17" i="60"/>
  <c r="CS18" i="60"/>
  <c r="CS19" i="60"/>
  <c r="CS20" i="60"/>
  <c r="CS21" i="60"/>
  <c r="CS22" i="60"/>
  <c r="CS23" i="60"/>
  <c r="CS24" i="60"/>
  <c r="CS25" i="60"/>
  <c r="CS26" i="60"/>
  <c r="CS27" i="60"/>
  <c r="CS28" i="60"/>
  <c r="CS29" i="60"/>
  <c r="CS30" i="60"/>
  <c r="CS31" i="60"/>
  <c r="CS32" i="60"/>
  <c r="CS33" i="60"/>
  <c r="CS34" i="60"/>
  <c r="CS35" i="60"/>
  <c r="CS36" i="60"/>
  <c r="CS37" i="60"/>
  <c r="CS38" i="60"/>
  <c r="CS39" i="60"/>
  <c r="CS40" i="60"/>
  <c r="CS41" i="60"/>
  <c r="CS42" i="60"/>
  <c r="CS43" i="60"/>
  <c r="CS44" i="60"/>
  <c r="CS45" i="60"/>
  <c r="CS46" i="60"/>
  <c r="CS47" i="60"/>
  <c r="CS48" i="60"/>
  <c r="CS49" i="60"/>
  <c r="CS50" i="60"/>
  <c r="CS51" i="60"/>
  <c r="CS52" i="60"/>
  <c r="CS53" i="60"/>
  <c r="CS54" i="60"/>
  <c r="CS55" i="60"/>
  <c r="CS56" i="60"/>
  <c r="CS57" i="60"/>
  <c r="CS58" i="60"/>
  <c r="CS59" i="60"/>
  <c r="CS60" i="60"/>
  <c r="CS61" i="60"/>
  <c r="CS62" i="60"/>
  <c r="CS63" i="60"/>
  <c r="CS64" i="60"/>
  <c r="CS65" i="60"/>
  <c r="CS66" i="60"/>
  <c r="CS67" i="60"/>
  <c r="CS68" i="60"/>
  <c r="CS69" i="60"/>
  <c r="CS70" i="60"/>
  <c r="CS71" i="60"/>
  <c r="CS72" i="60"/>
  <c r="CS73" i="60"/>
  <c r="CS74" i="60"/>
  <c r="CS75" i="60"/>
  <c r="CS76" i="60"/>
  <c r="CS77" i="60"/>
  <c r="CS78" i="60"/>
  <c r="CS79" i="60"/>
  <c r="CS80" i="60"/>
  <c r="CS81" i="60"/>
  <c r="CS82" i="60"/>
  <c r="CS83" i="60"/>
  <c r="CS84" i="60"/>
  <c r="CS85" i="60"/>
  <c r="CR13" i="60"/>
  <c r="CR14" i="60"/>
  <c r="CR15" i="60"/>
  <c r="CR16" i="60"/>
  <c r="CR17" i="60"/>
  <c r="CR18" i="60"/>
  <c r="CR19" i="60"/>
  <c r="CR20" i="60"/>
  <c r="CR21" i="60"/>
  <c r="CR22" i="60"/>
  <c r="CR23" i="60"/>
  <c r="CR24" i="60"/>
  <c r="CR25" i="60"/>
  <c r="CR26" i="60"/>
  <c r="CR27" i="60"/>
  <c r="CR28" i="60"/>
  <c r="CR29" i="60"/>
  <c r="CR30" i="60"/>
  <c r="CR31" i="60"/>
  <c r="CR32" i="60"/>
  <c r="CR33" i="60"/>
  <c r="CR34" i="60"/>
  <c r="CR35" i="60"/>
  <c r="CR36" i="60"/>
  <c r="CR37" i="60"/>
  <c r="CR38" i="60"/>
  <c r="CR39" i="60"/>
  <c r="CR40" i="60"/>
  <c r="CR41" i="60"/>
  <c r="CR42" i="60"/>
  <c r="CR43" i="60"/>
  <c r="CR44" i="60"/>
  <c r="CR45" i="60"/>
  <c r="CR46" i="60"/>
  <c r="CR47" i="60"/>
  <c r="CR48" i="60"/>
  <c r="CR49" i="60"/>
  <c r="CR50" i="60"/>
  <c r="CR51" i="60"/>
  <c r="CR52" i="60"/>
  <c r="CR53" i="60"/>
  <c r="CR54" i="60"/>
  <c r="CR55" i="60"/>
  <c r="CR56" i="60"/>
  <c r="CR57" i="60"/>
  <c r="CR58" i="60"/>
  <c r="CR59" i="60"/>
  <c r="CR60" i="60"/>
  <c r="CR61" i="60"/>
  <c r="CR62" i="60"/>
  <c r="CR63" i="60"/>
  <c r="CR64" i="60"/>
  <c r="CR65" i="60"/>
  <c r="CR66" i="60"/>
  <c r="CR67" i="60"/>
  <c r="CR68" i="60"/>
  <c r="CR69" i="60"/>
  <c r="CR70" i="60"/>
  <c r="CR71" i="60"/>
  <c r="CR72" i="60"/>
  <c r="CR73" i="60"/>
  <c r="CR74" i="60"/>
  <c r="CR75" i="60"/>
  <c r="CR76" i="60"/>
  <c r="CR77" i="60"/>
  <c r="CR78" i="60"/>
  <c r="CR79" i="60"/>
  <c r="CR80" i="60"/>
  <c r="CR81" i="60"/>
  <c r="CR82" i="60"/>
  <c r="CR83" i="60"/>
  <c r="CR84" i="60"/>
  <c r="CR85" i="60"/>
  <c r="CQ13" i="60"/>
  <c r="CQ14" i="60"/>
  <c r="CQ15" i="60"/>
  <c r="CQ16" i="60"/>
  <c r="CQ17" i="60"/>
  <c r="CQ18" i="60"/>
  <c r="CQ19" i="60"/>
  <c r="CQ20" i="60"/>
  <c r="CQ21" i="60"/>
  <c r="CQ22" i="60"/>
  <c r="CQ23" i="60"/>
  <c r="CQ24" i="60"/>
  <c r="CQ25" i="60"/>
  <c r="CQ26" i="60"/>
  <c r="CQ27" i="60"/>
  <c r="CQ28" i="60"/>
  <c r="CQ29" i="60"/>
  <c r="CQ30" i="60"/>
  <c r="CQ31" i="60"/>
  <c r="CQ32" i="60"/>
  <c r="CQ33" i="60"/>
  <c r="CQ34" i="60"/>
  <c r="CQ35" i="60"/>
  <c r="CQ36" i="60"/>
  <c r="CQ37" i="60"/>
  <c r="CQ38" i="60"/>
  <c r="CQ39" i="60"/>
  <c r="CQ40" i="60"/>
  <c r="CQ41" i="60"/>
  <c r="CQ42" i="60"/>
  <c r="CQ43" i="60"/>
  <c r="CQ44" i="60"/>
  <c r="CQ45" i="60"/>
  <c r="CQ46" i="60"/>
  <c r="CQ47" i="60"/>
  <c r="CQ48" i="60"/>
  <c r="CQ49" i="60"/>
  <c r="CQ50" i="60"/>
  <c r="CQ51" i="60"/>
  <c r="CQ52" i="60"/>
  <c r="CQ53" i="60"/>
  <c r="CQ54" i="60"/>
  <c r="CQ55" i="60"/>
  <c r="CQ56" i="60"/>
  <c r="CQ57" i="60"/>
  <c r="CQ58" i="60"/>
  <c r="CQ59" i="60"/>
  <c r="CQ60" i="60"/>
  <c r="CQ61" i="60"/>
  <c r="CQ62" i="60"/>
  <c r="CQ63" i="60"/>
  <c r="CQ64" i="60"/>
  <c r="CQ65" i="60"/>
  <c r="CQ66" i="60"/>
  <c r="CQ67" i="60"/>
  <c r="CQ68" i="60"/>
  <c r="CQ69" i="60"/>
  <c r="CQ70" i="60"/>
  <c r="CQ71" i="60"/>
  <c r="CQ72" i="60"/>
  <c r="CQ73" i="60"/>
  <c r="CQ74" i="60"/>
  <c r="CQ75" i="60"/>
  <c r="CQ76" i="60"/>
  <c r="CQ77" i="60"/>
  <c r="CQ78" i="60"/>
  <c r="CQ79" i="60"/>
  <c r="CQ80" i="60"/>
  <c r="CQ81" i="60"/>
  <c r="CQ82" i="60"/>
  <c r="CQ83" i="60"/>
  <c r="CQ84" i="60"/>
  <c r="CQ85" i="60"/>
  <c r="CP13" i="60"/>
  <c r="CP14" i="60"/>
  <c r="CP15" i="60"/>
  <c r="CP16" i="60"/>
  <c r="CP17" i="60"/>
  <c r="CP18" i="60"/>
  <c r="CP19" i="60"/>
  <c r="CP20" i="60"/>
  <c r="CP21" i="60"/>
  <c r="CP22" i="60"/>
  <c r="CP23" i="60"/>
  <c r="CP24" i="60"/>
  <c r="CP25" i="60"/>
  <c r="CP26" i="60"/>
  <c r="CP27" i="60"/>
  <c r="CP28" i="60"/>
  <c r="CP29" i="60"/>
  <c r="CP30" i="60"/>
  <c r="CP31" i="60"/>
  <c r="CP32" i="60"/>
  <c r="CP33" i="60"/>
  <c r="CP34" i="60"/>
  <c r="CP35" i="60"/>
  <c r="CP36" i="60"/>
  <c r="CP37" i="60"/>
  <c r="CP38" i="60"/>
  <c r="CP39" i="60"/>
  <c r="CP40" i="60"/>
  <c r="CP41" i="60"/>
  <c r="CP42" i="60"/>
  <c r="CP43" i="60"/>
  <c r="CP44" i="60"/>
  <c r="CP45" i="60"/>
  <c r="CP46" i="60"/>
  <c r="CP47" i="60"/>
  <c r="CP48" i="60"/>
  <c r="CP49" i="60"/>
  <c r="CP50" i="60"/>
  <c r="CP51" i="60"/>
  <c r="CP52" i="60"/>
  <c r="CP53" i="60"/>
  <c r="CP54" i="60"/>
  <c r="CP55" i="60"/>
  <c r="CP56" i="60"/>
  <c r="CP57" i="60"/>
  <c r="CP58" i="60"/>
  <c r="CP59" i="60"/>
  <c r="CP60" i="60"/>
  <c r="CP61" i="60"/>
  <c r="CP62" i="60"/>
  <c r="CP63" i="60"/>
  <c r="CP64" i="60"/>
  <c r="CP65" i="60"/>
  <c r="CP66" i="60"/>
  <c r="CP67" i="60"/>
  <c r="CP68" i="60"/>
  <c r="CP69" i="60"/>
  <c r="CP70" i="60"/>
  <c r="CP71" i="60"/>
  <c r="CP72" i="60"/>
  <c r="CP73" i="60"/>
  <c r="CP74" i="60"/>
  <c r="CP75" i="60"/>
  <c r="CP76" i="60"/>
  <c r="CP77" i="60"/>
  <c r="CP78" i="60"/>
  <c r="CP79" i="60"/>
  <c r="CP80" i="60"/>
  <c r="CP81" i="60"/>
  <c r="CP82" i="60"/>
  <c r="CP83" i="60"/>
  <c r="CP84" i="60"/>
  <c r="CP85" i="60"/>
  <c r="CO13" i="60"/>
  <c r="CO14" i="60"/>
  <c r="CO15" i="60"/>
  <c r="CO16" i="60"/>
  <c r="CO17" i="60"/>
  <c r="CO18" i="60"/>
  <c r="CO19" i="60"/>
  <c r="CO20" i="60"/>
  <c r="CO21" i="60"/>
  <c r="CO22" i="60"/>
  <c r="CO23" i="60"/>
  <c r="CO24" i="60"/>
  <c r="CO25" i="60"/>
  <c r="CO26" i="60"/>
  <c r="CO27" i="60"/>
  <c r="CO28" i="60"/>
  <c r="CO29" i="60"/>
  <c r="CO30" i="60"/>
  <c r="CO31" i="60"/>
  <c r="CO32" i="60"/>
  <c r="CO33" i="60"/>
  <c r="CO34" i="60"/>
  <c r="CO35" i="60"/>
  <c r="CO36" i="60"/>
  <c r="CO37" i="60"/>
  <c r="CO38" i="60"/>
  <c r="CO39" i="60"/>
  <c r="CO40" i="60"/>
  <c r="CO41" i="60"/>
  <c r="CO42" i="60"/>
  <c r="CO43" i="60"/>
  <c r="CO44" i="60"/>
  <c r="CO45" i="60"/>
  <c r="CO46" i="60"/>
  <c r="CO47" i="60"/>
  <c r="CO48" i="60"/>
  <c r="CO49" i="60"/>
  <c r="CO50" i="60"/>
  <c r="CO51" i="60"/>
  <c r="CO52" i="60"/>
  <c r="CO53" i="60"/>
  <c r="CO54" i="60"/>
  <c r="CO55" i="60"/>
  <c r="CO56" i="60"/>
  <c r="CO57" i="60"/>
  <c r="CO58" i="60"/>
  <c r="CO59" i="60"/>
  <c r="CO60" i="60"/>
  <c r="CO61" i="60"/>
  <c r="CO62" i="60"/>
  <c r="CO63" i="60"/>
  <c r="CO64" i="60"/>
  <c r="CO65" i="60"/>
  <c r="CO66" i="60"/>
  <c r="CO67" i="60"/>
  <c r="CO68" i="60"/>
  <c r="CO69" i="60"/>
  <c r="CO70" i="60"/>
  <c r="CO71" i="60"/>
  <c r="CO72" i="60"/>
  <c r="CO73" i="60"/>
  <c r="CO74" i="60"/>
  <c r="CO75" i="60"/>
  <c r="CO76" i="60"/>
  <c r="CO77" i="60"/>
  <c r="CO78" i="60"/>
  <c r="CO79" i="60"/>
  <c r="CO80" i="60"/>
  <c r="CO81" i="60"/>
  <c r="CO82" i="60"/>
  <c r="CO83" i="60"/>
  <c r="CO84" i="60"/>
  <c r="CO85" i="60"/>
  <c r="CN13" i="60"/>
  <c r="CN14" i="60"/>
  <c r="CN15" i="60"/>
  <c r="CN16" i="60"/>
  <c r="CN17" i="60"/>
  <c r="CN18" i="60"/>
  <c r="CN19" i="60"/>
  <c r="CN20" i="60"/>
  <c r="CN21" i="60"/>
  <c r="CN22" i="60"/>
  <c r="CN23" i="60"/>
  <c r="CN24" i="60"/>
  <c r="CN25" i="60"/>
  <c r="CN26" i="60"/>
  <c r="CN27" i="60"/>
  <c r="CN28" i="60"/>
  <c r="CN29" i="60"/>
  <c r="CN30" i="60"/>
  <c r="CN31" i="60"/>
  <c r="CN32" i="60"/>
  <c r="CN33" i="60"/>
  <c r="CN34" i="60"/>
  <c r="CN35" i="60"/>
  <c r="CN36" i="60"/>
  <c r="CN37" i="60"/>
  <c r="CN38" i="60"/>
  <c r="CN39" i="60"/>
  <c r="CN40" i="60"/>
  <c r="CN41" i="60"/>
  <c r="CN42" i="60"/>
  <c r="CN43" i="60"/>
  <c r="CN44" i="60"/>
  <c r="CN45" i="60"/>
  <c r="CN46" i="60"/>
  <c r="CN47" i="60"/>
  <c r="CN48" i="60"/>
  <c r="CN49" i="60"/>
  <c r="CN50" i="60"/>
  <c r="CN51" i="60"/>
  <c r="CN52" i="60"/>
  <c r="CN53" i="60"/>
  <c r="CN54" i="60"/>
  <c r="CN55" i="60"/>
  <c r="CN56" i="60"/>
  <c r="CN57" i="60"/>
  <c r="CN58" i="60"/>
  <c r="CN59" i="60"/>
  <c r="CN60" i="60"/>
  <c r="CN61" i="60"/>
  <c r="CN62" i="60"/>
  <c r="CN63" i="60"/>
  <c r="CN64" i="60"/>
  <c r="CN65" i="60"/>
  <c r="CN66" i="60"/>
  <c r="CN67" i="60"/>
  <c r="CN68" i="60"/>
  <c r="CN69" i="60"/>
  <c r="CN70" i="60"/>
  <c r="CN71" i="60"/>
  <c r="CN72" i="60"/>
  <c r="CN73" i="60"/>
  <c r="CN74" i="60"/>
  <c r="CN75" i="60"/>
  <c r="CN76" i="60"/>
  <c r="CN77" i="60"/>
  <c r="CN78" i="60"/>
  <c r="CN79" i="60"/>
  <c r="CN80" i="60"/>
  <c r="CN81" i="60"/>
  <c r="CN82" i="60"/>
  <c r="CN83" i="60"/>
  <c r="CN84" i="60"/>
  <c r="CN85" i="60"/>
  <c r="D773" i="50"/>
  <c r="N765" i="50"/>
  <c r="M765" i="50"/>
  <c r="L765" i="50"/>
  <c r="K765" i="50"/>
  <c r="J765" i="50"/>
  <c r="I765" i="50"/>
  <c r="E763" i="50"/>
  <c r="S761" i="50"/>
  <c r="E761" i="50"/>
  <c r="E771" i="50"/>
  <c r="S760" i="50"/>
  <c r="E760" i="50"/>
  <c r="E770" i="50"/>
  <c r="S759" i="50"/>
  <c r="E759" i="50"/>
  <c r="E769" i="50"/>
  <c r="S758" i="50"/>
  <c r="E758" i="50"/>
  <c r="E768" i="50"/>
  <c r="S757" i="50"/>
  <c r="E757" i="50"/>
  <c r="E767" i="50"/>
  <c r="S756" i="50"/>
  <c r="E756" i="50"/>
  <c r="E766" i="50"/>
  <c r="J755" i="50"/>
  <c r="I755" i="50"/>
  <c r="H765" i="50"/>
  <c r="H755" i="50"/>
  <c r="E755" i="50"/>
  <c r="E765" i="50"/>
  <c r="E753" i="50"/>
  <c r="D751" i="50"/>
  <c r="I749" i="50"/>
  <c r="E749" i="50"/>
  <c r="S748" i="50"/>
  <c r="E748" i="50"/>
  <c r="E747" i="50"/>
  <c r="E742" i="50"/>
  <c r="E740" i="50"/>
  <c r="F738" i="50"/>
  <c r="F736" i="50"/>
  <c r="F734" i="50"/>
  <c r="E732" i="50"/>
  <c r="F730" i="50"/>
  <c r="E728" i="50"/>
  <c r="E726" i="50"/>
  <c r="D724" i="50"/>
  <c r="E720" i="50"/>
  <c r="E719" i="50"/>
  <c r="E718" i="50"/>
  <c r="D707" i="50"/>
  <c r="N699" i="50"/>
  <c r="M699" i="50"/>
  <c r="L699" i="50"/>
  <c r="K699" i="50"/>
  <c r="J699" i="50"/>
  <c r="I699" i="50"/>
  <c r="E697" i="50"/>
  <c r="S695" i="50"/>
  <c r="E695" i="50"/>
  <c r="E705" i="50"/>
  <c r="S694" i="50"/>
  <c r="E694" i="50"/>
  <c r="E704" i="50"/>
  <c r="S693" i="50"/>
  <c r="E693" i="50"/>
  <c r="E703" i="50"/>
  <c r="S692" i="50"/>
  <c r="E692" i="50"/>
  <c r="E702" i="50"/>
  <c r="S691" i="50"/>
  <c r="E691" i="50"/>
  <c r="E701" i="50"/>
  <c r="S690" i="50"/>
  <c r="E690" i="50"/>
  <c r="E700" i="50"/>
  <c r="J689" i="50"/>
  <c r="I689" i="50"/>
  <c r="H699" i="50"/>
  <c r="H689" i="50"/>
  <c r="E689" i="50"/>
  <c r="E699" i="50"/>
  <c r="E687" i="50"/>
  <c r="D685" i="50"/>
  <c r="I683" i="50"/>
  <c r="E683" i="50"/>
  <c r="S682" i="50"/>
  <c r="E682" i="50"/>
  <c r="E681" i="50"/>
  <c r="E676" i="50"/>
  <c r="E674" i="50"/>
  <c r="F672" i="50"/>
  <c r="F670" i="50"/>
  <c r="F668" i="50"/>
  <c r="E666" i="50"/>
  <c r="F664" i="50"/>
  <c r="E662" i="50"/>
  <c r="E660" i="50"/>
  <c r="D658" i="50"/>
  <c r="E654" i="50"/>
  <c r="E653" i="50"/>
  <c r="E652" i="50"/>
  <c r="D641" i="50"/>
  <c r="N633" i="50"/>
  <c r="M633" i="50"/>
  <c r="L633" i="50"/>
  <c r="K633" i="50"/>
  <c r="J633" i="50"/>
  <c r="I633" i="50"/>
  <c r="E631" i="50"/>
  <c r="S629" i="50"/>
  <c r="E629" i="50"/>
  <c r="E639" i="50"/>
  <c r="S628" i="50"/>
  <c r="E628" i="50"/>
  <c r="E638" i="50"/>
  <c r="S627" i="50"/>
  <c r="E627" i="50"/>
  <c r="E637" i="50"/>
  <c r="S626" i="50"/>
  <c r="E626" i="50"/>
  <c r="E636" i="50"/>
  <c r="S625" i="50"/>
  <c r="E625" i="50"/>
  <c r="E635" i="50"/>
  <c r="S624" i="50"/>
  <c r="E624" i="50"/>
  <c r="E634" i="50"/>
  <c r="J623" i="50"/>
  <c r="I623" i="50"/>
  <c r="H633" i="50"/>
  <c r="H623" i="50"/>
  <c r="E623" i="50"/>
  <c r="E633" i="50"/>
  <c r="E621" i="50"/>
  <c r="D619" i="50"/>
  <c r="I617" i="50"/>
  <c r="E617" i="50"/>
  <c r="S616" i="50"/>
  <c r="E616" i="50"/>
  <c r="E615" i="50"/>
  <c r="E610" i="50"/>
  <c r="E608" i="50"/>
  <c r="F606" i="50"/>
  <c r="F604" i="50"/>
  <c r="F602" i="50"/>
  <c r="E600" i="50"/>
  <c r="F598" i="50"/>
  <c r="E596" i="50"/>
  <c r="E594" i="50"/>
  <c r="D592" i="50"/>
  <c r="E588" i="50"/>
  <c r="E587" i="50"/>
  <c r="E586" i="50"/>
  <c r="D575" i="50"/>
  <c r="N567" i="50"/>
  <c r="M567" i="50"/>
  <c r="L567" i="50"/>
  <c r="K567" i="50"/>
  <c r="J567" i="50"/>
  <c r="I567" i="50"/>
  <c r="E565" i="50"/>
  <c r="S563" i="50"/>
  <c r="E563" i="50"/>
  <c r="E573" i="50"/>
  <c r="S562" i="50"/>
  <c r="E562" i="50"/>
  <c r="E572" i="50"/>
  <c r="S561" i="50"/>
  <c r="E561" i="50"/>
  <c r="E571" i="50"/>
  <c r="S560" i="50"/>
  <c r="E560" i="50"/>
  <c r="E570" i="50"/>
  <c r="S559" i="50"/>
  <c r="E559" i="50"/>
  <c r="E569" i="50"/>
  <c r="S558" i="50"/>
  <c r="E558" i="50"/>
  <c r="E568" i="50"/>
  <c r="J557" i="50"/>
  <c r="I557" i="50"/>
  <c r="H567" i="50"/>
  <c r="H557" i="50"/>
  <c r="E557" i="50"/>
  <c r="E567" i="50"/>
  <c r="E555" i="50"/>
  <c r="D553" i="50"/>
  <c r="I551" i="50"/>
  <c r="E551" i="50"/>
  <c r="S550" i="50"/>
  <c r="E550" i="50"/>
  <c r="E549" i="50"/>
  <c r="E544" i="50"/>
  <c r="E542" i="50"/>
  <c r="F540" i="50"/>
  <c r="F538" i="50"/>
  <c r="F536" i="50"/>
  <c r="E534" i="50"/>
  <c r="F532" i="50"/>
  <c r="E530" i="50"/>
  <c r="E528" i="50"/>
  <c r="D526" i="50"/>
  <c r="E522" i="50"/>
  <c r="E521" i="50"/>
  <c r="E520" i="50"/>
  <c r="D509" i="50"/>
  <c r="N501" i="50"/>
  <c r="M501" i="50"/>
  <c r="L501" i="50"/>
  <c r="K501" i="50"/>
  <c r="J501" i="50"/>
  <c r="I501" i="50"/>
  <c r="E499" i="50"/>
  <c r="S497" i="50"/>
  <c r="E497" i="50"/>
  <c r="E507" i="50"/>
  <c r="S496" i="50"/>
  <c r="E496" i="50"/>
  <c r="E506" i="50"/>
  <c r="S495" i="50"/>
  <c r="E495" i="50"/>
  <c r="E505" i="50"/>
  <c r="S494" i="50"/>
  <c r="E494" i="50"/>
  <c r="E504" i="50"/>
  <c r="S493" i="50"/>
  <c r="E493" i="50"/>
  <c r="E503" i="50"/>
  <c r="S492" i="50"/>
  <c r="E492" i="50"/>
  <c r="E502" i="50"/>
  <c r="J491" i="50"/>
  <c r="I491" i="50"/>
  <c r="H501" i="50"/>
  <c r="H491" i="50"/>
  <c r="E491" i="50"/>
  <c r="E501" i="50"/>
  <c r="E489" i="50"/>
  <c r="D487" i="50"/>
  <c r="I485" i="50"/>
  <c r="E485" i="50"/>
  <c r="S484" i="50"/>
  <c r="E484" i="50"/>
  <c r="E483" i="50"/>
  <c r="E478" i="50"/>
  <c r="E476" i="50"/>
  <c r="F474" i="50"/>
  <c r="F472" i="50"/>
  <c r="F470" i="50"/>
  <c r="E468" i="50"/>
  <c r="F466" i="50"/>
  <c r="E464" i="50"/>
  <c r="E462" i="50"/>
  <c r="D460" i="50"/>
  <c r="E456" i="50"/>
  <c r="E455" i="50"/>
  <c r="E454" i="50"/>
  <c r="D443" i="50"/>
  <c r="N435" i="50"/>
  <c r="M435" i="50"/>
  <c r="L435" i="50"/>
  <c r="K435" i="50"/>
  <c r="J435" i="50"/>
  <c r="I435" i="50"/>
  <c r="E433" i="50"/>
  <c r="S431" i="50"/>
  <c r="E431" i="50"/>
  <c r="E441" i="50"/>
  <c r="S430" i="50"/>
  <c r="E430" i="50"/>
  <c r="E440" i="50"/>
  <c r="S429" i="50"/>
  <c r="E429" i="50"/>
  <c r="E439" i="50"/>
  <c r="S428" i="50"/>
  <c r="E428" i="50"/>
  <c r="E438" i="50"/>
  <c r="S427" i="50"/>
  <c r="E427" i="50"/>
  <c r="E437" i="50"/>
  <c r="S426" i="50"/>
  <c r="E426" i="50"/>
  <c r="E436" i="50"/>
  <c r="J425" i="50"/>
  <c r="I425" i="50"/>
  <c r="H435" i="50"/>
  <c r="H425" i="50"/>
  <c r="E425" i="50"/>
  <c r="E435" i="50"/>
  <c r="E423" i="50"/>
  <c r="D421" i="50"/>
  <c r="I419" i="50"/>
  <c r="E419" i="50"/>
  <c r="S418" i="50"/>
  <c r="E418" i="50"/>
  <c r="E417" i="50"/>
  <c r="E412" i="50"/>
  <c r="E410" i="50"/>
  <c r="F408" i="50"/>
  <c r="F406" i="50"/>
  <c r="F404" i="50"/>
  <c r="E402" i="50"/>
  <c r="F400" i="50"/>
  <c r="E398" i="50"/>
  <c r="E396" i="50"/>
  <c r="D394" i="50"/>
  <c r="E390" i="50"/>
  <c r="E389" i="50"/>
  <c r="E388" i="50"/>
  <c r="D377" i="50"/>
  <c r="N369" i="50"/>
  <c r="M369" i="50"/>
  <c r="L369" i="50"/>
  <c r="K369" i="50"/>
  <c r="J369" i="50"/>
  <c r="I369" i="50"/>
  <c r="E367" i="50"/>
  <c r="S365" i="50"/>
  <c r="E365" i="50"/>
  <c r="E375" i="50"/>
  <c r="S364" i="50"/>
  <c r="E364" i="50"/>
  <c r="E374" i="50"/>
  <c r="S363" i="50"/>
  <c r="E363" i="50"/>
  <c r="E373" i="50"/>
  <c r="S362" i="50"/>
  <c r="E362" i="50"/>
  <c r="E372" i="50"/>
  <c r="S361" i="50"/>
  <c r="E361" i="50"/>
  <c r="E371" i="50"/>
  <c r="S360" i="50"/>
  <c r="E360" i="50"/>
  <c r="E370" i="50"/>
  <c r="J359" i="50"/>
  <c r="I359" i="50"/>
  <c r="H369" i="50"/>
  <c r="H359" i="50"/>
  <c r="E359" i="50"/>
  <c r="E369" i="50"/>
  <c r="E357" i="50"/>
  <c r="D355" i="50"/>
  <c r="I353" i="50"/>
  <c r="E353" i="50"/>
  <c r="S352" i="50"/>
  <c r="E352" i="50"/>
  <c r="E351" i="50"/>
  <c r="E346" i="50"/>
  <c r="E344" i="50"/>
  <c r="F342" i="50"/>
  <c r="F340" i="50"/>
  <c r="F338" i="50"/>
  <c r="E336" i="50"/>
  <c r="F334" i="50"/>
  <c r="E332" i="50"/>
  <c r="E330" i="50"/>
  <c r="D328" i="50"/>
  <c r="E324" i="50"/>
  <c r="E323" i="50"/>
  <c r="E322" i="50"/>
  <c r="D311" i="50"/>
  <c r="N303" i="50"/>
  <c r="M303" i="50"/>
  <c r="L303" i="50"/>
  <c r="K303" i="50"/>
  <c r="J303" i="50"/>
  <c r="I303" i="50"/>
  <c r="E301" i="50"/>
  <c r="S299" i="50"/>
  <c r="E299" i="50"/>
  <c r="E309" i="50"/>
  <c r="S298" i="50"/>
  <c r="E298" i="50"/>
  <c r="E308" i="50"/>
  <c r="S297" i="50"/>
  <c r="E297" i="50"/>
  <c r="E307" i="50"/>
  <c r="S296" i="50"/>
  <c r="E296" i="50"/>
  <c r="E306" i="50"/>
  <c r="S295" i="50"/>
  <c r="E295" i="50"/>
  <c r="E305" i="50"/>
  <c r="S294" i="50"/>
  <c r="E294" i="50"/>
  <c r="E304" i="50"/>
  <c r="J293" i="50"/>
  <c r="I293" i="50"/>
  <c r="H303" i="50"/>
  <c r="H293" i="50"/>
  <c r="E293" i="50"/>
  <c r="E303" i="50"/>
  <c r="E291" i="50"/>
  <c r="D289" i="50"/>
  <c r="I287" i="50"/>
  <c r="E287" i="50"/>
  <c r="S286" i="50"/>
  <c r="E286" i="50"/>
  <c r="E285" i="50"/>
  <c r="E280" i="50"/>
  <c r="E278" i="50"/>
  <c r="F276" i="50"/>
  <c r="F274" i="50"/>
  <c r="F272" i="50"/>
  <c r="E270" i="50"/>
  <c r="F268" i="50"/>
  <c r="E266" i="50"/>
  <c r="E264" i="50"/>
  <c r="D262" i="50"/>
  <c r="E258" i="50"/>
  <c r="E257" i="50"/>
  <c r="E256" i="50"/>
  <c r="X5" i="60"/>
  <c r="T5" i="60"/>
  <c r="S5" i="60"/>
  <c r="R5" i="60"/>
  <c r="Q5" i="60"/>
  <c r="P5" i="60"/>
  <c r="O5" i="60"/>
  <c r="N5" i="60"/>
  <c r="Y5" i="60"/>
  <c r="W5" i="60"/>
  <c r="DE12" i="60"/>
  <c r="Q188" i="50"/>
  <c r="D245" i="50"/>
  <c r="N237" i="50"/>
  <c r="M237" i="50"/>
  <c r="L237" i="50"/>
  <c r="K237" i="50"/>
  <c r="J237" i="50"/>
  <c r="I237" i="50"/>
  <c r="E235" i="50"/>
  <c r="S233" i="50"/>
  <c r="E233" i="50"/>
  <c r="E243" i="50"/>
  <c r="S232" i="50"/>
  <c r="E232" i="50"/>
  <c r="E242" i="50"/>
  <c r="S231" i="50"/>
  <c r="E231" i="50"/>
  <c r="E241" i="50"/>
  <c r="S230" i="50"/>
  <c r="E230" i="50"/>
  <c r="E240" i="50"/>
  <c r="S229" i="50"/>
  <c r="E229" i="50"/>
  <c r="E239" i="50"/>
  <c r="S228" i="50"/>
  <c r="E228" i="50"/>
  <c r="E238" i="50"/>
  <c r="J227" i="50"/>
  <c r="I227" i="50"/>
  <c r="H237" i="50"/>
  <c r="H227" i="50"/>
  <c r="E227" i="50"/>
  <c r="E237" i="50"/>
  <c r="E225" i="50"/>
  <c r="D223" i="50"/>
  <c r="I221" i="50"/>
  <c r="E221" i="50"/>
  <c r="S220" i="50"/>
  <c r="E220" i="50"/>
  <c r="E219" i="50"/>
  <c r="E214" i="50"/>
  <c r="E212" i="50"/>
  <c r="F210" i="50"/>
  <c r="F208" i="50"/>
  <c r="F206" i="50"/>
  <c r="E204" i="50"/>
  <c r="F202" i="50"/>
  <c r="E200" i="50"/>
  <c r="E198" i="50"/>
  <c r="D196" i="50"/>
  <c r="E192" i="50"/>
  <c r="E191" i="50"/>
  <c r="E190" i="50"/>
  <c r="I281" i="52"/>
  <c r="H281" i="52"/>
  <c r="I276" i="52"/>
  <c r="H276" i="52"/>
  <c r="I287" i="52"/>
  <c r="N287" i="52"/>
  <c r="H287" i="52"/>
  <c r="L286" i="52"/>
  <c r="I286" i="52"/>
  <c r="H286" i="52"/>
  <c r="L285" i="52"/>
  <c r="I285" i="52"/>
  <c r="H285" i="52"/>
  <c r="N285" i="52"/>
  <c r="Z202" i="38"/>
  <c r="Z201" i="38"/>
  <c r="Z200" i="38"/>
  <c r="Z199" i="38"/>
  <c r="Z198" i="38"/>
  <c r="Z197" i="38"/>
  <c r="Z196" i="38"/>
  <c r="Z195" i="38"/>
  <c r="Z194" i="38"/>
  <c r="Z193" i="38"/>
  <c r="Z192" i="38"/>
  <c r="AB83" i="38"/>
  <c r="J148" i="50"/>
  <c r="E219" i="43"/>
  <c r="E218" i="43"/>
  <c r="E217" i="43"/>
  <c r="E216" i="43"/>
  <c r="E213" i="43"/>
  <c r="E212" i="43"/>
  <c r="E211" i="43"/>
  <c r="E210" i="43"/>
  <c r="Z62" i="38"/>
  <c r="V62" i="38"/>
  <c r="W62" i="38"/>
  <c r="U62" i="38"/>
  <c r="N62" i="38"/>
  <c r="Z61" i="38"/>
  <c r="V61" i="38"/>
  <c r="W61" i="38"/>
  <c r="U61" i="38"/>
  <c r="N61" i="38"/>
  <c r="E270" i="44"/>
  <c r="E269" i="44"/>
  <c r="E268" i="44"/>
  <c r="E267" i="44"/>
  <c r="E264" i="44"/>
  <c r="E263" i="44"/>
  <c r="E262" i="44"/>
  <c r="E261" i="44"/>
  <c r="E256" i="44"/>
  <c r="E255" i="44"/>
  <c r="E254" i="44"/>
  <c r="E253" i="44"/>
  <c r="E250" i="44"/>
  <c r="E249" i="44"/>
  <c r="E248" i="44"/>
  <c r="E247" i="44"/>
  <c r="B735" i="52"/>
  <c r="E735" i="52"/>
  <c r="B734" i="52"/>
  <c r="E734" i="52"/>
  <c r="B733" i="52"/>
  <c r="E733" i="52"/>
  <c r="B732" i="52"/>
  <c r="E732" i="52"/>
  <c r="L698" i="52"/>
  <c r="I698" i="52"/>
  <c r="H698" i="52"/>
  <c r="N687" i="52"/>
  <c r="N686" i="52"/>
  <c r="N685" i="52"/>
  <c r="N684" i="52"/>
  <c r="N676" i="52"/>
  <c r="N675" i="52"/>
  <c r="N674" i="52"/>
  <c r="N673" i="52"/>
  <c r="N669" i="52"/>
  <c r="N668" i="52"/>
  <c r="N667" i="52"/>
  <c r="N666" i="52"/>
  <c r="N665" i="52"/>
  <c r="N664" i="52"/>
  <c r="N662" i="52"/>
  <c r="N661" i="52"/>
  <c r="N659" i="52"/>
  <c r="N658" i="52"/>
  <c r="N657" i="52"/>
  <c r="N656" i="52"/>
  <c r="N653" i="52"/>
  <c r="N652" i="52"/>
  <c r="N651" i="52"/>
  <c r="N650" i="52"/>
  <c r="N648" i="52"/>
  <c r="N647" i="52"/>
  <c r="N646" i="52"/>
  <c r="N645" i="52"/>
  <c r="N575" i="52"/>
  <c r="N573" i="52"/>
  <c r="N572" i="52"/>
  <c r="D342" i="52"/>
  <c r="D404" i="52"/>
  <c r="D466" i="52"/>
  <c r="D528" i="52"/>
  <c r="D590" i="52"/>
  <c r="D652" i="52"/>
  <c r="D340" i="52"/>
  <c r="D402" i="52"/>
  <c r="D464" i="52"/>
  <c r="D526" i="52"/>
  <c r="D588" i="52"/>
  <c r="D650" i="52"/>
  <c r="X632" i="52"/>
  <c r="N632" i="52"/>
  <c r="K632" i="52"/>
  <c r="G632" i="52"/>
  <c r="F632" i="52"/>
  <c r="E632" i="52"/>
  <c r="D632" i="52"/>
  <c r="C632" i="52"/>
  <c r="N571" i="52"/>
  <c r="X570" i="52"/>
  <c r="N570" i="52"/>
  <c r="K570" i="52"/>
  <c r="G570" i="52"/>
  <c r="F570" i="52"/>
  <c r="E570" i="52"/>
  <c r="D570" i="52"/>
  <c r="C570" i="52"/>
  <c r="N509" i="52"/>
  <c r="X508" i="52"/>
  <c r="N508" i="52"/>
  <c r="K508" i="52"/>
  <c r="G508" i="52"/>
  <c r="F508" i="52"/>
  <c r="E508" i="52"/>
  <c r="D508" i="52"/>
  <c r="C508" i="52"/>
  <c r="X446" i="52"/>
  <c r="N446" i="52"/>
  <c r="K446" i="52"/>
  <c r="G446" i="52"/>
  <c r="F446" i="52"/>
  <c r="E446" i="52"/>
  <c r="D446" i="52"/>
  <c r="C446" i="52"/>
  <c r="N385" i="52"/>
  <c r="X384" i="52"/>
  <c r="N384" i="52"/>
  <c r="K384" i="52"/>
  <c r="G384" i="52"/>
  <c r="F384" i="52"/>
  <c r="E384" i="52"/>
  <c r="D384" i="52"/>
  <c r="C384" i="52"/>
  <c r="H327" i="52"/>
  <c r="N323" i="52"/>
  <c r="X322" i="52"/>
  <c r="N322" i="52"/>
  <c r="K322" i="52"/>
  <c r="G322" i="52"/>
  <c r="F322" i="52"/>
  <c r="E322" i="52"/>
  <c r="D322" i="52"/>
  <c r="C322" i="52"/>
  <c r="E108" i="50"/>
  <c r="H268" i="52"/>
  <c r="N268" i="52"/>
  <c r="E315" i="52"/>
  <c r="I313" i="52"/>
  <c r="H313" i="52"/>
  <c r="C313" i="52"/>
  <c r="C375" i="52"/>
  <c r="C437" i="52"/>
  <c r="C499" i="52"/>
  <c r="C561" i="52"/>
  <c r="C623" i="52"/>
  <c r="C685" i="52"/>
  <c r="I314" i="52"/>
  <c r="H314" i="52"/>
  <c r="N314" i="52"/>
  <c r="C314" i="52"/>
  <c r="O314" i="52"/>
  <c r="I315" i="52"/>
  <c r="H315" i="52"/>
  <c r="C315" i="52"/>
  <c r="I299" i="52"/>
  <c r="H299" i="52"/>
  <c r="C299" i="52"/>
  <c r="I300" i="52"/>
  <c r="H300" i="52"/>
  <c r="C300" i="52"/>
  <c r="E281" i="52"/>
  <c r="E296" i="52"/>
  <c r="L294" i="52"/>
  <c r="I294" i="52"/>
  <c r="H294" i="52"/>
  <c r="C294" i="52"/>
  <c r="L295" i="52"/>
  <c r="I295" i="52"/>
  <c r="H295" i="52"/>
  <c r="C295" i="52"/>
  <c r="E287" i="52"/>
  <c r="H285" i="38"/>
  <c r="H284" i="38"/>
  <c r="H283" i="38"/>
  <c r="H282" i="38"/>
  <c r="F275" i="38"/>
  <c r="K275" i="38"/>
  <c r="L303" i="52"/>
  <c r="I303" i="52"/>
  <c r="H303" i="52"/>
  <c r="N303" i="52"/>
  <c r="L302" i="52"/>
  <c r="I302" i="52"/>
  <c r="H302" i="52"/>
  <c r="L280" i="52"/>
  <c r="I280" i="52"/>
  <c r="N280" i="52"/>
  <c r="H280" i="52"/>
  <c r="L279" i="52"/>
  <c r="I279" i="52"/>
  <c r="H279" i="52"/>
  <c r="L275" i="52"/>
  <c r="I275" i="52"/>
  <c r="N275" i="52"/>
  <c r="H275" i="52"/>
  <c r="L274" i="52"/>
  <c r="I274" i="52"/>
  <c r="H274" i="52"/>
  <c r="T10" i="60"/>
  <c r="CK92" i="60"/>
  <c r="CK93" i="60"/>
  <c r="CK94" i="60"/>
  <c r="CK95" i="60"/>
  <c r="CK96" i="60"/>
  <c r="CK97" i="60"/>
  <c r="CK98" i="60"/>
  <c r="CK99" i="60"/>
  <c r="CK100" i="60"/>
  <c r="CK101" i="60"/>
  <c r="CK102" i="60"/>
  <c r="CK103" i="60"/>
  <c r="CK104" i="60"/>
  <c r="CK105" i="60"/>
  <c r="CK91" i="60"/>
  <c r="CK12" i="60"/>
  <c r="CK13" i="60"/>
  <c r="CK14" i="60"/>
  <c r="CK15" i="60"/>
  <c r="CK16" i="60"/>
  <c r="CK17" i="60"/>
  <c r="CK18" i="60"/>
  <c r="CK19" i="60"/>
  <c r="CK20" i="60"/>
  <c r="CK21" i="60"/>
  <c r="CK22" i="60"/>
  <c r="CK23" i="60"/>
  <c r="CK24" i="60"/>
  <c r="CK25" i="60"/>
  <c r="CK26" i="60"/>
  <c r="CK27" i="60"/>
  <c r="CK28" i="60"/>
  <c r="CK29" i="60"/>
  <c r="CK30" i="60"/>
  <c r="CK31" i="60"/>
  <c r="CK32" i="60"/>
  <c r="CK33" i="60"/>
  <c r="CK34" i="60"/>
  <c r="CK35" i="60"/>
  <c r="CK36" i="60"/>
  <c r="CK37" i="60"/>
  <c r="CK38" i="60"/>
  <c r="CK39" i="60"/>
  <c r="CK40" i="60"/>
  <c r="CK41" i="60"/>
  <c r="CK42" i="60"/>
  <c r="CK43" i="60"/>
  <c r="CK44" i="60"/>
  <c r="CK45" i="60"/>
  <c r="CK46" i="60"/>
  <c r="CK47" i="60"/>
  <c r="CK48" i="60"/>
  <c r="CK49" i="60"/>
  <c r="CK50" i="60"/>
  <c r="CK51" i="60"/>
  <c r="CK52" i="60"/>
  <c r="CK53" i="60"/>
  <c r="CK54" i="60"/>
  <c r="CK55" i="60"/>
  <c r="CK56" i="60"/>
  <c r="CK57" i="60"/>
  <c r="CK58" i="60"/>
  <c r="CK59" i="60"/>
  <c r="CK60" i="60"/>
  <c r="CK61" i="60"/>
  <c r="CK62" i="60"/>
  <c r="CK63" i="60"/>
  <c r="CK64" i="60"/>
  <c r="CK65" i="60"/>
  <c r="CK66" i="60"/>
  <c r="CK67" i="60"/>
  <c r="CK68" i="60"/>
  <c r="CK69" i="60"/>
  <c r="CK70" i="60"/>
  <c r="CK71" i="60"/>
  <c r="CK72" i="60"/>
  <c r="CK73" i="60"/>
  <c r="CK74" i="60"/>
  <c r="CK75" i="60"/>
  <c r="CK76" i="60"/>
  <c r="CK77" i="60"/>
  <c r="CK78" i="60"/>
  <c r="CK79" i="60"/>
  <c r="CK80" i="60"/>
  <c r="CK81" i="60"/>
  <c r="CK82" i="60"/>
  <c r="CK83" i="60"/>
  <c r="CK84" i="60"/>
  <c r="CK85" i="60"/>
  <c r="CK11" i="60"/>
  <c r="CK135" i="60"/>
  <c r="CK134" i="60"/>
  <c r="CK133" i="60"/>
  <c r="CK132" i="60"/>
  <c r="CK131" i="60"/>
  <c r="CK130" i="60"/>
  <c r="B130" i="60"/>
  <c r="CK129" i="60"/>
  <c r="B129" i="60"/>
  <c r="CK128" i="60"/>
  <c r="B128" i="60"/>
  <c r="CK127" i="60"/>
  <c r="B127" i="60"/>
  <c r="CK126" i="60"/>
  <c r="B126" i="60"/>
  <c r="CK120" i="60"/>
  <c r="CK119" i="60"/>
  <c r="CK118" i="60"/>
  <c r="CK117" i="60"/>
  <c r="CK116" i="60"/>
  <c r="CK115" i="60"/>
  <c r="CK114" i="60"/>
  <c r="CK113" i="60"/>
  <c r="CK112" i="60"/>
  <c r="CK111" i="60"/>
  <c r="BD110" i="60"/>
  <c r="BC110" i="60"/>
  <c r="H110" i="60"/>
  <c r="G110" i="60"/>
  <c r="F110" i="60"/>
  <c r="E110" i="60"/>
  <c r="B110" i="60"/>
  <c r="I89" i="60"/>
  <c r="BS10" i="60"/>
  <c r="BR10" i="60"/>
  <c r="BQ10" i="60"/>
  <c r="BP10" i="60"/>
  <c r="BO10" i="60"/>
  <c r="BN10" i="60"/>
  <c r="BM10" i="60"/>
  <c r="BL10" i="60"/>
  <c r="BK10" i="60"/>
  <c r="BJ10" i="60"/>
  <c r="BI10" i="60"/>
  <c r="BH10" i="60"/>
  <c r="BG10" i="60"/>
  <c r="BF10" i="60"/>
  <c r="BE10" i="60"/>
  <c r="BD10" i="60"/>
  <c r="BC10" i="60"/>
  <c r="BB10" i="60"/>
  <c r="BA10" i="60"/>
  <c r="AZ10" i="60"/>
  <c r="AY10" i="60"/>
  <c r="AX10" i="60"/>
  <c r="AW10" i="60"/>
  <c r="AV10" i="60"/>
  <c r="AU10" i="60"/>
  <c r="AT10" i="60"/>
  <c r="AS10" i="60"/>
  <c r="AR10" i="60"/>
  <c r="AQ10" i="60"/>
  <c r="AP10" i="60"/>
  <c r="AO10" i="60"/>
  <c r="AN10" i="60"/>
  <c r="AM10" i="60"/>
  <c r="AL10" i="60"/>
  <c r="AK10" i="60"/>
  <c r="AJ10" i="60"/>
  <c r="AI10" i="60"/>
  <c r="AH10" i="60"/>
  <c r="AG10" i="60"/>
  <c r="AF10" i="60"/>
  <c r="AE10" i="60"/>
  <c r="AD10" i="60"/>
  <c r="AC10" i="60"/>
  <c r="AB10" i="60"/>
  <c r="AA10" i="60"/>
  <c r="Z10" i="60"/>
  <c r="Y10" i="60"/>
  <c r="X10" i="60"/>
  <c r="W10" i="60"/>
  <c r="V10" i="60"/>
  <c r="U10" i="60"/>
  <c r="N10" i="60"/>
  <c r="M10" i="60"/>
  <c r="L10" i="60"/>
  <c r="K10" i="60"/>
  <c r="J10" i="60"/>
  <c r="I10" i="60"/>
  <c r="H10" i="60"/>
  <c r="G10" i="60"/>
  <c r="F10" i="60"/>
  <c r="E10" i="60"/>
  <c r="D10" i="60"/>
  <c r="C10" i="60"/>
  <c r="B10" i="60"/>
  <c r="BL9" i="60"/>
  <c r="BD9" i="60"/>
  <c r="AV9" i="60"/>
  <c r="AN9" i="60"/>
  <c r="AF9" i="60"/>
  <c r="X9" i="60"/>
  <c r="O9" i="60"/>
  <c r="U5" i="60"/>
  <c r="M5" i="60"/>
  <c r="L5" i="60"/>
  <c r="K5" i="60"/>
  <c r="J5" i="60"/>
  <c r="I5" i="60"/>
  <c r="H5" i="60"/>
  <c r="G5" i="60"/>
  <c r="F5" i="60"/>
  <c r="B5" i="60"/>
  <c r="D5" i="60"/>
  <c r="C5" i="60"/>
  <c r="E5" i="60"/>
  <c r="D4" i="60"/>
  <c r="C4" i="60"/>
  <c r="E4" i="60"/>
  <c r="EF113" i="60"/>
  <c r="EF114" i="60"/>
  <c r="EF115" i="60"/>
  <c r="EF116" i="60"/>
  <c r="EF117" i="60"/>
  <c r="EF118" i="60"/>
  <c r="EF119" i="60"/>
  <c r="EF120" i="60"/>
  <c r="EE113" i="60"/>
  <c r="EE114" i="60"/>
  <c r="EE115" i="60"/>
  <c r="EE116" i="60"/>
  <c r="EE117" i="60"/>
  <c r="EE118" i="60"/>
  <c r="EE119" i="60"/>
  <c r="EE120" i="60"/>
  <c r="ED112" i="60"/>
  <c r="ED113" i="60"/>
  <c r="ED114" i="60"/>
  <c r="ED115" i="60"/>
  <c r="ED116" i="60"/>
  <c r="ED117" i="60"/>
  <c r="ED118" i="60"/>
  <c r="ED119" i="60"/>
  <c r="ED120" i="60"/>
  <c r="EC112" i="60"/>
  <c r="EC113" i="60"/>
  <c r="EC114" i="60"/>
  <c r="EC115" i="60"/>
  <c r="EC116" i="60"/>
  <c r="EC117" i="60"/>
  <c r="EC118" i="60"/>
  <c r="EC119" i="60"/>
  <c r="EC120" i="60"/>
  <c r="EB112" i="60"/>
  <c r="EB113" i="60"/>
  <c r="EB114" i="60"/>
  <c r="EB115" i="60"/>
  <c r="EB116" i="60"/>
  <c r="EB117" i="60"/>
  <c r="EB118" i="60"/>
  <c r="EB119" i="60"/>
  <c r="EB120" i="60"/>
  <c r="EA112" i="60"/>
  <c r="EA113" i="60"/>
  <c r="EA114" i="60"/>
  <c r="EA115" i="60"/>
  <c r="EA116" i="60"/>
  <c r="EA117" i="60"/>
  <c r="EA118" i="60"/>
  <c r="EA119" i="60"/>
  <c r="EA120" i="60"/>
  <c r="DZ112" i="60"/>
  <c r="DZ113" i="60"/>
  <c r="DZ114" i="60"/>
  <c r="DZ115" i="60"/>
  <c r="DZ116" i="60"/>
  <c r="DZ117" i="60"/>
  <c r="DZ118" i="60"/>
  <c r="DZ119" i="60"/>
  <c r="DZ120" i="60"/>
  <c r="DY112" i="60"/>
  <c r="DY113" i="60"/>
  <c r="DY114" i="60"/>
  <c r="DY115" i="60"/>
  <c r="DY116" i="60"/>
  <c r="DY117" i="60"/>
  <c r="DY118" i="60"/>
  <c r="DY119" i="60"/>
  <c r="DY120" i="60"/>
  <c r="DH112" i="60"/>
  <c r="DH113" i="60"/>
  <c r="DH114" i="60"/>
  <c r="DH115" i="60"/>
  <c r="DH116" i="60"/>
  <c r="DH117" i="60"/>
  <c r="DH118" i="60"/>
  <c r="DH119" i="60"/>
  <c r="DH120" i="60"/>
  <c r="DG112" i="60"/>
  <c r="DG113" i="60"/>
  <c r="DG114" i="60"/>
  <c r="DG115" i="60"/>
  <c r="DG116" i="60"/>
  <c r="DG117" i="60"/>
  <c r="DG118" i="60"/>
  <c r="DG119" i="60"/>
  <c r="DG120" i="60"/>
  <c r="DF112" i="60"/>
  <c r="DF113" i="60"/>
  <c r="DF114" i="60"/>
  <c r="DF115" i="60"/>
  <c r="DF116" i="60"/>
  <c r="DF117" i="60"/>
  <c r="DF118" i="60"/>
  <c r="DF119" i="60"/>
  <c r="DF120" i="60"/>
  <c r="DE112" i="60"/>
  <c r="DE113" i="60"/>
  <c r="DE114" i="60"/>
  <c r="DE115" i="60"/>
  <c r="DE116" i="60"/>
  <c r="DE117" i="60"/>
  <c r="DE118" i="60"/>
  <c r="DE119" i="60"/>
  <c r="DE120" i="60"/>
  <c r="DD112" i="60"/>
  <c r="DD113" i="60"/>
  <c r="DD114" i="60"/>
  <c r="DD115" i="60"/>
  <c r="DD116" i="60"/>
  <c r="DD117" i="60"/>
  <c r="DD118" i="60"/>
  <c r="DD119" i="60"/>
  <c r="DD120" i="60"/>
  <c r="DC112" i="60"/>
  <c r="DC113" i="60"/>
  <c r="DC114" i="60"/>
  <c r="DC115" i="60"/>
  <c r="DC116" i="60"/>
  <c r="DC117" i="60"/>
  <c r="DC118" i="60"/>
  <c r="DC119" i="60"/>
  <c r="DC120" i="60"/>
  <c r="DB112" i="60"/>
  <c r="DB113" i="60"/>
  <c r="DB114" i="60"/>
  <c r="DB115" i="60"/>
  <c r="DB116" i="60"/>
  <c r="DB117" i="60"/>
  <c r="DB118" i="60"/>
  <c r="DB119" i="60"/>
  <c r="DB120" i="60"/>
  <c r="DA112" i="60"/>
  <c r="DA113" i="60"/>
  <c r="DA114" i="60"/>
  <c r="DA115" i="60"/>
  <c r="DA116" i="60"/>
  <c r="DA117" i="60"/>
  <c r="DA118" i="60"/>
  <c r="DA119" i="60"/>
  <c r="DA120" i="60"/>
  <c r="CZ112" i="60"/>
  <c r="CZ113" i="60"/>
  <c r="CZ114" i="60"/>
  <c r="CZ115" i="60"/>
  <c r="CZ116" i="60"/>
  <c r="CZ117" i="60"/>
  <c r="CZ118" i="60"/>
  <c r="CZ119" i="60"/>
  <c r="CZ120" i="60"/>
  <c r="CY112" i="60"/>
  <c r="CY113" i="60"/>
  <c r="CY114" i="60"/>
  <c r="CY115" i="60"/>
  <c r="CY116" i="60"/>
  <c r="CY117" i="60"/>
  <c r="CY118" i="60"/>
  <c r="CY119" i="60"/>
  <c r="CY120" i="60"/>
  <c r="CX112" i="60"/>
  <c r="CX113" i="60"/>
  <c r="CX114" i="60"/>
  <c r="CX115" i="60"/>
  <c r="CX116" i="60"/>
  <c r="CX117" i="60"/>
  <c r="CX118" i="60"/>
  <c r="CX119" i="60"/>
  <c r="CX120" i="60"/>
  <c r="CW112" i="60"/>
  <c r="CW113" i="60"/>
  <c r="CW114" i="60"/>
  <c r="CW115" i="60"/>
  <c r="CW116" i="60"/>
  <c r="CW117" i="60"/>
  <c r="CW118" i="60"/>
  <c r="CW119" i="60"/>
  <c r="CW120" i="60"/>
  <c r="CV112" i="60"/>
  <c r="CV113" i="60"/>
  <c r="CV114" i="60"/>
  <c r="CV115" i="60"/>
  <c r="CV116" i="60"/>
  <c r="CV117" i="60"/>
  <c r="CV118" i="60"/>
  <c r="CV119" i="60"/>
  <c r="CV120" i="60"/>
  <c r="CU112" i="60"/>
  <c r="CU113" i="60"/>
  <c r="CU114" i="60"/>
  <c r="CU115" i="60"/>
  <c r="CU116" i="60"/>
  <c r="CU117" i="60"/>
  <c r="CU118" i="60"/>
  <c r="CU119" i="60"/>
  <c r="CU120" i="60"/>
  <c r="CT112" i="60"/>
  <c r="CT113" i="60"/>
  <c r="CT114" i="60"/>
  <c r="CT115" i="60"/>
  <c r="CT116" i="60"/>
  <c r="CT117" i="60"/>
  <c r="CT118" i="60"/>
  <c r="CT119" i="60"/>
  <c r="CT120" i="60"/>
  <c r="CS112" i="60"/>
  <c r="CS113" i="60"/>
  <c r="CS114" i="60"/>
  <c r="CS115" i="60"/>
  <c r="CS116" i="60"/>
  <c r="CS117" i="60"/>
  <c r="CS118" i="60"/>
  <c r="CS119" i="60"/>
  <c r="CS120" i="60"/>
  <c r="CR112" i="60"/>
  <c r="CR113" i="60"/>
  <c r="CR114" i="60"/>
  <c r="CR115" i="60"/>
  <c r="CR116" i="60"/>
  <c r="CR117" i="60"/>
  <c r="CR118" i="60"/>
  <c r="CR119" i="60"/>
  <c r="CR120" i="60"/>
  <c r="CQ112" i="60"/>
  <c r="CQ113" i="60"/>
  <c r="CQ114" i="60"/>
  <c r="CQ115" i="60"/>
  <c r="CQ116" i="60"/>
  <c r="CQ117" i="60"/>
  <c r="CQ118" i="60"/>
  <c r="CQ119" i="60"/>
  <c r="CQ120" i="60"/>
  <c r="CP112" i="60"/>
  <c r="CP113" i="60"/>
  <c r="CP114" i="60"/>
  <c r="CP115" i="60"/>
  <c r="CP116" i="60"/>
  <c r="CP117" i="60"/>
  <c r="CP118" i="60"/>
  <c r="CP119" i="60"/>
  <c r="CP120" i="60"/>
  <c r="CO112" i="60"/>
  <c r="CO113" i="60"/>
  <c r="CO114" i="60"/>
  <c r="CO115" i="60"/>
  <c r="CO116" i="60"/>
  <c r="CO117" i="60"/>
  <c r="CO118" i="60"/>
  <c r="CO119" i="60"/>
  <c r="CO120" i="60"/>
  <c r="CN112" i="60"/>
  <c r="CN113" i="60"/>
  <c r="CN114" i="60"/>
  <c r="CN115" i="60"/>
  <c r="CN116" i="60"/>
  <c r="CN117" i="60"/>
  <c r="CN118" i="60"/>
  <c r="CN119" i="60"/>
  <c r="CN120" i="60"/>
  <c r="CM112" i="60"/>
  <c r="CM113" i="60"/>
  <c r="CM114" i="60"/>
  <c r="CM115" i="60"/>
  <c r="CM116" i="60"/>
  <c r="CM117" i="60"/>
  <c r="CM118" i="60"/>
  <c r="CM119" i="60"/>
  <c r="CM120" i="60"/>
  <c r="CL112" i="60"/>
  <c r="CL113" i="60"/>
  <c r="CL114" i="60"/>
  <c r="CL115" i="60"/>
  <c r="CL116" i="60"/>
  <c r="CL117" i="60"/>
  <c r="CL118" i="60"/>
  <c r="CL119" i="60"/>
  <c r="CL120" i="60"/>
  <c r="DP111" i="60"/>
  <c r="DO111" i="60"/>
  <c r="DO112" i="60"/>
  <c r="DO113" i="60"/>
  <c r="DO114" i="60"/>
  <c r="DO115" i="60"/>
  <c r="DO116" i="60"/>
  <c r="DO117" i="60"/>
  <c r="DO118" i="60"/>
  <c r="DO119" i="60"/>
  <c r="DO120" i="60"/>
  <c r="DN111" i="60"/>
  <c r="DN112" i="60"/>
  <c r="DN113" i="60"/>
  <c r="DN114" i="60"/>
  <c r="DN115" i="60"/>
  <c r="DN116" i="60"/>
  <c r="DN117" i="60"/>
  <c r="DN118" i="60"/>
  <c r="DN119" i="60"/>
  <c r="DN120" i="60"/>
  <c r="DM111" i="60"/>
  <c r="DL111" i="60"/>
  <c r="DL112" i="60"/>
  <c r="DL113" i="60"/>
  <c r="DL114" i="60"/>
  <c r="DL115" i="60"/>
  <c r="DL116" i="60"/>
  <c r="DL117" i="60"/>
  <c r="DL118" i="60"/>
  <c r="DL119" i="60"/>
  <c r="DL120" i="60"/>
  <c r="DK111" i="60"/>
  <c r="DS111" i="60"/>
  <c r="DJ111" i="60"/>
  <c r="DJ112" i="60"/>
  <c r="DJ113" i="60"/>
  <c r="DJ114" i="60"/>
  <c r="DJ115" i="60"/>
  <c r="DJ116" i="60"/>
  <c r="DJ117" i="60"/>
  <c r="DJ118" i="60"/>
  <c r="DJ119" i="60"/>
  <c r="DJ120" i="60"/>
  <c r="DI111" i="60"/>
  <c r="DI112" i="60"/>
  <c r="DI113" i="60"/>
  <c r="DI114" i="60"/>
  <c r="DI115" i="60"/>
  <c r="DI116" i="60"/>
  <c r="DI117" i="60"/>
  <c r="DI118" i="60"/>
  <c r="DI119" i="60"/>
  <c r="DI120" i="60"/>
  <c r="DL12" i="60"/>
  <c r="DL13" i="60"/>
  <c r="DL14" i="60"/>
  <c r="DL15" i="60"/>
  <c r="DL16" i="60"/>
  <c r="DL17" i="60"/>
  <c r="DL18" i="60"/>
  <c r="DL19" i="60"/>
  <c r="DL20" i="60"/>
  <c r="DL21" i="60"/>
  <c r="DL22" i="60"/>
  <c r="DL23" i="60"/>
  <c r="DL24" i="60"/>
  <c r="DL25" i="60"/>
  <c r="DL26" i="60"/>
  <c r="DL27" i="60"/>
  <c r="DL28" i="60"/>
  <c r="DL29" i="60"/>
  <c r="DL30" i="60"/>
  <c r="DL31" i="60"/>
  <c r="DL32" i="60"/>
  <c r="DL33" i="60"/>
  <c r="DL34" i="60"/>
  <c r="DL35" i="60"/>
  <c r="DL36" i="60"/>
  <c r="DL37" i="60"/>
  <c r="DL38" i="60"/>
  <c r="DL39" i="60"/>
  <c r="DL40" i="60"/>
  <c r="DL41" i="60"/>
  <c r="DL42" i="60"/>
  <c r="DL43" i="60"/>
  <c r="DL44" i="60"/>
  <c r="DL45" i="60"/>
  <c r="DL46" i="60"/>
  <c r="DL47" i="60"/>
  <c r="DL48" i="60"/>
  <c r="DL49" i="60"/>
  <c r="DL50" i="60"/>
  <c r="DL51" i="60"/>
  <c r="DL52" i="60"/>
  <c r="DL53" i="60"/>
  <c r="DL54" i="60"/>
  <c r="DL55" i="60"/>
  <c r="DL56" i="60"/>
  <c r="DL57" i="60"/>
  <c r="DL58" i="60"/>
  <c r="DL59" i="60"/>
  <c r="DL60" i="60"/>
  <c r="DL61" i="60"/>
  <c r="DL62" i="60"/>
  <c r="DL63" i="60"/>
  <c r="DL64" i="60"/>
  <c r="DL65" i="60"/>
  <c r="DL66" i="60"/>
  <c r="DL67" i="60"/>
  <c r="DL68" i="60"/>
  <c r="DL69" i="60"/>
  <c r="DL70" i="60"/>
  <c r="DL71" i="60"/>
  <c r="DL72" i="60"/>
  <c r="DL73" i="60"/>
  <c r="DL74" i="60"/>
  <c r="DL75" i="60"/>
  <c r="DL76" i="60"/>
  <c r="DL77" i="60"/>
  <c r="DL78" i="60"/>
  <c r="DL79" i="60"/>
  <c r="DL80" i="60"/>
  <c r="DL81" i="60"/>
  <c r="DL82" i="60"/>
  <c r="DL83" i="60"/>
  <c r="DL84" i="60"/>
  <c r="DL85" i="60"/>
  <c r="DK12" i="60"/>
  <c r="DK13" i="60"/>
  <c r="DK14" i="60"/>
  <c r="DK15" i="60"/>
  <c r="DK16" i="60"/>
  <c r="DK17" i="60"/>
  <c r="DK18" i="60"/>
  <c r="DK19" i="60"/>
  <c r="DK20" i="60"/>
  <c r="DK21" i="60"/>
  <c r="DK22" i="60"/>
  <c r="DK23" i="60"/>
  <c r="DK24" i="60"/>
  <c r="DK25" i="60"/>
  <c r="DK26" i="60"/>
  <c r="DK27" i="60"/>
  <c r="DK28" i="60"/>
  <c r="DK29" i="60"/>
  <c r="DK30" i="60"/>
  <c r="DK31" i="60"/>
  <c r="DK32" i="60"/>
  <c r="DK33" i="60"/>
  <c r="DK34" i="60"/>
  <c r="DK35" i="60"/>
  <c r="DK36" i="60"/>
  <c r="DK37" i="60"/>
  <c r="DK38" i="60"/>
  <c r="DK39" i="60"/>
  <c r="DK40" i="60"/>
  <c r="DK41" i="60"/>
  <c r="DK42" i="60"/>
  <c r="DK43" i="60"/>
  <c r="DK44" i="60"/>
  <c r="DK45" i="60"/>
  <c r="DK46" i="60"/>
  <c r="DK47" i="60"/>
  <c r="DK48" i="60"/>
  <c r="DK49" i="60"/>
  <c r="DK50" i="60"/>
  <c r="DK51" i="60"/>
  <c r="DK52" i="60"/>
  <c r="DK53" i="60"/>
  <c r="DK54" i="60"/>
  <c r="DK55" i="60"/>
  <c r="DK56" i="60"/>
  <c r="DK57" i="60"/>
  <c r="DK58" i="60"/>
  <c r="DK59" i="60"/>
  <c r="DK60" i="60"/>
  <c r="DK61" i="60"/>
  <c r="DK62" i="60"/>
  <c r="DK63" i="60"/>
  <c r="DK64" i="60"/>
  <c r="DK65" i="60"/>
  <c r="DK66" i="60"/>
  <c r="DK67" i="60"/>
  <c r="DK68" i="60"/>
  <c r="DK69" i="60"/>
  <c r="DK70" i="60"/>
  <c r="DK71" i="60"/>
  <c r="DK72" i="60"/>
  <c r="DK73" i="60"/>
  <c r="DK74" i="60"/>
  <c r="DK75" i="60"/>
  <c r="DK76" i="60"/>
  <c r="DK77" i="60"/>
  <c r="DK78" i="60"/>
  <c r="DK79" i="60"/>
  <c r="DK80" i="60"/>
  <c r="DK81" i="60"/>
  <c r="DK82" i="60"/>
  <c r="DK83" i="60"/>
  <c r="DK84" i="60"/>
  <c r="DK85" i="60"/>
  <c r="B28" i="54"/>
  <c r="B27" i="54"/>
  <c r="E109" i="48"/>
  <c r="E108" i="48"/>
  <c r="E107" i="48"/>
  <c r="E106" i="48"/>
  <c r="E103" i="48"/>
  <c r="E102" i="48"/>
  <c r="E101" i="48"/>
  <c r="E100" i="48"/>
  <c r="E98" i="48"/>
  <c r="B25" i="54"/>
  <c r="E279" i="43"/>
  <c r="E278" i="43"/>
  <c r="E277" i="43"/>
  <c r="E276" i="43"/>
  <c r="E273" i="43"/>
  <c r="E272" i="43"/>
  <c r="E271" i="43"/>
  <c r="E270" i="43"/>
  <c r="E268" i="43"/>
  <c r="E233" i="35"/>
  <c r="E232" i="35"/>
  <c r="E231" i="35"/>
  <c r="E230" i="35"/>
  <c r="E227" i="35"/>
  <c r="E226" i="35"/>
  <c r="E225" i="35"/>
  <c r="E224" i="35"/>
  <c r="E222" i="35"/>
  <c r="E494" i="58"/>
  <c r="E493" i="58"/>
  <c r="E492" i="58"/>
  <c r="E491" i="58"/>
  <c r="E488" i="58"/>
  <c r="E487" i="58"/>
  <c r="E486" i="58"/>
  <c r="E485" i="58"/>
  <c r="E483" i="58"/>
  <c r="E80" i="28"/>
  <c r="E79" i="28"/>
  <c r="E78" i="28"/>
  <c r="E77" i="28"/>
  <c r="E74" i="28"/>
  <c r="E73" i="28"/>
  <c r="E72" i="28"/>
  <c r="E71" i="28"/>
  <c r="E69" i="28"/>
  <c r="E520" i="46"/>
  <c r="E519" i="46"/>
  <c r="E518" i="46"/>
  <c r="E517" i="46"/>
  <c r="E514" i="46"/>
  <c r="E513" i="46"/>
  <c r="E512" i="46"/>
  <c r="E511" i="46"/>
  <c r="E509" i="46"/>
  <c r="E272" i="44"/>
  <c r="E283" i="44"/>
  <c r="E282" i="44"/>
  <c r="E281" i="44"/>
  <c r="E280" i="44"/>
  <c r="E277" i="44"/>
  <c r="E276" i="44"/>
  <c r="E275" i="44"/>
  <c r="E274" i="44"/>
  <c r="B254" i="52"/>
  <c r="B253" i="52"/>
  <c r="B252" i="52"/>
  <c r="B250" i="52"/>
  <c r="B249" i="52"/>
  <c r="B244" i="52"/>
  <c r="B243" i="52"/>
  <c r="B241" i="52"/>
  <c r="B240" i="52"/>
  <c r="B239" i="52"/>
  <c r="B238" i="52"/>
  <c r="B237" i="52"/>
  <c r="B236" i="52"/>
  <c r="B235" i="52"/>
  <c r="B234" i="52"/>
  <c r="B232" i="52"/>
  <c r="B231" i="52"/>
  <c r="B230" i="52"/>
  <c r="B227" i="52"/>
  <c r="E433" i="58"/>
  <c r="E427" i="58"/>
  <c r="D426" i="58"/>
  <c r="E424" i="58"/>
  <c r="N423" i="58"/>
  <c r="M423" i="58"/>
  <c r="L423" i="58"/>
  <c r="K423" i="58"/>
  <c r="J423" i="58"/>
  <c r="I423" i="58"/>
  <c r="E421" i="58"/>
  <c r="D420" i="58"/>
  <c r="N415" i="58"/>
  <c r="M415" i="58"/>
  <c r="L415" i="58"/>
  <c r="K415" i="58"/>
  <c r="J415" i="58"/>
  <c r="I415" i="58"/>
  <c r="E415" i="58"/>
  <c r="E413" i="58"/>
  <c r="E411" i="58"/>
  <c r="E418" i="58"/>
  <c r="E410" i="58"/>
  <c r="E417" i="58"/>
  <c r="E409" i="58"/>
  <c r="E416" i="58"/>
  <c r="J408" i="58"/>
  <c r="I408" i="58"/>
  <c r="H415" i="58"/>
  <c r="H408" i="58"/>
  <c r="E408" i="58"/>
  <c r="E406" i="58"/>
  <c r="D405" i="58"/>
  <c r="I403" i="58"/>
  <c r="E403" i="58"/>
  <c r="E402" i="58"/>
  <c r="E401" i="58"/>
  <c r="D400" i="58"/>
  <c r="I398" i="58"/>
  <c r="E398" i="58"/>
  <c r="E397" i="58"/>
  <c r="E396" i="58"/>
  <c r="D395" i="58"/>
  <c r="I393" i="58"/>
  <c r="E393" i="58"/>
  <c r="E392" i="58"/>
  <c r="E391" i="58"/>
  <c r="D390" i="58"/>
  <c r="I388" i="58"/>
  <c r="E388" i="58"/>
  <c r="E387" i="58"/>
  <c r="E386" i="58"/>
  <c r="D385" i="58"/>
  <c r="I383" i="58"/>
  <c r="E383" i="58"/>
  <c r="E382" i="58"/>
  <c r="E381" i="58"/>
  <c r="D380" i="58"/>
  <c r="D378" i="58"/>
  <c r="D374" i="58"/>
  <c r="E372" i="58"/>
  <c r="E371" i="58"/>
  <c r="E361" i="58"/>
  <c r="E355" i="58"/>
  <c r="D354" i="58"/>
  <c r="E352" i="58"/>
  <c r="N351" i="58"/>
  <c r="M351" i="58"/>
  <c r="L351" i="58"/>
  <c r="K351" i="58"/>
  <c r="J351" i="58"/>
  <c r="I351" i="58"/>
  <c r="E349" i="58"/>
  <c r="D348" i="58"/>
  <c r="N343" i="58"/>
  <c r="M343" i="58"/>
  <c r="L343" i="58"/>
  <c r="K343" i="58"/>
  <c r="J343" i="58"/>
  <c r="I343" i="58"/>
  <c r="E343" i="58"/>
  <c r="E341" i="58"/>
  <c r="E339" i="58"/>
  <c r="E346" i="58"/>
  <c r="E338" i="58"/>
  <c r="E345" i="58"/>
  <c r="E337" i="58"/>
  <c r="E344" i="58"/>
  <c r="J336" i="58"/>
  <c r="I336" i="58"/>
  <c r="H343" i="58"/>
  <c r="H336" i="58"/>
  <c r="E336" i="58"/>
  <c r="E334" i="58"/>
  <c r="D333" i="58"/>
  <c r="I331" i="58"/>
  <c r="E331" i="58"/>
  <c r="E330" i="58"/>
  <c r="E329" i="58"/>
  <c r="D328" i="58"/>
  <c r="I326" i="58"/>
  <c r="E326" i="58"/>
  <c r="E325" i="58"/>
  <c r="E324" i="58"/>
  <c r="D323" i="58"/>
  <c r="I321" i="58"/>
  <c r="E321" i="58"/>
  <c r="E320" i="58"/>
  <c r="E319" i="58"/>
  <c r="D318" i="58"/>
  <c r="I316" i="58"/>
  <c r="E316" i="58"/>
  <c r="E315" i="58"/>
  <c r="E314" i="58"/>
  <c r="D313" i="58"/>
  <c r="I311" i="58"/>
  <c r="E311" i="58"/>
  <c r="E310" i="58"/>
  <c r="E309" i="58"/>
  <c r="D308" i="58"/>
  <c r="D306" i="58"/>
  <c r="D302" i="58"/>
  <c r="E300" i="58"/>
  <c r="E299" i="58"/>
  <c r="E289" i="58"/>
  <c r="E283" i="58"/>
  <c r="D282" i="58"/>
  <c r="E280" i="58"/>
  <c r="N279" i="58"/>
  <c r="M279" i="58"/>
  <c r="L279" i="58"/>
  <c r="K279" i="58"/>
  <c r="J279" i="58"/>
  <c r="I279" i="58"/>
  <c r="E277" i="58"/>
  <c r="D276" i="58"/>
  <c r="N271" i="58"/>
  <c r="M271" i="58"/>
  <c r="L271" i="58"/>
  <c r="K271" i="58"/>
  <c r="J271" i="58"/>
  <c r="I271" i="58"/>
  <c r="E271" i="58"/>
  <c r="E269" i="58"/>
  <c r="E267" i="58"/>
  <c r="E274" i="58"/>
  <c r="E266" i="58"/>
  <c r="E273" i="58"/>
  <c r="E265" i="58"/>
  <c r="E272" i="58"/>
  <c r="J264" i="58"/>
  <c r="I264" i="58"/>
  <c r="H271" i="58"/>
  <c r="H264" i="58"/>
  <c r="E264" i="58"/>
  <c r="E262" i="58"/>
  <c r="D261" i="58"/>
  <c r="I259" i="58"/>
  <c r="E259" i="58"/>
  <c r="E258" i="58"/>
  <c r="E257" i="58"/>
  <c r="D256" i="58"/>
  <c r="I254" i="58"/>
  <c r="E254" i="58"/>
  <c r="E253" i="58"/>
  <c r="E252" i="58"/>
  <c r="D251" i="58"/>
  <c r="I249" i="58"/>
  <c r="E249" i="58"/>
  <c r="E248" i="58"/>
  <c r="E247" i="58"/>
  <c r="D246" i="58"/>
  <c r="I244" i="58"/>
  <c r="E244" i="58"/>
  <c r="E243" i="58"/>
  <c r="E242" i="58"/>
  <c r="D241" i="58"/>
  <c r="I239" i="58"/>
  <c r="E239" i="58"/>
  <c r="E238" i="58"/>
  <c r="E237" i="58"/>
  <c r="D236" i="58"/>
  <c r="D234" i="58"/>
  <c r="D230" i="58"/>
  <c r="E228" i="58"/>
  <c r="E227" i="58"/>
  <c r="E217" i="58"/>
  <c r="E211" i="58"/>
  <c r="D210" i="58"/>
  <c r="E208" i="58"/>
  <c r="N207" i="58"/>
  <c r="M207" i="58"/>
  <c r="L207" i="58"/>
  <c r="K207" i="58"/>
  <c r="J207" i="58"/>
  <c r="I207" i="58"/>
  <c r="E205" i="58"/>
  <c r="D204" i="58"/>
  <c r="N199" i="58"/>
  <c r="M199" i="58"/>
  <c r="L199" i="58"/>
  <c r="K199" i="58"/>
  <c r="J199" i="58"/>
  <c r="I199" i="58"/>
  <c r="E199" i="58"/>
  <c r="E197" i="58"/>
  <c r="E195" i="58"/>
  <c r="E202" i="58"/>
  <c r="E194" i="58"/>
  <c r="E201" i="58"/>
  <c r="E193" i="58"/>
  <c r="E200" i="58"/>
  <c r="J192" i="58"/>
  <c r="I192" i="58"/>
  <c r="H199" i="58"/>
  <c r="H192" i="58"/>
  <c r="E192" i="58"/>
  <c r="E190" i="58"/>
  <c r="D189" i="58"/>
  <c r="I187" i="58"/>
  <c r="E187" i="58"/>
  <c r="E186" i="58"/>
  <c r="E185" i="58"/>
  <c r="D184" i="58"/>
  <c r="I182" i="58"/>
  <c r="E182" i="58"/>
  <c r="E181" i="58"/>
  <c r="E180" i="58"/>
  <c r="D179" i="58"/>
  <c r="I177" i="58"/>
  <c r="E177" i="58"/>
  <c r="E176" i="58"/>
  <c r="E175" i="58"/>
  <c r="D174" i="58"/>
  <c r="I172" i="58"/>
  <c r="E172" i="58"/>
  <c r="E171" i="58"/>
  <c r="E170" i="58"/>
  <c r="D169" i="58"/>
  <c r="I167" i="58"/>
  <c r="E167" i="58"/>
  <c r="E166" i="58"/>
  <c r="E165" i="58"/>
  <c r="D164" i="58"/>
  <c r="D162" i="58"/>
  <c r="D158" i="58"/>
  <c r="E156" i="58"/>
  <c r="E155" i="58"/>
  <c r="B18" i="10"/>
  <c r="B17" i="10"/>
  <c r="AB140" i="38"/>
  <c r="AB141" i="38"/>
  <c r="AB142" i="38"/>
  <c r="AB143" i="38"/>
  <c r="AB144" i="38"/>
  <c r="AB145" i="38"/>
  <c r="AB146" i="38"/>
  <c r="AB147" i="38"/>
  <c r="AB148" i="38"/>
  <c r="AB149" i="38"/>
  <c r="AB139" i="38"/>
  <c r="D2" i="26"/>
  <c r="H1" i="26"/>
  <c r="F1" i="26"/>
  <c r="D1" i="26"/>
  <c r="E4" i="43"/>
  <c r="E4" i="35"/>
  <c r="E3" i="35"/>
  <c r="K2" i="35"/>
  <c r="I2" i="35"/>
  <c r="G2" i="35"/>
  <c r="E2" i="35"/>
  <c r="K2" i="58"/>
  <c r="I2" i="58"/>
  <c r="G2" i="58"/>
  <c r="E4" i="58"/>
  <c r="E3" i="58"/>
  <c r="G3" i="58"/>
  <c r="D10" i="58"/>
  <c r="E4" i="48"/>
  <c r="E3" i="48"/>
  <c r="K2" i="48"/>
  <c r="I2" i="48"/>
  <c r="G2" i="48"/>
  <c r="E2" i="48"/>
  <c r="E4" i="28"/>
  <c r="E3" i="28"/>
  <c r="K2" i="28"/>
  <c r="I2" i="28"/>
  <c r="G2" i="28"/>
  <c r="E2" i="28"/>
  <c r="G2" i="37"/>
  <c r="U84" i="46"/>
  <c r="U82" i="46"/>
  <c r="T82" i="46"/>
  <c r="T84" i="46"/>
  <c r="T80" i="46"/>
  <c r="T78" i="46"/>
  <c r="T76" i="46"/>
  <c r="T74" i="46"/>
  <c r="T72" i="46"/>
  <c r="T70" i="46"/>
  <c r="T68" i="46"/>
  <c r="T66" i="46"/>
  <c r="V68" i="46"/>
  <c r="T64" i="46"/>
  <c r="B25" i="52"/>
  <c r="N366" i="52"/>
  <c r="T69" i="44"/>
  <c r="T67" i="44"/>
  <c r="T87" i="44"/>
  <c r="U87" i="44"/>
  <c r="F731" i="52"/>
  <c r="D731" i="52"/>
  <c r="A730" i="52"/>
  <c r="F717" i="52"/>
  <c r="D717" i="52"/>
  <c r="C717" i="52"/>
  <c r="B717" i="52"/>
  <c r="A716" i="52"/>
  <c r="D713" i="52"/>
  <c r="D709" i="52"/>
  <c r="M697" i="52"/>
  <c r="L697" i="52"/>
  <c r="I697" i="52"/>
  <c r="H697" i="52"/>
  <c r="L696" i="52"/>
  <c r="I696" i="52"/>
  <c r="H696" i="52"/>
  <c r="M695" i="52"/>
  <c r="L695" i="52"/>
  <c r="I695" i="52"/>
  <c r="H695" i="52"/>
  <c r="N695" i="52"/>
  <c r="N694" i="52"/>
  <c r="K694" i="52"/>
  <c r="G694" i="52"/>
  <c r="B694" i="52"/>
  <c r="I320" i="52"/>
  <c r="H320" i="52"/>
  <c r="E320" i="52"/>
  <c r="D320" i="52"/>
  <c r="D382" i="52"/>
  <c r="D444" i="52"/>
  <c r="D506" i="52"/>
  <c r="D568" i="52"/>
  <c r="D630" i="52"/>
  <c r="D692" i="52"/>
  <c r="I319" i="52"/>
  <c r="H319" i="52"/>
  <c r="E319" i="52"/>
  <c r="D319" i="52"/>
  <c r="D381" i="52"/>
  <c r="D443" i="52"/>
  <c r="D505" i="52"/>
  <c r="D567" i="52"/>
  <c r="D629" i="52"/>
  <c r="D691" i="52"/>
  <c r="M318" i="52"/>
  <c r="L318" i="52"/>
  <c r="I318" i="52"/>
  <c r="H318" i="52"/>
  <c r="E318" i="52"/>
  <c r="D318" i="52"/>
  <c r="D380" i="52"/>
  <c r="D442" i="52"/>
  <c r="D504" i="52"/>
  <c r="D566" i="52"/>
  <c r="D628" i="52"/>
  <c r="D690" i="52"/>
  <c r="C318" i="52"/>
  <c r="M317" i="52"/>
  <c r="L317" i="52"/>
  <c r="I317" i="52"/>
  <c r="H317" i="52"/>
  <c r="E317" i="52"/>
  <c r="D317" i="52"/>
  <c r="C317" i="52"/>
  <c r="M316" i="52"/>
  <c r="L316" i="52"/>
  <c r="I316" i="52"/>
  <c r="H316" i="52"/>
  <c r="E316" i="52"/>
  <c r="D316" i="52"/>
  <c r="D378" i="52"/>
  <c r="D440" i="52"/>
  <c r="D502" i="52"/>
  <c r="D564" i="52"/>
  <c r="D626" i="52"/>
  <c r="D688" i="52"/>
  <c r="I312" i="52"/>
  <c r="H312" i="52"/>
  <c r="C312" i="52"/>
  <c r="M311" i="52"/>
  <c r="L311" i="52"/>
  <c r="I311" i="52"/>
  <c r="H311" i="52"/>
  <c r="E311" i="52"/>
  <c r="D311" i="52"/>
  <c r="C311" i="52"/>
  <c r="C373" i="52"/>
  <c r="C435" i="52"/>
  <c r="C497" i="52"/>
  <c r="C559" i="52"/>
  <c r="C621" i="52"/>
  <c r="C683" i="52"/>
  <c r="M310" i="52"/>
  <c r="L310" i="52"/>
  <c r="I310" i="52"/>
  <c r="H310" i="52"/>
  <c r="E310" i="52"/>
  <c r="D310" i="52"/>
  <c r="D372" i="52"/>
  <c r="M309" i="52"/>
  <c r="L309" i="52"/>
  <c r="I309" i="52"/>
  <c r="H309" i="52"/>
  <c r="E309" i="52"/>
  <c r="D309" i="52"/>
  <c r="D371" i="52"/>
  <c r="C309" i="52"/>
  <c r="M308" i="52"/>
  <c r="L308" i="52"/>
  <c r="I308" i="52"/>
  <c r="H308" i="52"/>
  <c r="E308" i="52"/>
  <c r="D308" i="52"/>
  <c r="C308" i="52"/>
  <c r="C370" i="52"/>
  <c r="C432" i="52"/>
  <c r="M307" i="52"/>
  <c r="L307" i="52"/>
  <c r="I307" i="52"/>
  <c r="H307" i="52"/>
  <c r="E307" i="52"/>
  <c r="D307" i="52"/>
  <c r="C307" i="52"/>
  <c r="C369" i="52"/>
  <c r="I306" i="52"/>
  <c r="H306" i="52"/>
  <c r="N306" i="52"/>
  <c r="E306" i="52"/>
  <c r="D306" i="52"/>
  <c r="C306" i="52"/>
  <c r="C368" i="52"/>
  <c r="C430" i="52"/>
  <c r="H305" i="52"/>
  <c r="N305" i="52"/>
  <c r="E305" i="52"/>
  <c r="D305" i="52"/>
  <c r="D367" i="52"/>
  <c r="D429" i="52"/>
  <c r="D491" i="52"/>
  <c r="D553" i="52"/>
  <c r="D615" i="52"/>
  <c r="D677" i="52"/>
  <c r="L304" i="52"/>
  <c r="N304" i="52"/>
  <c r="I304" i="52"/>
  <c r="H304" i="52"/>
  <c r="L301" i="52"/>
  <c r="I301" i="52"/>
  <c r="H301" i="52"/>
  <c r="C301" i="52"/>
  <c r="I298" i="52"/>
  <c r="H298" i="52"/>
  <c r="C298" i="52"/>
  <c r="I297" i="52"/>
  <c r="E297" i="52"/>
  <c r="D297" i="52"/>
  <c r="D359" i="52"/>
  <c r="D421" i="52"/>
  <c r="D483" i="52"/>
  <c r="D545" i="52"/>
  <c r="D607" i="52"/>
  <c r="D669" i="52"/>
  <c r="I296" i="52"/>
  <c r="H296" i="52"/>
  <c r="L293" i="52"/>
  <c r="I293" i="52"/>
  <c r="H293" i="52"/>
  <c r="C293" i="52"/>
  <c r="C355" i="52"/>
  <c r="I292" i="52"/>
  <c r="H292" i="52"/>
  <c r="N292" i="52"/>
  <c r="E292" i="52"/>
  <c r="D292" i="52"/>
  <c r="D354" i="52"/>
  <c r="D416" i="52"/>
  <c r="D478" i="52"/>
  <c r="D540" i="52"/>
  <c r="D602" i="52"/>
  <c r="D664" i="52"/>
  <c r="I291" i="52"/>
  <c r="E291" i="52"/>
  <c r="D291" i="52"/>
  <c r="I290" i="52"/>
  <c r="H290" i="52"/>
  <c r="N290" i="52"/>
  <c r="E290" i="52"/>
  <c r="D290" i="52"/>
  <c r="D352" i="52"/>
  <c r="D414" i="52"/>
  <c r="D476" i="52"/>
  <c r="D538" i="52"/>
  <c r="D600" i="52"/>
  <c r="D662" i="52"/>
  <c r="L289" i="52"/>
  <c r="I289" i="52"/>
  <c r="H289" i="52"/>
  <c r="E289" i="52"/>
  <c r="D289" i="52"/>
  <c r="C289" i="52"/>
  <c r="M288" i="52"/>
  <c r="L288" i="52"/>
  <c r="I288" i="52"/>
  <c r="H288" i="52"/>
  <c r="E288" i="52"/>
  <c r="D288" i="52"/>
  <c r="D350" i="52"/>
  <c r="D412" i="52"/>
  <c r="D474" i="52"/>
  <c r="D536" i="52"/>
  <c r="D598" i="52"/>
  <c r="D660" i="52"/>
  <c r="L284" i="52"/>
  <c r="I284" i="52"/>
  <c r="H284" i="52"/>
  <c r="M283" i="52"/>
  <c r="L283" i="52"/>
  <c r="I283" i="52"/>
  <c r="H283" i="52"/>
  <c r="E283" i="52"/>
  <c r="D283" i="52"/>
  <c r="C283" i="52"/>
  <c r="M282" i="52"/>
  <c r="L282" i="52"/>
  <c r="I282" i="52"/>
  <c r="H282" i="52"/>
  <c r="E282" i="52"/>
  <c r="D282" i="52"/>
  <c r="D344" i="52"/>
  <c r="D406" i="52"/>
  <c r="D468" i="52"/>
  <c r="D530" i="52"/>
  <c r="D592" i="52"/>
  <c r="D654" i="52"/>
  <c r="I278" i="52"/>
  <c r="H278" i="52"/>
  <c r="C278" i="52"/>
  <c r="C340" i="52"/>
  <c r="M277" i="52"/>
  <c r="L277" i="52"/>
  <c r="I277" i="52"/>
  <c r="H277" i="52"/>
  <c r="E277" i="52"/>
  <c r="D277" i="52"/>
  <c r="D339" i="52"/>
  <c r="D401" i="52"/>
  <c r="D463" i="52"/>
  <c r="D525" i="52"/>
  <c r="D587" i="52"/>
  <c r="D649" i="52"/>
  <c r="E276" i="52"/>
  <c r="L273" i="52"/>
  <c r="I273" i="52"/>
  <c r="H273" i="52"/>
  <c r="M272" i="52"/>
  <c r="L272" i="52"/>
  <c r="I272" i="52"/>
  <c r="H272" i="52"/>
  <c r="E272" i="52"/>
  <c r="D272" i="52"/>
  <c r="C272" i="52"/>
  <c r="E271" i="52"/>
  <c r="D271" i="52"/>
  <c r="D333" i="52"/>
  <c r="D395" i="52"/>
  <c r="D457" i="52"/>
  <c r="D519" i="52"/>
  <c r="D581" i="52"/>
  <c r="D643" i="52"/>
  <c r="M270" i="52"/>
  <c r="L270" i="52"/>
  <c r="I270" i="52"/>
  <c r="H270" i="52"/>
  <c r="E270" i="52"/>
  <c r="D270" i="52"/>
  <c r="D332" i="52"/>
  <c r="D394" i="52"/>
  <c r="D456" i="52"/>
  <c r="D518" i="52"/>
  <c r="D580" i="52"/>
  <c r="D642" i="52"/>
  <c r="B270" i="52"/>
  <c r="M269" i="52"/>
  <c r="L269" i="52"/>
  <c r="I269" i="52"/>
  <c r="H269" i="52"/>
  <c r="E269" i="52"/>
  <c r="D269" i="52"/>
  <c r="D331" i="52"/>
  <c r="C269" i="52"/>
  <c r="C270" i="52"/>
  <c r="H267" i="52"/>
  <c r="N267" i="52"/>
  <c r="E267" i="52"/>
  <c r="D267" i="52"/>
  <c r="D329" i="52"/>
  <c r="D391" i="52"/>
  <c r="D453" i="52"/>
  <c r="D515" i="52"/>
  <c r="D577" i="52"/>
  <c r="D639" i="52"/>
  <c r="H266" i="52"/>
  <c r="N266" i="52"/>
  <c r="E266" i="52"/>
  <c r="D266" i="52"/>
  <c r="L265" i="52"/>
  <c r="I265" i="52"/>
  <c r="H265" i="52"/>
  <c r="E265" i="52"/>
  <c r="D265" i="52"/>
  <c r="D327" i="52"/>
  <c r="D389" i="52"/>
  <c r="D451" i="52"/>
  <c r="D513" i="52"/>
  <c r="D575" i="52"/>
  <c r="D637" i="52"/>
  <c r="M264" i="52"/>
  <c r="L264" i="52"/>
  <c r="I264" i="52"/>
  <c r="H264" i="52"/>
  <c r="E264" i="52"/>
  <c r="D264" i="52"/>
  <c r="D326" i="52"/>
  <c r="D388" i="52"/>
  <c r="D450" i="52"/>
  <c r="D512" i="52"/>
  <c r="D574" i="52"/>
  <c r="D636" i="52"/>
  <c r="M263" i="52"/>
  <c r="L263" i="52"/>
  <c r="I263" i="52"/>
  <c r="H263" i="52"/>
  <c r="E263" i="52"/>
  <c r="D263" i="52"/>
  <c r="D325" i="52"/>
  <c r="D387" i="52"/>
  <c r="D449" i="52"/>
  <c r="D511" i="52"/>
  <c r="D573" i="52"/>
  <c r="D635" i="52"/>
  <c r="M262" i="52"/>
  <c r="L262" i="52"/>
  <c r="I262" i="52"/>
  <c r="H262" i="52"/>
  <c r="E262" i="52"/>
  <c r="D262" i="52"/>
  <c r="D324" i="52"/>
  <c r="D386" i="52"/>
  <c r="D448" i="52"/>
  <c r="D510" i="52"/>
  <c r="D572" i="52"/>
  <c r="D634" i="52"/>
  <c r="M261" i="52"/>
  <c r="L261" i="52"/>
  <c r="I261" i="52"/>
  <c r="H261" i="52"/>
  <c r="E261" i="52"/>
  <c r="D261" i="52"/>
  <c r="D323" i="52"/>
  <c r="D385" i="52"/>
  <c r="D447" i="52"/>
  <c r="D509" i="52"/>
  <c r="D571" i="52"/>
  <c r="D633" i="52"/>
  <c r="C261" i="52"/>
  <c r="X260" i="52"/>
  <c r="N260" i="52"/>
  <c r="K260" i="52"/>
  <c r="G260" i="52"/>
  <c r="F260" i="52"/>
  <c r="E260" i="52"/>
  <c r="D260" i="52"/>
  <c r="C260" i="52"/>
  <c r="B260" i="52"/>
  <c r="L259" i="52"/>
  <c r="K259" i="52"/>
  <c r="J259" i="52"/>
  <c r="I259" i="52"/>
  <c r="H259" i="52"/>
  <c r="G259" i="52"/>
  <c r="B259" i="52"/>
  <c r="B251" i="52"/>
  <c r="B248" i="52"/>
  <c r="L247" i="52"/>
  <c r="B247" i="52"/>
  <c r="L246" i="52"/>
  <c r="B246" i="52"/>
  <c r="L245" i="52"/>
  <c r="B245" i="52"/>
  <c r="B242" i="52"/>
  <c r="L233" i="52"/>
  <c r="B233" i="52"/>
  <c r="B229" i="52"/>
  <c r="B228" i="52"/>
  <c r="L226" i="52"/>
  <c r="A203" i="52"/>
  <c r="A200" i="52"/>
  <c r="A195" i="52"/>
  <c r="A191" i="52"/>
  <c r="A186" i="52"/>
  <c r="A183" i="52"/>
  <c r="A175" i="52"/>
  <c r="A169" i="52"/>
  <c r="A162" i="52"/>
  <c r="A158" i="52"/>
  <c r="A152" i="52"/>
  <c r="A144" i="52"/>
  <c r="A143" i="52"/>
  <c r="A142" i="52"/>
  <c r="A141" i="52"/>
  <c r="A140" i="52"/>
  <c r="A139" i="52"/>
  <c r="A138" i="52"/>
  <c r="A137" i="52"/>
  <c r="A136" i="52"/>
  <c r="A135" i="52"/>
  <c r="A134" i="52"/>
  <c r="A133" i="52"/>
  <c r="A132" i="52"/>
  <c r="A131" i="52"/>
  <c r="A129" i="52"/>
  <c r="A128" i="52"/>
  <c r="A127" i="52"/>
  <c r="A126" i="52"/>
  <c r="A125" i="52"/>
  <c r="A123" i="52"/>
  <c r="A122" i="52"/>
  <c r="A121" i="52"/>
  <c r="A119" i="52"/>
  <c r="A118" i="52"/>
  <c r="A117" i="52"/>
  <c r="A116" i="52"/>
  <c r="A113" i="52"/>
  <c r="A112" i="52"/>
  <c r="A111" i="52"/>
  <c r="A110" i="52"/>
  <c r="A109" i="52"/>
  <c r="A108" i="52"/>
  <c r="A107" i="52"/>
  <c r="A106" i="52"/>
  <c r="A103" i="52"/>
  <c r="A102" i="52"/>
  <c r="A101" i="52"/>
  <c r="A99" i="52"/>
  <c r="A98" i="52"/>
  <c r="A97" i="52"/>
  <c r="A96" i="52"/>
  <c r="A94" i="52"/>
  <c r="A93" i="52"/>
  <c r="A92" i="52"/>
  <c r="I3" i="58"/>
  <c r="A89" i="52"/>
  <c r="A87" i="52"/>
  <c r="C254" i="52"/>
  <c r="A86" i="52"/>
  <c r="C253" i="52"/>
  <c r="A85" i="52"/>
  <c r="C252" i="52"/>
  <c r="A84" i="52"/>
  <c r="C251" i="52"/>
  <c r="B317" i="52"/>
  <c r="B379" i="52"/>
  <c r="B441" i="52"/>
  <c r="B503" i="52"/>
  <c r="B565" i="52"/>
  <c r="B627" i="52"/>
  <c r="B689" i="52"/>
  <c r="A83" i="52"/>
  <c r="C250" i="52"/>
  <c r="B309" i="52"/>
  <c r="A82" i="52"/>
  <c r="C249" i="52"/>
  <c r="B311" i="52"/>
  <c r="B373" i="52"/>
  <c r="B435" i="52"/>
  <c r="B497" i="52"/>
  <c r="B559" i="52"/>
  <c r="B621" i="52"/>
  <c r="B683" i="52"/>
  <c r="A81" i="52"/>
  <c r="C248" i="52"/>
  <c r="B308" i="52"/>
  <c r="B370" i="52"/>
  <c r="B432" i="52"/>
  <c r="B494" i="52"/>
  <c r="B556" i="52"/>
  <c r="B618" i="52"/>
  <c r="B680" i="52"/>
  <c r="A80" i="52"/>
  <c r="C247" i="52"/>
  <c r="A79" i="52"/>
  <c r="C246" i="52"/>
  <c r="A78" i="52"/>
  <c r="C245" i="52"/>
  <c r="A77" i="52"/>
  <c r="C244" i="52"/>
  <c r="B307" i="52"/>
  <c r="B369" i="52"/>
  <c r="B431" i="52"/>
  <c r="B493" i="52"/>
  <c r="B555" i="52"/>
  <c r="B617" i="52"/>
  <c r="B679" i="52"/>
  <c r="A76" i="52"/>
  <c r="C243" i="52"/>
  <c r="A75" i="52"/>
  <c r="C242" i="52"/>
  <c r="B306" i="52"/>
  <c r="B368" i="52"/>
  <c r="B430" i="52"/>
  <c r="B492" i="52"/>
  <c r="B554" i="52"/>
  <c r="B616" i="52"/>
  <c r="B678" i="52"/>
  <c r="A74" i="52"/>
  <c r="C241" i="52"/>
  <c r="A73" i="52"/>
  <c r="C240" i="52"/>
  <c r="A72" i="52"/>
  <c r="C239" i="52"/>
  <c r="B301" i="52"/>
  <c r="A71" i="52"/>
  <c r="C238" i="52"/>
  <c r="B299" i="52"/>
  <c r="A70" i="52"/>
  <c r="C237" i="52"/>
  <c r="B293" i="52"/>
  <c r="A69" i="52"/>
  <c r="C236" i="52"/>
  <c r="B289" i="52"/>
  <c r="B351" i="52"/>
  <c r="B413" i="52"/>
  <c r="B475" i="52"/>
  <c r="B537" i="52"/>
  <c r="B599" i="52"/>
  <c r="B661" i="52"/>
  <c r="A68" i="52"/>
  <c r="C235" i="52"/>
  <c r="A67" i="52"/>
  <c r="C234" i="52"/>
  <c r="A66" i="52"/>
  <c r="C233" i="52"/>
  <c r="B318" i="52"/>
  <c r="A65" i="52"/>
  <c r="C232" i="52"/>
  <c r="B312" i="52"/>
  <c r="A64" i="52"/>
  <c r="C231" i="52"/>
  <c r="B283" i="52"/>
  <c r="A63" i="52"/>
  <c r="C230" i="52"/>
  <c r="B278" i="52"/>
  <c r="B282" i="52"/>
  <c r="B344" i="52"/>
  <c r="A62" i="52"/>
  <c r="C229" i="52"/>
  <c r="B272" i="52"/>
  <c r="A61" i="52"/>
  <c r="C228" i="52"/>
  <c r="B269" i="52"/>
  <c r="B331" i="52"/>
  <c r="B393" i="52"/>
  <c r="B455" i="52"/>
  <c r="B517" i="52"/>
  <c r="B579" i="52"/>
  <c r="B641" i="52"/>
  <c r="A60" i="52"/>
  <c r="C227" i="52"/>
  <c r="B261" i="52"/>
  <c r="A59" i="52"/>
  <c r="C54" i="52"/>
  <c r="B54" i="52"/>
  <c r="D53" i="52"/>
  <c r="C53" i="52"/>
  <c r="B53" i="52"/>
  <c r="F52" i="52"/>
  <c r="E52" i="52"/>
  <c r="D52" i="52"/>
  <c r="C52" i="52"/>
  <c r="B52" i="52"/>
  <c r="B51" i="52"/>
  <c r="F319" i="52"/>
  <c r="F381" i="52"/>
  <c r="F443" i="52"/>
  <c r="F505" i="52"/>
  <c r="F567" i="52"/>
  <c r="F629" i="52"/>
  <c r="F691" i="52"/>
  <c r="D50" i="52"/>
  <c r="B697" i="52"/>
  <c r="B49" i="52"/>
  <c r="B48" i="52"/>
  <c r="B47" i="52"/>
  <c r="B46" i="52"/>
  <c r="B45" i="52"/>
  <c r="B44" i="52"/>
  <c r="F43" i="52"/>
  <c r="E43" i="52"/>
  <c r="D43" i="52"/>
  <c r="C43" i="52"/>
  <c r="B43" i="52"/>
  <c r="AF41" i="52"/>
  <c r="AE41" i="52"/>
  <c r="AD41" i="52"/>
  <c r="AC41" i="52"/>
  <c r="AB41" i="52"/>
  <c r="AA41" i="52"/>
  <c r="Z41" i="52"/>
  <c r="Y41" i="52"/>
  <c r="X41" i="52"/>
  <c r="W41" i="52"/>
  <c r="V41" i="52"/>
  <c r="U41" i="52"/>
  <c r="T41" i="52"/>
  <c r="S41" i="52"/>
  <c r="R41" i="52"/>
  <c r="Q41" i="52"/>
  <c r="P41" i="52"/>
  <c r="O41" i="52"/>
  <c r="N41" i="52"/>
  <c r="M41" i="52"/>
  <c r="L41" i="52"/>
  <c r="K41" i="52"/>
  <c r="J41" i="52"/>
  <c r="I41" i="52"/>
  <c r="H41" i="52"/>
  <c r="G41" i="52"/>
  <c r="F41" i="52"/>
  <c r="E41" i="52"/>
  <c r="D41" i="52"/>
  <c r="C41" i="52"/>
  <c r="B41" i="52"/>
  <c r="C40" i="52"/>
  <c r="B40" i="52"/>
  <c r="B39" i="52"/>
  <c r="B38" i="52"/>
  <c r="B37" i="52"/>
  <c r="B36" i="52"/>
  <c r="B35" i="52"/>
  <c r="A188" i="52"/>
  <c r="B34" i="52"/>
  <c r="B33" i="52"/>
  <c r="B32" i="52"/>
  <c r="B31" i="52"/>
  <c r="B30" i="52"/>
  <c r="B29" i="52"/>
  <c r="B28" i="52"/>
  <c r="B27" i="52"/>
  <c r="B26" i="52"/>
  <c r="B24" i="52"/>
  <c r="C23" i="52"/>
  <c r="B23" i="52"/>
  <c r="C22" i="52"/>
  <c r="B22" i="52"/>
  <c r="B21" i="52"/>
  <c r="D218" i="46"/>
  <c r="B20" i="52"/>
  <c r="D19" i="50"/>
  <c r="B19" i="52"/>
  <c r="B5" i="52"/>
  <c r="B4" i="52"/>
  <c r="B3" i="52"/>
  <c r="F261" i="52"/>
  <c r="B9" i="26"/>
  <c r="C7" i="26"/>
  <c r="B5" i="26"/>
  <c r="A1" i="26"/>
  <c r="G281" i="43"/>
  <c r="G253" i="43"/>
  <c r="E253" i="43"/>
  <c r="E251" i="43"/>
  <c r="E250" i="43"/>
  <c r="E249" i="43"/>
  <c r="D247" i="43"/>
  <c r="G235" i="43"/>
  <c r="E235" i="43"/>
  <c r="E233" i="43"/>
  <c r="D231" i="43"/>
  <c r="E228" i="43"/>
  <c r="E225" i="43"/>
  <c r="E221" i="43"/>
  <c r="E205" i="43"/>
  <c r="E204" i="43"/>
  <c r="E203" i="43"/>
  <c r="E202" i="43"/>
  <c r="E199" i="43"/>
  <c r="E198" i="43"/>
  <c r="E197" i="43"/>
  <c r="E196" i="43"/>
  <c r="E190" i="43"/>
  <c r="E189" i="43"/>
  <c r="E188" i="43"/>
  <c r="E187" i="43"/>
  <c r="E184" i="43"/>
  <c r="E183" i="43"/>
  <c r="E182" i="43"/>
  <c r="E181" i="43"/>
  <c r="E179" i="43"/>
  <c r="E176" i="43"/>
  <c r="E175" i="43"/>
  <c r="E174" i="43"/>
  <c r="E173" i="43"/>
  <c r="E170" i="43"/>
  <c r="E169" i="43"/>
  <c r="E168" i="43"/>
  <c r="E167" i="43"/>
  <c r="E165" i="43"/>
  <c r="E162" i="43"/>
  <c r="E161" i="43"/>
  <c r="E160" i="43"/>
  <c r="E159" i="43"/>
  <c r="E156" i="43"/>
  <c r="E155" i="43"/>
  <c r="E154" i="43"/>
  <c r="E153" i="43"/>
  <c r="E151" i="43"/>
  <c r="E148" i="43"/>
  <c r="E147" i="43"/>
  <c r="E146" i="43"/>
  <c r="E145" i="43"/>
  <c r="E142" i="43"/>
  <c r="E141" i="43"/>
  <c r="E140" i="43"/>
  <c r="E139" i="43"/>
  <c r="E137" i="43"/>
  <c r="E134" i="43"/>
  <c r="E133" i="43"/>
  <c r="E132" i="43"/>
  <c r="E131" i="43"/>
  <c r="E128" i="43"/>
  <c r="E127" i="43"/>
  <c r="E126" i="43"/>
  <c r="E125" i="43"/>
  <c r="E123" i="43"/>
  <c r="E120" i="43"/>
  <c r="E119" i="43"/>
  <c r="E118" i="43"/>
  <c r="E117" i="43"/>
  <c r="E114" i="43"/>
  <c r="E113" i="43"/>
  <c r="E112" i="43"/>
  <c r="E111" i="43"/>
  <c r="E109" i="43"/>
  <c r="D106" i="43"/>
  <c r="E101" i="43"/>
  <c r="E100" i="43"/>
  <c r="E99" i="43"/>
  <c r="E98" i="43"/>
  <c r="E97" i="43"/>
  <c r="E96" i="43"/>
  <c r="E93" i="43"/>
  <c r="E92" i="43"/>
  <c r="E91" i="43"/>
  <c r="E90" i="43"/>
  <c r="E88" i="43"/>
  <c r="E87" i="43"/>
  <c r="D84" i="43"/>
  <c r="E67" i="43"/>
  <c r="E66" i="43"/>
  <c r="E65" i="43"/>
  <c r="E64" i="43"/>
  <c r="E61" i="43"/>
  <c r="E60" i="43"/>
  <c r="E59" i="43"/>
  <c r="E58" i="43"/>
  <c r="E56" i="43"/>
  <c r="E55" i="43"/>
  <c r="E54" i="43"/>
  <c r="E53" i="43"/>
  <c r="E52" i="43"/>
  <c r="E50" i="43"/>
  <c r="E49" i="43"/>
  <c r="E48" i="43"/>
  <c r="E47" i="43"/>
  <c r="E44" i="43"/>
  <c r="E43" i="43"/>
  <c r="E42" i="43"/>
  <c r="E41" i="43"/>
  <c r="G40" i="43"/>
  <c r="E40" i="43"/>
  <c r="G39" i="43"/>
  <c r="E39" i="43"/>
  <c r="G38" i="43"/>
  <c r="E38" i="43"/>
  <c r="G37" i="43"/>
  <c r="E37" i="43"/>
  <c r="G36" i="43"/>
  <c r="G35" i="43"/>
  <c r="G34" i="43"/>
  <c r="E34" i="43"/>
  <c r="E33" i="43"/>
  <c r="E32" i="43"/>
  <c r="G31" i="43"/>
  <c r="E31" i="43"/>
  <c r="E29" i="43"/>
  <c r="H16" i="43"/>
  <c r="E16" i="43"/>
  <c r="E15" i="43"/>
  <c r="E14" i="43"/>
  <c r="E13" i="43"/>
  <c r="D10" i="43"/>
  <c r="C8" i="43"/>
  <c r="C6" i="43"/>
  <c r="I4" i="43"/>
  <c r="G4" i="43"/>
  <c r="K3" i="43"/>
  <c r="I3" i="43"/>
  <c r="G3" i="43"/>
  <c r="E3" i="43"/>
  <c r="K2" i="43"/>
  <c r="I2" i="43"/>
  <c r="G2" i="43"/>
  <c r="E2" i="43"/>
  <c r="B2" i="43"/>
  <c r="G235" i="35"/>
  <c r="E220" i="35"/>
  <c r="E219" i="35"/>
  <c r="E218" i="35"/>
  <c r="E217" i="35"/>
  <c r="E214" i="35"/>
  <c r="E213" i="35"/>
  <c r="E212" i="35"/>
  <c r="E211" i="35"/>
  <c r="E209" i="35"/>
  <c r="E207" i="35"/>
  <c r="E206" i="35"/>
  <c r="E205" i="35"/>
  <c r="E204" i="35"/>
  <c r="E201" i="35"/>
  <c r="E200" i="35"/>
  <c r="E199" i="35"/>
  <c r="E198" i="35"/>
  <c r="E196" i="35"/>
  <c r="E194" i="35"/>
  <c r="E193" i="35"/>
  <c r="E192" i="35"/>
  <c r="E191" i="35"/>
  <c r="E188" i="35"/>
  <c r="E187" i="35"/>
  <c r="E186" i="35"/>
  <c r="E185" i="35"/>
  <c r="E183" i="35"/>
  <c r="D181" i="35"/>
  <c r="D180" i="35"/>
  <c r="D179" i="35"/>
  <c r="D177" i="35"/>
  <c r="E174" i="35"/>
  <c r="E173" i="35"/>
  <c r="E172" i="35"/>
  <c r="E171" i="35"/>
  <c r="E168" i="35"/>
  <c r="E167" i="35"/>
  <c r="E166" i="35"/>
  <c r="E165" i="35"/>
  <c r="E163" i="35"/>
  <c r="E161" i="35"/>
  <c r="E160" i="35"/>
  <c r="E159" i="35"/>
  <c r="E158" i="35"/>
  <c r="E155" i="35"/>
  <c r="E154" i="35"/>
  <c r="E153" i="35"/>
  <c r="E152" i="35"/>
  <c r="E150" i="35"/>
  <c r="E148" i="35"/>
  <c r="E147" i="35"/>
  <c r="E146" i="35"/>
  <c r="E145" i="35"/>
  <c r="E142" i="35"/>
  <c r="E141" i="35"/>
  <c r="E140" i="35"/>
  <c r="E139" i="35"/>
  <c r="E137" i="35"/>
  <c r="E135" i="35"/>
  <c r="E134" i="35"/>
  <c r="E133" i="35"/>
  <c r="E132" i="35"/>
  <c r="E129" i="35"/>
  <c r="E128" i="35"/>
  <c r="E127" i="35"/>
  <c r="E126" i="35"/>
  <c r="E122" i="35"/>
  <c r="E121" i="35"/>
  <c r="E120" i="35"/>
  <c r="E119" i="35"/>
  <c r="E116" i="35"/>
  <c r="E115" i="35"/>
  <c r="E114" i="35"/>
  <c r="E113" i="35"/>
  <c r="E111" i="35"/>
  <c r="E109" i="35"/>
  <c r="E108" i="35"/>
  <c r="H104" i="35"/>
  <c r="M91" i="35"/>
  <c r="H91" i="35"/>
  <c r="F91" i="35"/>
  <c r="E91" i="35"/>
  <c r="E89" i="35"/>
  <c r="E88" i="35"/>
  <c r="E86" i="35"/>
  <c r="E85" i="35"/>
  <c r="E82" i="35"/>
  <c r="E77" i="35"/>
  <c r="E76" i="35"/>
  <c r="E75" i="35"/>
  <c r="E74" i="35"/>
  <c r="E71" i="35"/>
  <c r="E70" i="35"/>
  <c r="E69" i="35"/>
  <c r="E68" i="35"/>
  <c r="E66" i="35"/>
  <c r="H61" i="35"/>
  <c r="M53" i="35"/>
  <c r="G125" i="60"/>
  <c r="K53" i="35"/>
  <c r="F125" i="60"/>
  <c r="J53" i="35"/>
  <c r="E125" i="60"/>
  <c r="H53" i="35"/>
  <c r="D125" i="60"/>
  <c r="F53" i="35"/>
  <c r="C125" i="60"/>
  <c r="E53" i="35"/>
  <c r="B125" i="60"/>
  <c r="E51" i="35"/>
  <c r="E49" i="35"/>
  <c r="E48" i="35"/>
  <c r="F47" i="35"/>
  <c r="E47" i="35"/>
  <c r="F46" i="35"/>
  <c r="E46" i="35"/>
  <c r="E45" i="35"/>
  <c r="E43" i="35"/>
  <c r="E20" i="35"/>
  <c r="E19" i="35"/>
  <c r="D14" i="35"/>
  <c r="D13" i="35"/>
  <c r="B2" i="35"/>
  <c r="G496" i="58"/>
  <c r="E481" i="58"/>
  <c r="E480" i="58"/>
  <c r="E479" i="58"/>
  <c r="E478" i="58"/>
  <c r="E475" i="58"/>
  <c r="E474" i="58"/>
  <c r="E473" i="58"/>
  <c r="E472" i="58"/>
  <c r="E470" i="58"/>
  <c r="E468" i="58"/>
  <c r="E467" i="58"/>
  <c r="E466" i="58"/>
  <c r="E465" i="58"/>
  <c r="E462" i="58"/>
  <c r="E461" i="58"/>
  <c r="E460" i="58"/>
  <c r="E459" i="58"/>
  <c r="E457" i="58"/>
  <c r="E456" i="58"/>
  <c r="E454" i="58"/>
  <c r="E453" i="58"/>
  <c r="E452" i="58"/>
  <c r="E451" i="58"/>
  <c r="E448" i="58"/>
  <c r="E447" i="58"/>
  <c r="E446" i="58"/>
  <c r="E445" i="58"/>
  <c r="E443" i="58"/>
  <c r="D441" i="58"/>
  <c r="E370" i="58"/>
  <c r="E298" i="58"/>
  <c r="E226" i="58"/>
  <c r="E154" i="58"/>
  <c r="E145" i="58"/>
  <c r="E144" i="58"/>
  <c r="E143" i="58"/>
  <c r="E137" i="58"/>
  <c r="E136" i="58"/>
  <c r="D135" i="58"/>
  <c r="E133" i="58"/>
  <c r="AW109" i="60"/>
  <c r="N132" i="58"/>
  <c r="M132" i="58"/>
  <c r="L132" i="58"/>
  <c r="K132" i="58"/>
  <c r="J132" i="58"/>
  <c r="I132" i="58"/>
  <c r="E130" i="58"/>
  <c r="D129" i="58"/>
  <c r="N124" i="58"/>
  <c r="M124" i="58"/>
  <c r="L124" i="58"/>
  <c r="K124" i="58"/>
  <c r="AK110" i="60"/>
  <c r="J124" i="58"/>
  <c r="I124" i="58"/>
  <c r="E124" i="58"/>
  <c r="E122" i="58"/>
  <c r="E120" i="58"/>
  <c r="AO109" i="60"/>
  <c r="E119" i="58"/>
  <c r="AG109" i="60"/>
  <c r="E118" i="58"/>
  <c r="J117" i="58"/>
  <c r="I117" i="58"/>
  <c r="H124" i="58"/>
  <c r="AP110" i="60"/>
  <c r="H117" i="58"/>
  <c r="E117" i="58"/>
  <c r="E115" i="58"/>
  <c r="D114" i="58"/>
  <c r="I112" i="58"/>
  <c r="E112" i="58"/>
  <c r="E111" i="58"/>
  <c r="E110" i="58"/>
  <c r="D109" i="58"/>
  <c r="V109" i="60"/>
  <c r="I107" i="58"/>
  <c r="E107" i="58"/>
  <c r="E106" i="58"/>
  <c r="E105" i="58"/>
  <c r="D104" i="58"/>
  <c r="S109" i="60"/>
  <c r="I102" i="58"/>
  <c r="E102" i="58"/>
  <c r="E101" i="58"/>
  <c r="E100" i="58"/>
  <c r="D99" i="58"/>
  <c r="P109" i="60"/>
  <c r="I97" i="58"/>
  <c r="E97" i="58"/>
  <c r="E96" i="58"/>
  <c r="E95" i="58"/>
  <c r="D94" i="58"/>
  <c r="M109" i="60"/>
  <c r="I92" i="58"/>
  <c r="E92" i="58"/>
  <c r="E91" i="58"/>
  <c r="W110" i="60"/>
  <c r="E90" i="58"/>
  <c r="D89" i="58"/>
  <c r="J109" i="60"/>
  <c r="D87" i="58"/>
  <c r="E83" i="58"/>
  <c r="F82" i="58"/>
  <c r="F81" i="58"/>
  <c r="F80" i="58"/>
  <c r="E79" i="58"/>
  <c r="D77" i="58"/>
  <c r="E75" i="58"/>
  <c r="E74" i="58"/>
  <c r="E73" i="58"/>
  <c r="D67" i="58"/>
  <c r="D66" i="58"/>
  <c r="D65" i="58"/>
  <c r="D63" i="58"/>
  <c r="G57" i="58"/>
  <c r="L49" i="58"/>
  <c r="H49" i="58"/>
  <c r="D110" i="60"/>
  <c r="E49" i="58"/>
  <c r="C110" i="60"/>
  <c r="D47" i="58"/>
  <c r="D46" i="58"/>
  <c r="D45" i="58"/>
  <c r="D44" i="58"/>
  <c r="D43" i="58"/>
  <c r="D41" i="58"/>
  <c r="D40" i="58"/>
  <c r="E17" i="58"/>
  <c r="E16" i="58"/>
  <c r="E15" i="58"/>
  <c r="D14" i="58"/>
  <c r="D12" i="58"/>
  <c r="C6" i="58"/>
  <c r="E2" i="58"/>
  <c r="B2" i="58"/>
  <c r="G111" i="48"/>
  <c r="E76" i="48"/>
  <c r="E75" i="48"/>
  <c r="E73" i="48"/>
  <c r="E72" i="48"/>
  <c r="E71" i="48"/>
  <c r="E70" i="48"/>
  <c r="E67" i="48"/>
  <c r="E66" i="48"/>
  <c r="E65" i="48"/>
  <c r="E64" i="48"/>
  <c r="E63" i="48"/>
  <c r="E61" i="48"/>
  <c r="E60" i="48"/>
  <c r="E59" i="48"/>
  <c r="E58" i="48"/>
  <c r="E55" i="48"/>
  <c r="E54" i="48"/>
  <c r="E53" i="48"/>
  <c r="E52" i="48"/>
  <c r="E51" i="48"/>
  <c r="E49" i="48"/>
  <c r="E48" i="48"/>
  <c r="E47" i="48"/>
  <c r="E46" i="48"/>
  <c r="E43" i="48"/>
  <c r="E42" i="48"/>
  <c r="E41" i="48"/>
  <c r="E40" i="48"/>
  <c r="E39" i="48"/>
  <c r="E37" i="48"/>
  <c r="E36" i="48"/>
  <c r="E35" i="48"/>
  <c r="E34" i="48"/>
  <c r="E31" i="48"/>
  <c r="E30" i="48"/>
  <c r="E29" i="48"/>
  <c r="E28" i="48"/>
  <c r="E27" i="48"/>
  <c r="E25" i="48"/>
  <c r="E24" i="48"/>
  <c r="E23" i="48"/>
  <c r="E22" i="48"/>
  <c r="E19" i="48"/>
  <c r="E18" i="48"/>
  <c r="E17" i="48"/>
  <c r="E16" i="48"/>
  <c r="E15" i="48"/>
  <c r="E13" i="48"/>
  <c r="E12" i="48"/>
  <c r="D10" i="48"/>
  <c r="C6" i="48"/>
  <c r="B2" i="48"/>
  <c r="G82" i="28"/>
  <c r="E67" i="28"/>
  <c r="E66" i="28"/>
  <c r="E65" i="28"/>
  <c r="E64" i="28"/>
  <c r="E63" i="28"/>
  <c r="E62" i="28"/>
  <c r="E61" i="28"/>
  <c r="E60" i="28"/>
  <c r="E58" i="28"/>
  <c r="E42" i="28"/>
  <c r="E41" i="28"/>
  <c r="E40" i="28"/>
  <c r="E17" i="28"/>
  <c r="E16" i="28"/>
  <c r="E15" i="28"/>
  <c r="E14" i="28"/>
  <c r="C12" i="28"/>
  <c r="D10" i="28"/>
  <c r="C6" i="28"/>
  <c r="B2" i="28"/>
  <c r="G522" i="46"/>
  <c r="E507" i="46"/>
  <c r="E506" i="46"/>
  <c r="E505" i="46"/>
  <c r="E504" i="46"/>
  <c r="E503" i="46"/>
  <c r="E502" i="46"/>
  <c r="E501" i="46"/>
  <c r="E500" i="46"/>
  <c r="E499" i="46"/>
  <c r="E497" i="46"/>
  <c r="E496" i="46"/>
  <c r="E495" i="46"/>
  <c r="E494" i="46"/>
  <c r="E493" i="46"/>
  <c r="E492" i="46"/>
  <c r="E491" i="46"/>
  <c r="E490" i="46"/>
  <c r="E487" i="46"/>
  <c r="E486" i="46"/>
  <c r="E485" i="46"/>
  <c r="E484" i="46"/>
  <c r="E483" i="46"/>
  <c r="E482" i="46"/>
  <c r="E481" i="46"/>
  <c r="E480" i="46"/>
  <c r="E479" i="46"/>
  <c r="E477" i="46"/>
  <c r="E476" i="46"/>
  <c r="E475" i="46"/>
  <c r="E474" i="46"/>
  <c r="E473" i="46"/>
  <c r="E472" i="46"/>
  <c r="E471" i="46"/>
  <c r="E470" i="46"/>
  <c r="E468" i="46"/>
  <c r="E467" i="46"/>
  <c r="E465" i="46"/>
  <c r="E464" i="46"/>
  <c r="E463" i="46"/>
  <c r="E462" i="46"/>
  <c r="E461" i="46"/>
  <c r="E460" i="46"/>
  <c r="E459" i="46"/>
  <c r="E458" i="46"/>
  <c r="E456" i="46"/>
  <c r="E455" i="46"/>
  <c r="E454" i="46"/>
  <c r="E453" i="46"/>
  <c r="D451" i="46"/>
  <c r="E211" i="46"/>
  <c r="E210" i="46"/>
  <c r="D207" i="46"/>
  <c r="F204" i="46"/>
  <c r="W90" i="60"/>
  <c r="F201" i="46"/>
  <c r="V90" i="60"/>
  <c r="F198" i="46"/>
  <c r="U90" i="60"/>
  <c r="F195" i="46"/>
  <c r="T90" i="60"/>
  <c r="F192" i="46"/>
  <c r="S90" i="60"/>
  <c r="E190" i="46"/>
  <c r="E189" i="46"/>
  <c r="E183" i="46"/>
  <c r="E182" i="46"/>
  <c r="R90" i="60"/>
  <c r="D180" i="46"/>
  <c r="E178" i="46"/>
  <c r="E177" i="46"/>
  <c r="E176" i="46"/>
  <c r="I174" i="46"/>
  <c r="E174" i="46"/>
  <c r="I173" i="46"/>
  <c r="E173" i="46"/>
  <c r="I172" i="46"/>
  <c r="E172" i="46"/>
  <c r="D171" i="46"/>
  <c r="I170" i="46"/>
  <c r="E170" i="46"/>
  <c r="Q90" i="60"/>
  <c r="E169" i="46"/>
  <c r="P90" i="60"/>
  <c r="E168" i="46"/>
  <c r="O90" i="60"/>
  <c r="E162" i="46"/>
  <c r="E160" i="46"/>
  <c r="E159" i="46"/>
  <c r="I157" i="46"/>
  <c r="H157" i="46"/>
  <c r="E156" i="46"/>
  <c r="D154" i="46"/>
  <c r="E152" i="46"/>
  <c r="F149" i="46"/>
  <c r="E148" i="46"/>
  <c r="D146" i="46"/>
  <c r="E144" i="46"/>
  <c r="E143" i="46"/>
  <c r="M141" i="46"/>
  <c r="H141" i="46"/>
  <c r="H139" i="46"/>
  <c r="D139" i="46"/>
  <c r="E137" i="46"/>
  <c r="N90" i="60"/>
  <c r="D131" i="46"/>
  <c r="D130" i="46"/>
  <c r="D129" i="46"/>
  <c r="D128" i="46"/>
  <c r="D127" i="46"/>
  <c r="D125" i="46"/>
  <c r="G120" i="46"/>
  <c r="M102" i="46"/>
  <c r="I102" i="46"/>
  <c r="H102" i="46"/>
  <c r="F102" i="46"/>
  <c r="I101" i="46"/>
  <c r="H101" i="46"/>
  <c r="F101" i="46"/>
  <c r="M100" i="46"/>
  <c r="L100" i="46"/>
  <c r="I100" i="46"/>
  <c r="H100" i="46"/>
  <c r="F100" i="46"/>
  <c r="E100" i="46"/>
  <c r="E98" i="46"/>
  <c r="E97" i="46"/>
  <c r="E96" i="46"/>
  <c r="E95" i="46"/>
  <c r="E93" i="46"/>
  <c r="E92" i="46"/>
  <c r="E91" i="46"/>
  <c r="G87" i="46"/>
  <c r="N62" i="46"/>
  <c r="G62" i="46"/>
  <c r="E62" i="46"/>
  <c r="N60" i="46"/>
  <c r="G60" i="46"/>
  <c r="E60" i="46"/>
  <c r="M59" i="46"/>
  <c r="L59" i="46"/>
  <c r="J59" i="46"/>
  <c r="I59" i="46"/>
  <c r="H59" i="46"/>
  <c r="N58" i="46"/>
  <c r="L58" i="46"/>
  <c r="K58" i="46"/>
  <c r="H58" i="46"/>
  <c r="G58" i="46"/>
  <c r="E58" i="46"/>
  <c r="C58" i="46"/>
  <c r="E56" i="46"/>
  <c r="E55" i="46"/>
  <c r="E54" i="46"/>
  <c r="E53" i="46"/>
  <c r="E52" i="46"/>
  <c r="E51" i="46"/>
  <c r="E50" i="46"/>
  <c r="E49" i="46"/>
  <c r="E48" i="46"/>
  <c r="E47" i="46"/>
  <c r="E46" i="46"/>
  <c r="E44" i="46"/>
  <c r="E43" i="46"/>
  <c r="E20" i="46"/>
  <c r="E19" i="46"/>
  <c r="E18" i="46"/>
  <c r="E17" i="46"/>
  <c r="E16" i="46"/>
  <c r="E15" i="46"/>
  <c r="E12" i="46"/>
  <c r="D10" i="46"/>
  <c r="C6" i="46"/>
  <c r="G4" i="46"/>
  <c r="K3" i="58"/>
  <c r="E4" i="46"/>
  <c r="I3" i="46"/>
  <c r="G3" i="46"/>
  <c r="E3" i="46"/>
  <c r="K2" i="46"/>
  <c r="I2" i="46"/>
  <c r="G2" i="46"/>
  <c r="E2" i="46"/>
  <c r="B2" i="46"/>
  <c r="E181" i="50"/>
  <c r="E180" i="50"/>
  <c r="D176" i="50"/>
  <c r="K171" i="50"/>
  <c r="K170" i="50"/>
  <c r="N169" i="50"/>
  <c r="M169" i="50"/>
  <c r="D167" i="50"/>
  <c r="N160" i="50"/>
  <c r="N168" i="50"/>
  <c r="M160" i="50"/>
  <c r="M168" i="50"/>
  <c r="L160" i="50"/>
  <c r="L168" i="50"/>
  <c r="K160" i="50"/>
  <c r="K168" i="50"/>
  <c r="J160" i="50"/>
  <c r="J168" i="50"/>
  <c r="I160" i="50"/>
  <c r="I168" i="50"/>
  <c r="E158" i="50"/>
  <c r="E156" i="50"/>
  <c r="E155" i="50"/>
  <c r="E154" i="50"/>
  <c r="E168" i="50"/>
  <c r="I152" i="50"/>
  <c r="E152" i="50"/>
  <c r="H151" i="50"/>
  <c r="E151" i="50"/>
  <c r="H150" i="50"/>
  <c r="E150" i="50"/>
  <c r="J149" i="50"/>
  <c r="E149" i="50"/>
  <c r="E148" i="50"/>
  <c r="J147" i="50"/>
  <c r="E147" i="50"/>
  <c r="J146" i="50"/>
  <c r="I146" i="50"/>
  <c r="H146" i="50"/>
  <c r="E146" i="50"/>
  <c r="D145" i="50"/>
  <c r="E144" i="50"/>
  <c r="E166" i="50"/>
  <c r="E174" i="50"/>
  <c r="E143" i="50"/>
  <c r="E165" i="50"/>
  <c r="E173" i="50"/>
  <c r="E142" i="50"/>
  <c r="E164" i="50"/>
  <c r="E172" i="50"/>
  <c r="E141" i="50"/>
  <c r="E163" i="50"/>
  <c r="E171" i="50"/>
  <c r="E140" i="50"/>
  <c r="E162" i="50"/>
  <c r="E170" i="50"/>
  <c r="E139" i="50"/>
  <c r="E161" i="50"/>
  <c r="E169" i="50"/>
  <c r="J138" i="50"/>
  <c r="I138" i="50"/>
  <c r="H160" i="50"/>
  <c r="H168" i="50"/>
  <c r="H138" i="50"/>
  <c r="E138" i="50"/>
  <c r="E160" i="50"/>
  <c r="E136" i="50"/>
  <c r="E134" i="50"/>
  <c r="E133" i="50"/>
  <c r="E132" i="50"/>
  <c r="F119" i="50"/>
  <c r="G118" i="50"/>
  <c r="G117" i="50"/>
  <c r="F116" i="50"/>
  <c r="E107" i="50"/>
  <c r="D105" i="50"/>
  <c r="E102" i="50"/>
  <c r="F101" i="50"/>
  <c r="F100" i="50"/>
  <c r="E99" i="50"/>
  <c r="E98" i="50"/>
  <c r="J97" i="50"/>
  <c r="I97" i="50"/>
  <c r="E97" i="50"/>
  <c r="I96" i="50"/>
  <c r="E96" i="50"/>
  <c r="I95" i="50"/>
  <c r="E95" i="50"/>
  <c r="D94" i="50"/>
  <c r="I93" i="50"/>
  <c r="E93" i="50"/>
  <c r="E92" i="50"/>
  <c r="E91" i="50"/>
  <c r="E86" i="50"/>
  <c r="E85" i="50"/>
  <c r="E83" i="50"/>
  <c r="E82" i="50"/>
  <c r="E80" i="50"/>
  <c r="F78" i="50"/>
  <c r="F77" i="50"/>
  <c r="F75" i="50"/>
  <c r="F73" i="50"/>
  <c r="F71" i="50"/>
  <c r="F69" i="50"/>
  <c r="F68" i="50"/>
  <c r="F66" i="50"/>
  <c r="E64" i="50"/>
  <c r="E63" i="50"/>
  <c r="H62" i="50"/>
  <c r="E61" i="50"/>
  <c r="F59" i="50"/>
  <c r="F58" i="50"/>
  <c r="F56" i="50"/>
  <c r="E54" i="50"/>
  <c r="H53" i="50"/>
  <c r="E52" i="50"/>
  <c r="E50" i="50"/>
  <c r="D48" i="50"/>
  <c r="E46" i="50"/>
  <c r="D45" i="50"/>
  <c r="E41" i="50"/>
  <c r="F40" i="50"/>
  <c r="F39" i="50"/>
  <c r="F38" i="50"/>
  <c r="D35" i="50"/>
  <c r="E33" i="50"/>
  <c r="E32" i="50"/>
  <c r="E31" i="50"/>
  <c r="H29" i="50"/>
  <c r="V57" i="50"/>
  <c r="W57" i="50"/>
  <c r="E29" i="50"/>
  <c r="H28" i="50"/>
  <c r="E28" i="50"/>
  <c r="H27" i="50"/>
  <c r="E27" i="50"/>
  <c r="M25" i="50"/>
  <c r="H25" i="50"/>
  <c r="D25" i="50"/>
  <c r="E23" i="50"/>
  <c r="E22" i="50"/>
  <c r="E21" i="50"/>
  <c r="D16" i="50"/>
  <c r="D15" i="50"/>
  <c r="D14" i="50"/>
  <c r="D13" i="50"/>
  <c r="D12" i="50"/>
  <c r="D10" i="50"/>
  <c r="C6" i="50"/>
  <c r="K4" i="50"/>
  <c r="E4" i="50"/>
  <c r="E3" i="50"/>
  <c r="K2" i="50"/>
  <c r="I2" i="50"/>
  <c r="G2" i="50"/>
  <c r="E2" i="50"/>
  <c r="B2" i="50"/>
  <c r="G285" i="44"/>
  <c r="E242" i="44"/>
  <c r="E241" i="44"/>
  <c r="E240" i="44"/>
  <c r="E239" i="44"/>
  <c r="E236" i="44"/>
  <c r="E235" i="44"/>
  <c r="E234" i="44"/>
  <c r="E233" i="44"/>
  <c r="E231" i="44"/>
  <c r="E230" i="44"/>
  <c r="E228" i="44"/>
  <c r="E227" i="44"/>
  <c r="E226" i="44"/>
  <c r="E225" i="44"/>
  <c r="E222" i="44"/>
  <c r="E221" i="44"/>
  <c r="E220" i="44"/>
  <c r="E219" i="44"/>
  <c r="E217" i="44"/>
  <c r="E216" i="44"/>
  <c r="E214" i="44"/>
  <c r="E213" i="44"/>
  <c r="E212" i="44"/>
  <c r="E211" i="44"/>
  <c r="E208" i="44"/>
  <c r="E207" i="44"/>
  <c r="E206" i="44"/>
  <c r="E205" i="44"/>
  <c r="E203" i="44"/>
  <c r="E201" i="44"/>
  <c r="E200" i="44"/>
  <c r="E199" i="44"/>
  <c r="E198" i="44"/>
  <c r="E195" i="44"/>
  <c r="E194" i="44"/>
  <c r="E193" i="44"/>
  <c r="E192" i="44"/>
  <c r="E190" i="44"/>
  <c r="E189" i="44"/>
  <c r="E188" i="44"/>
  <c r="E187" i="44"/>
  <c r="E185" i="44"/>
  <c r="E184" i="44"/>
  <c r="E183" i="44"/>
  <c r="E182" i="44"/>
  <c r="E179" i="44"/>
  <c r="E178" i="44"/>
  <c r="E177" i="44"/>
  <c r="E176" i="44"/>
  <c r="G175" i="44"/>
  <c r="E175" i="44"/>
  <c r="G174" i="44"/>
  <c r="E174" i="44"/>
  <c r="G173" i="44"/>
  <c r="E173" i="44"/>
  <c r="G172" i="44"/>
  <c r="E172" i="44"/>
  <c r="G170" i="44"/>
  <c r="G169" i="44"/>
  <c r="E169" i="44"/>
  <c r="G168" i="44"/>
  <c r="E168" i="44"/>
  <c r="G167" i="44"/>
  <c r="E167" i="44"/>
  <c r="G166" i="44"/>
  <c r="E166" i="44"/>
  <c r="E164" i="44"/>
  <c r="E163" i="44"/>
  <c r="E162" i="44"/>
  <c r="E161" i="44"/>
  <c r="E160" i="44"/>
  <c r="G156" i="44"/>
  <c r="M138" i="44"/>
  <c r="I138" i="44"/>
  <c r="H138" i="44"/>
  <c r="F138" i="44"/>
  <c r="I137" i="44"/>
  <c r="H137" i="44"/>
  <c r="F137" i="44"/>
  <c r="M136" i="44"/>
  <c r="L136" i="44"/>
  <c r="I136" i="44"/>
  <c r="H136" i="44"/>
  <c r="F136" i="44"/>
  <c r="E136" i="44"/>
  <c r="E134" i="44"/>
  <c r="E133" i="44"/>
  <c r="E132" i="44"/>
  <c r="E131" i="44"/>
  <c r="E130" i="44"/>
  <c r="G126" i="44"/>
  <c r="F108" i="44"/>
  <c r="F107" i="44"/>
  <c r="F106" i="44"/>
  <c r="F105" i="44"/>
  <c r="E105" i="44"/>
  <c r="E103" i="44"/>
  <c r="E102" i="44"/>
  <c r="E101" i="44"/>
  <c r="E100" i="44"/>
  <c r="E99" i="44"/>
  <c r="E98" i="44"/>
  <c r="E96" i="44"/>
  <c r="E95" i="44"/>
  <c r="E94" i="44"/>
  <c r="G90" i="44"/>
  <c r="F65" i="44"/>
  <c r="F63" i="44"/>
  <c r="N62" i="44"/>
  <c r="M62" i="44"/>
  <c r="K62" i="44"/>
  <c r="J62" i="44"/>
  <c r="I62" i="44"/>
  <c r="M61" i="44"/>
  <c r="L61" i="44"/>
  <c r="I61" i="44"/>
  <c r="H61" i="44"/>
  <c r="F61" i="44"/>
  <c r="E61" i="44"/>
  <c r="E59" i="44"/>
  <c r="E58" i="44"/>
  <c r="E57" i="44"/>
  <c r="E56" i="44"/>
  <c r="E55" i="44"/>
  <c r="E54" i="44"/>
  <c r="E53" i="44"/>
  <c r="E52" i="44"/>
  <c r="E51" i="44"/>
  <c r="E50" i="44"/>
  <c r="E49" i="44"/>
  <c r="E27" i="44"/>
  <c r="E26" i="44"/>
  <c r="E25" i="44"/>
  <c r="E24" i="44"/>
  <c r="E23" i="44"/>
  <c r="E22" i="44"/>
  <c r="E21" i="44"/>
  <c r="E18" i="44"/>
  <c r="E17" i="44"/>
  <c r="E16" i="44"/>
  <c r="E15" i="44"/>
  <c r="D13" i="44"/>
  <c r="D12" i="44"/>
  <c r="D10" i="44"/>
  <c r="C6" i="44"/>
  <c r="I4" i="44"/>
  <c r="G4" i="44"/>
  <c r="E4" i="44"/>
  <c r="K3" i="44"/>
  <c r="I3" i="44"/>
  <c r="G3" i="44"/>
  <c r="E3" i="44"/>
  <c r="K2" i="44"/>
  <c r="I2" i="44"/>
  <c r="G2" i="44"/>
  <c r="E2" i="44"/>
  <c r="B2" i="44"/>
  <c r="G260" i="38"/>
  <c r="L248" i="38"/>
  <c r="I248" i="38"/>
  <c r="F248" i="38"/>
  <c r="L247" i="38"/>
  <c r="I247" i="38"/>
  <c r="F247" i="38"/>
  <c r="E247" i="38"/>
  <c r="E245" i="38"/>
  <c r="E244" i="38"/>
  <c r="E243" i="38"/>
  <c r="E242" i="38"/>
  <c r="F240" i="38"/>
  <c r="F238" i="38"/>
  <c r="F236" i="38"/>
  <c r="N223" i="38"/>
  <c r="M223" i="38"/>
  <c r="F223" i="38"/>
  <c r="N222" i="38"/>
  <c r="M222" i="38"/>
  <c r="F222" i="38"/>
  <c r="N221" i="38"/>
  <c r="M221" i="38"/>
  <c r="L221" i="38"/>
  <c r="F221" i="38"/>
  <c r="E221" i="38"/>
  <c r="E219" i="38"/>
  <c r="E218" i="38"/>
  <c r="E217" i="38"/>
  <c r="E216" i="38"/>
  <c r="F215" i="38"/>
  <c r="F214" i="38"/>
  <c r="F213" i="38"/>
  <c r="E212" i="38"/>
  <c r="E211" i="38"/>
  <c r="E210" i="38"/>
  <c r="E209" i="38"/>
  <c r="E208" i="38"/>
  <c r="G204" i="38"/>
  <c r="N191" i="38"/>
  <c r="M191" i="38"/>
  <c r="L191" i="38"/>
  <c r="I191" i="38"/>
  <c r="F191" i="38"/>
  <c r="N190" i="38"/>
  <c r="M190" i="38"/>
  <c r="L190" i="38"/>
  <c r="I190" i="38"/>
  <c r="F190" i="38"/>
  <c r="N189" i="38"/>
  <c r="M189" i="38"/>
  <c r="L189" i="38"/>
  <c r="I189" i="38"/>
  <c r="F189" i="38"/>
  <c r="E189" i="38"/>
  <c r="E187" i="38"/>
  <c r="E186" i="38"/>
  <c r="E185" i="38"/>
  <c r="E184" i="38"/>
  <c r="E183" i="38"/>
  <c r="E182" i="38"/>
  <c r="E180" i="38"/>
  <c r="G176" i="38"/>
  <c r="F168" i="38"/>
  <c r="N167" i="38"/>
  <c r="H90" i="60"/>
  <c r="M167" i="38"/>
  <c r="G90" i="60"/>
  <c r="L167" i="38"/>
  <c r="F90" i="60"/>
  <c r="K167" i="38"/>
  <c r="D90" i="60"/>
  <c r="F167" i="38"/>
  <c r="C90" i="60"/>
  <c r="E167" i="38"/>
  <c r="B90" i="60"/>
  <c r="E165" i="38"/>
  <c r="E164" i="38"/>
  <c r="E163" i="38"/>
  <c r="E161" i="38"/>
  <c r="E160" i="38"/>
  <c r="E159" i="38"/>
  <c r="E158" i="38"/>
  <c r="E155" i="38"/>
  <c r="G151" i="38"/>
  <c r="F138" i="38"/>
  <c r="F137" i="38"/>
  <c r="N136" i="38"/>
  <c r="M136" i="38"/>
  <c r="L136" i="38"/>
  <c r="F136" i="38"/>
  <c r="E136" i="38"/>
  <c r="E134" i="38"/>
  <c r="E133" i="38"/>
  <c r="E132" i="38"/>
  <c r="E131" i="38"/>
  <c r="E130" i="38"/>
  <c r="G126" i="38"/>
  <c r="F113" i="38"/>
  <c r="F112" i="38"/>
  <c r="F111" i="38"/>
  <c r="N110" i="38"/>
  <c r="F110" i="38"/>
  <c r="E110" i="38"/>
  <c r="E108" i="38"/>
  <c r="E107" i="38"/>
  <c r="E106" i="38"/>
  <c r="E105" i="38"/>
  <c r="E104" i="38"/>
  <c r="E102" i="38"/>
  <c r="E100" i="38"/>
  <c r="AE4" i="60"/>
  <c r="E99" i="38"/>
  <c r="AD4" i="60"/>
  <c r="E98" i="38"/>
  <c r="AC4" i="60"/>
  <c r="E97" i="38"/>
  <c r="AB4" i="60"/>
  <c r="E96" i="38"/>
  <c r="AA4" i="60"/>
  <c r="E95" i="38"/>
  <c r="Z4" i="60"/>
  <c r="E93" i="38"/>
  <c r="E92" i="38"/>
  <c r="E91" i="38"/>
  <c r="E90" i="38"/>
  <c r="E89" i="38"/>
  <c r="Z3" i="60"/>
  <c r="D87" i="38"/>
  <c r="E79" i="38"/>
  <c r="E78" i="38"/>
  <c r="E77" i="38"/>
  <c r="F76" i="38"/>
  <c r="F75" i="38"/>
  <c r="E74" i="38"/>
  <c r="E73" i="38"/>
  <c r="E72" i="38"/>
  <c r="W4" i="60"/>
  <c r="E70" i="38"/>
  <c r="V4" i="60"/>
  <c r="E69" i="38"/>
  <c r="U4" i="60"/>
  <c r="E67" i="38"/>
  <c r="E66" i="38"/>
  <c r="E65" i="38"/>
  <c r="L55" i="38"/>
  <c r="F55" i="38"/>
  <c r="N55" i="38"/>
  <c r="L54" i="38"/>
  <c r="F54" i="38"/>
  <c r="N53" i="38"/>
  <c r="L53" i="38"/>
  <c r="K53" i="38"/>
  <c r="F53" i="38"/>
  <c r="E53" i="38"/>
  <c r="E51" i="38"/>
  <c r="E50" i="38"/>
  <c r="E49" i="38"/>
  <c r="E48" i="38"/>
  <c r="F47" i="38"/>
  <c r="F46" i="38"/>
  <c r="E45" i="38"/>
  <c r="E44" i="38"/>
  <c r="E43" i="38"/>
  <c r="E42" i="38"/>
  <c r="N3" i="60"/>
  <c r="E40" i="38"/>
  <c r="E39" i="38"/>
  <c r="E38" i="38"/>
  <c r="M4" i="60"/>
  <c r="E15" i="38"/>
  <c r="E14" i="38"/>
  <c r="E13" i="38"/>
  <c r="D11" i="38"/>
  <c r="D10" i="38"/>
  <c r="D8" i="38"/>
  <c r="C6" i="38"/>
  <c r="K4" i="38"/>
  <c r="I4" i="38"/>
  <c r="G4" i="38"/>
  <c r="E4" i="38"/>
  <c r="K3" i="38"/>
  <c r="I3" i="38"/>
  <c r="G3" i="38"/>
  <c r="E3" i="38"/>
  <c r="K2" i="38"/>
  <c r="I2" i="38"/>
  <c r="G2" i="38"/>
  <c r="E2" i="38"/>
  <c r="B2" i="38"/>
  <c r="G62" i="37"/>
  <c r="G61" i="37"/>
  <c r="G59" i="37"/>
  <c r="G58" i="37"/>
  <c r="G57" i="37"/>
  <c r="G56" i="37"/>
  <c r="G55" i="37"/>
  <c r="E55" i="37"/>
  <c r="G53" i="37"/>
  <c r="L4" i="60"/>
  <c r="G52" i="37"/>
  <c r="K4" i="60"/>
  <c r="G50" i="37"/>
  <c r="J4" i="60"/>
  <c r="G49" i="37"/>
  <c r="I4" i="60"/>
  <c r="G48" i="37"/>
  <c r="H4" i="60"/>
  <c r="G47" i="37"/>
  <c r="G4" i="60"/>
  <c r="G46" i="37"/>
  <c r="F4" i="60"/>
  <c r="E46" i="37"/>
  <c r="E44" i="37"/>
  <c r="E43" i="37"/>
  <c r="D41" i="37"/>
  <c r="E39" i="37"/>
  <c r="E38" i="37"/>
  <c r="E36" i="37"/>
  <c r="E35" i="37"/>
  <c r="E34" i="37"/>
  <c r="E33" i="37"/>
  <c r="E32" i="37"/>
  <c r="E31" i="37"/>
  <c r="E29" i="37"/>
  <c r="E27" i="37"/>
  <c r="E25" i="37"/>
  <c r="E24" i="37"/>
  <c r="B4" i="60"/>
  <c r="E23" i="37"/>
  <c r="E22" i="37"/>
  <c r="E20" i="37"/>
  <c r="D18" i="37"/>
  <c r="E16" i="37"/>
  <c r="I14" i="37"/>
  <c r="E14" i="37"/>
  <c r="E12" i="37"/>
  <c r="E10" i="37"/>
  <c r="D8" i="37"/>
  <c r="C6" i="37"/>
  <c r="E4" i="37"/>
  <c r="K3" i="37"/>
  <c r="I3" i="37"/>
  <c r="G3" i="37"/>
  <c r="E3" i="37"/>
  <c r="K2" i="37"/>
  <c r="I2" i="37"/>
  <c r="E2" i="37"/>
  <c r="B2" i="37"/>
  <c r="G50" i="55"/>
  <c r="G21" i="55"/>
  <c r="G20" i="55"/>
  <c r="G19" i="55"/>
  <c r="G18" i="55"/>
  <c r="G17" i="55"/>
  <c r="F17" i="55"/>
  <c r="E17" i="55"/>
  <c r="E15" i="55"/>
  <c r="E13" i="55"/>
  <c r="E12" i="55"/>
  <c r="E11" i="55"/>
  <c r="C6" i="55"/>
  <c r="E4" i="55"/>
  <c r="E3" i="55"/>
  <c r="K2" i="55"/>
  <c r="I2" i="55"/>
  <c r="G2" i="55"/>
  <c r="E2" i="55"/>
  <c r="B2" i="55"/>
  <c r="B93" i="10"/>
  <c r="B90" i="10"/>
  <c r="B89" i="10"/>
  <c r="B88" i="10"/>
  <c r="B87" i="10"/>
  <c r="B85" i="10"/>
  <c r="B83" i="10"/>
  <c r="B82" i="10"/>
  <c r="B81" i="10"/>
  <c r="B80" i="10"/>
  <c r="E78" i="10"/>
  <c r="E77" i="10"/>
  <c r="E76" i="10"/>
  <c r="E75" i="10"/>
  <c r="E74" i="10"/>
  <c r="E73" i="10"/>
  <c r="E72" i="10"/>
  <c r="C72" i="10"/>
  <c r="E71" i="10"/>
  <c r="C71" i="10"/>
  <c r="B70" i="10"/>
  <c r="B69" i="10"/>
  <c r="B68" i="10"/>
  <c r="B67" i="10"/>
  <c r="B66" i="10"/>
  <c r="B63" i="10"/>
  <c r="B62" i="10"/>
  <c r="B60" i="10"/>
  <c r="B59" i="10"/>
  <c r="D58" i="10"/>
  <c r="B57" i="10"/>
  <c r="D56" i="10"/>
  <c r="B56" i="10"/>
  <c r="D55" i="10"/>
  <c r="B55" i="10"/>
  <c r="B54" i="10"/>
  <c r="B53" i="10"/>
  <c r="B51" i="10"/>
  <c r="B50" i="10"/>
  <c r="B49" i="10"/>
  <c r="B48" i="10"/>
  <c r="B47" i="10"/>
  <c r="E38" i="10"/>
  <c r="B36" i="10"/>
  <c r="C34" i="10"/>
  <c r="C33" i="10"/>
  <c r="C32" i="10"/>
  <c r="C31" i="10"/>
  <c r="B30" i="10"/>
  <c r="B24" i="10"/>
  <c r="B23" i="10"/>
  <c r="B22" i="10"/>
  <c r="B21" i="10"/>
  <c r="B16" i="10"/>
  <c r="B15" i="10"/>
  <c r="B14" i="10"/>
  <c r="B13" i="10"/>
  <c r="B8" i="10"/>
  <c r="B7" i="10"/>
  <c r="B5" i="10"/>
  <c r="C3" i="10"/>
  <c r="C2" i="10"/>
  <c r="I1" i="10"/>
  <c r="G1" i="10"/>
  <c r="E1" i="10"/>
  <c r="C1" i="10"/>
  <c r="A1" i="10"/>
  <c r="B71" i="9"/>
  <c r="B70" i="9"/>
  <c r="B69" i="9"/>
  <c r="B68" i="9"/>
  <c r="B67" i="9"/>
  <c r="F63" i="9"/>
  <c r="B63" i="9"/>
  <c r="B55" i="9"/>
  <c r="B53" i="9"/>
  <c r="B52" i="9"/>
  <c r="B51" i="9"/>
  <c r="B50" i="9"/>
  <c r="B49" i="9"/>
  <c r="C46" i="9"/>
  <c r="B45" i="9"/>
  <c r="C43" i="9"/>
  <c r="C42" i="9"/>
  <c r="C41" i="9"/>
  <c r="C40" i="9"/>
  <c r="C39" i="9"/>
  <c r="B38" i="9"/>
  <c r="C37" i="9"/>
  <c r="C36" i="9"/>
  <c r="C35" i="9"/>
  <c r="B34" i="9"/>
  <c r="C33" i="9"/>
  <c r="C32" i="9"/>
  <c r="C31" i="9"/>
  <c r="B30" i="9"/>
  <c r="C29" i="9"/>
  <c r="B28" i="9"/>
  <c r="C27" i="9"/>
  <c r="B26" i="9"/>
  <c r="C25" i="9"/>
  <c r="C24" i="9"/>
  <c r="C23" i="9"/>
  <c r="B22" i="9"/>
  <c r="C21" i="9"/>
  <c r="B20" i="9"/>
  <c r="C19" i="9"/>
  <c r="B18" i="9"/>
  <c r="C17" i="9"/>
  <c r="C16" i="9"/>
  <c r="B15" i="9"/>
  <c r="C14" i="9"/>
  <c r="C13" i="9"/>
  <c r="C12" i="9"/>
  <c r="B11" i="9"/>
  <c r="C10" i="9"/>
  <c r="B9" i="9"/>
  <c r="B8" i="9"/>
  <c r="B7" i="9"/>
  <c r="B5" i="9"/>
  <c r="B3" i="9"/>
  <c r="B1" i="9"/>
  <c r="Z60" i="38"/>
  <c r="Z59" i="38"/>
  <c r="Z58" i="38"/>
  <c r="S73" i="38"/>
  <c r="P82" i="35"/>
  <c r="Q152" i="58"/>
  <c r="Q224" i="58"/>
  <c r="S411" i="58"/>
  <c r="S410" i="58"/>
  <c r="S409" i="58"/>
  <c r="S402" i="58"/>
  <c r="S397" i="58"/>
  <c r="S392" i="58"/>
  <c r="S387" i="58"/>
  <c r="S382" i="58"/>
  <c r="I70" i="38"/>
  <c r="Q169" i="38"/>
  <c r="Q170" i="38"/>
  <c r="Q171" i="38"/>
  <c r="Q172" i="38"/>
  <c r="Q173" i="38"/>
  <c r="Q174" i="38"/>
  <c r="M174" i="38"/>
  <c r="R174" i="38"/>
  <c r="S339" i="58"/>
  <c r="S338" i="58"/>
  <c r="S337" i="58"/>
  <c r="S330" i="58"/>
  <c r="S325" i="58"/>
  <c r="S320" i="58"/>
  <c r="S315" i="58"/>
  <c r="S310" i="58"/>
  <c r="S267" i="58"/>
  <c r="S266" i="58"/>
  <c r="S265" i="58"/>
  <c r="S258" i="58"/>
  <c r="S253" i="58"/>
  <c r="S248" i="58"/>
  <c r="S243" i="58"/>
  <c r="S238" i="58"/>
  <c r="S195" i="58"/>
  <c r="S194" i="58"/>
  <c r="S193" i="58"/>
  <c r="S186" i="58"/>
  <c r="S181" i="58"/>
  <c r="S176" i="58"/>
  <c r="S171" i="58"/>
  <c r="S166" i="58"/>
  <c r="Q224" i="38"/>
  <c r="Q225" i="38"/>
  <c r="Q226" i="38"/>
  <c r="W226" i="38"/>
  <c r="M226" i="38"/>
  <c r="W169" i="38"/>
  <c r="W170" i="38"/>
  <c r="W171" i="38"/>
  <c r="W172" i="38"/>
  <c r="W173" i="38"/>
  <c r="W174" i="38"/>
  <c r="W224" i="38"/>
  <c r="W225" i="38"/>
  <c r="M225" i="38"/>
  <c r="W227" i="38"/>
  <c r="M227" i="38"/>
  <c r="W228" i="38"/>
  <c r="M228" i="38"/>
  <c r="W229" i="38"/>
  <c r="M229" i="38"/>
  <c r="W230" i="38"/>
  <c r="M230" i="38"/>
  <c r="W231" i="38"/>
  <c r="M231" i="38"/>
  <c r="W232" i="38"/>
  <c r="M232" i="38"/>
  <c r="W233" i="38"/>
  <c r="M233" i="38"/>
  <c r="W234" i="38"/>
  <c r="M234" i="38"/>
  <c r="M173" i="38"/>
  <c r="R173" i="38"/>
  <c r="M172" i="38"/>
  <c r="R172" i="38"/>
  <c r="M171" i="38"/>
  <c r="R171" i="38"/>
  <c r="B695" i="52"/>
  <c r="B696" i="52"/>
  <c r="M170" i="38"/>
  <c r="R170" i="38"/>
  <c r="W91" i="46"/>
  <c r="V118" i="46"/>
  <c r="V117" i="46"/>
  <c r="V116" i="46"/>
  <c r="V115" i="46"/>
  <c r="V114" i="46"/>
  <c r="V113" i="46"/>
  <c r="V112" i="46"/>
  <c r="V103" i="46"/>
  <c r="W107" i="46"/>
  <c r="V111" i="46"/>
  <c r="V110" i="46"/>
  <c r="V109" i="46"/>
  <c r="V108" i="46"/>
  <c r="V107" i="46"/>
  <c r="V106" i="46"/>
  <c r="V105" i="46"/>
  <c r="V104" i="46"/>
  <c r="C135" i="46"/>
  <c r="Q137" i="46"/>
  <c r="C19" i="50"/>
  <c r="H19" i="50"/>
  <c r="V56" i="50"/>
  <c r="U66" i="46"/>
  <c r="U64" i="46"/>
  <c r="U72" i="46"/>
  <c r="U74" i="46"/>
  <c r="U76" i="46"/>
  <c r="U78" i="46"/>
  <c r="U80" i="46"/>
  <c r="V76" i="50"/>
  <c r="W76" i="50"/>
  <c r="V72" i="50"/>
  <c r="V67" i="50"/>
  <c r="W62" i="50"/>
  <c r="W53" i="50"/>
  <c r="Q27" i="50"/>
  <c r="W94" i="44"/>
  <c r="R181" i="38"/>
  <c r="J100" i="38"/>
  <c r="J99" i="38"/>
  <c r="J98" i="38"/>
  <c r="J97" i="38"/>
  <c r="J96" i="38"/>
  <c r="J95" i="38"/>
  <c r="F51" i="9"/>
  <c r="F52" i="9"/>
  <c r="F50" i="9"/>
  <c r="S111" i="58"/>
  <c r="S106" i="58"/>
  <c r="S119" i="58"/>
  <c r="U85" i="44"/>
  <c r="E234" i="38"/>
  <c r="E233" i="38"/>
  <c r="E232" i="38"/>
  <c r="E231" i="38"/>
  <c r="E230" i="38"/>
  <c r="E229" i="38"/>
  <c r="U70" i="46"/>
  <c r="U68" i="46"/>
  <c r="U83" i="44"/>
  <c r="U81" i="44"/>
  <c r="U79" i="44"/>
  <c r="U77" i="44"/>
  <c r="U75" i="44"/>
  <c r="U73" i="44"/>
  <c r="U71" i="44"/>
  <c r="U69" i="44"/>
  <c r="U67" i="44"/>
  <c r="W40" i="58"/>
  <c r="S202" i="38"/>
  <c r="T202" i="38"/>
  <c r="Q234" i="38"/>
  <c r="V124" i="44"/>
  <c r="V154" i="44"/>
  <c r="V153" i="44"/>
  <c r="V152" i="44"/>
  <c r="V151" i="44"/>
  <c r="V109" i="44"/>
  <c r="V110" i="44"/>
  <c r="U149" i="38"/>
  <c r="V149" i="38"/>
  <c r="U148" i="38"/>
  <c r="V148" i="38"/>
  <c r="U139" i="38"/>
  <c r="V139" i="38"/>
  <c r="U140" i="38"/>
  <c r="V140" i="38"/>
  <c r="U141" i="38"/>
  <c r="V141" i="38"/>
  <c r="U142" i="38"/>
  <c r="V142" i="38"/>
  <c r="U143" i="38"/>
  <c r="V143" i="38"/>
  <c r="U144" i="38"/>
  <c r="V144" i="38"/>
  <c r="U145" i="38"/>
  <c r="V145" i="38"/>
  <c r="U146" i="38"/>
  <c r="V146" i="38"/>
  <c r="U147" i="38"/>
  <c r="V147" i="38"/>
  <c r="S143" i="50"/>
  <c r="S142" i="50"/>
  <c r="S92" i="50"/>
  <c r="Y43" i="46"/>
  <c r="R156" i="38"/>
  <c r="T229" i="38"/>
  <c r="F234" i="38"/>
  <c r="S234" i="38"/>
  <c r="F229" i="38"/>
  <c r="S229" i="38"/>
  <c r="T234" i="38"/>
  <c r="U114" i="38"/>
  <c r="V114" i="38"/>
  <c r="U115" i="38"/>
  <c r="V115" i="38"/>
  <c r="U116" i="38"/>
  <c r="V116" i="38"/>
  <c r="U117" i="38"/>
  <c r="V117" i="38"/>
  <c r="U118" i="38"/>
  <c r="V118" i="38"/>
  <c r="U119" i="38"/>
  <c r="V119" i="38"/>
  <c r="U120" i="38"/>
  <c r="V120" i="38"/>
  <c r="U121" i="38"/>
  <c r="V121" i="38"/>
  <c r="U122" i="38"/>
  <c r="V122" i="38"/>
  <c r="U123" i="38"/>
  <c r="V123" i="38"/>
  <c r="U124" i="38"/>
  <c r="V124" i="38"/>
  <c r="V150" i="44"/>
  <c r="V149" i="44"/>
  <c r="V148" i="44"/>
  <c r="V147" i="44"/>
  <c r="V146" i="44"/>
  <c r="V145" i="44"/>
  <c r="V144" i="44"/>
  <c r="V143" i="44"/>
  <c r="V142" i="44"/>
  <c r="V141" i="44"/>
  <c r="V140" i="44"/>
  <c r="V139" i="44"/>
  <c r="Q227" i="38"/>
  <c r="Q228" i="38"/>
  <c r="Q229" i="38"/>
  <c r="Q230" i="38"/>
  <c r="Q231" i="38"/>
  <c r="Q232" i="38"/>
  <c r="Q233" i="38"/>
  <c r="B718" i="52"/>
  <c r="E718" i="52"/>
  <c r="B719" i="52"/>
  <c r="E719" i="52"/>
  <c r="B720" i="52"/>
  <c r="E720" i="52"/>
  <c r="B721" i="52"/>
  <c r="E721" i="52"/>
  <c r="B722" i="52"/>
  <c r="E722" i="52"/>
  <c r="B723" i="52"/>
  <c r="E723" i="52"/>
  <c r="B724" i="52"/>
  <c r="E724" i="52"/>
  <c r="B725" i="52"/>
  <c r="E725" i="52"/>
  <c r="B726" i="52"/>
  <c r="E726" i="52"/>
  <c r="B729" i="52"/>
  <c r="E729" i="52"/>
  <c r="B728" i="52"/>
  <c r="E728" i="52"/>
  <c r="B727" i="52"/>
  <c r="E727" i="52"/>
  <c r="S192" i="38"/>
  <c r="S193" i="38"/>
  <c r="S194" i="38"/>
  <c r="S195" i="38"/>
  <c r="S196" i="38"/>
  <c r="S197" i="38"/>
  <c r="S198" i="38"/>
  <c r="S199" i="38"/>
  <c r="S200" i="38"/>
  <c r="S201" i="38"/>
  <c r="F224" i="38"/>
  <c r="S224" i="38"/>
  <c r="F225" i="38"/>
  <c r="S225" i="38"/>
  <c r="F226" i="38"/>
  <c r="S226" i="38"/>
  <c r="F227" i="38"/>
  <c r="S227" i="38"/>
  <c r="F228" i="38"/>
  <c r="S228" i="38"/>
  <c r="F230" i="38"/>
  <c r="S230" i="38"/>
  <c r="F231" i="38"/>
  <c r="S231" i="38"/>
  <c r="F232" i="38"/>
  <c r="S232" i="38"/>
  <c r="F233" i="38"/>
  <c r="S233" i="38"/>
  <c r="E225" i="38"/>
  <c r="E226" i="38"/>
  <c r="B13" i="60"/>
  <c r="E227" i="38"/>
  <c r="E228" i="38"/>
  <c r="T232" i="38"/>
  <c r="T231" i="38"/>
  <c r="T230" i="38"/>
  <c r="T228" i="38"/>
  <c r="Z225" i="38"/>
  <c r="T201" i="38"/>
  <c r="T200" i="38"/>
  <c r="T199" i="38"/>
  <c r="T198" i="38"/>
  <c r="T197" i="38"/>
  <c r="N63" i="38"/>
  <c r="F69" i="9"/>
  <c r="E224" i="38"/>
  <c r="B11" i="60"/>
  <c r="T224" i="38"/>
  <c r="F274" i="38"/>
  <c r="G274" i="38"/>
  <c r="F273" i="38"/>
  <c r="L273" i="38"/>
  <c r="K273" i="38"/>
  <c r="F272" i="38"/>
  <c r="F271" i="38"/>
  <c r="I271" i="38"/>
  <c r="H278" i="38"/>
  <c r="F270" i="38"/>
  <c r="N60" i="38"/>
  <c r="N59" i="38"/>
  <c r="N58" i="38"/>
  <c r="F68" i="9"/>
  <c r="F70" i="9"/>
  <c r="B29" i="54"/>
  <c r="B26" i="54"/>
  <c r="B24" i="54"/>
  <c r="B23" i="54"/>
  <c r="B22" i="54"/>
  <c r="B20" i="54"/>
  <c r="B19" i="54"/>
  <c r="B18" i="54"/>
  <c r="T192" i="38"/>
  <c r="T193" i="38"/>
  <c r="T194" i="38"/>
  <c r="T195" i="38"/>
  <c r="T196" i="38"/>
  <c r="T226" i="38"/>
  <c r="U57" i="38"/>
  <c r="U58" i="38"/>
  <c r="U59" i="38"/>
  <c r="U60" i="38"/>
  <c r="U56" i="38"/>
  <c r="V56" i="38"/>
  <c r="W56" i="38"/>
  <c r="V58" i="38"/>
  <c r="W58" i="38"/>
  <c r="V60" i="38"/>
  <c r="W60" i="38"/>
  <c r="V57" i="38"/>
  <c r="W57" i="38"/>
  <c r="V59" i="38"/>
  <c r="W59" i="38"/>
  <c r="T225" i="38"/>
  <c r="T227" i="38"/>
  <c r="T233" i="38"/>
  <c r="H281" i="38"/>
  <c r="H280" i="38"/>
  <c r="H279" i="38"/>
  <c r="V111" i="44"/>
  <c r="V112" i="44"/>
  <c r="V123" i="44"/>
  <c r="V122" i="44"/>
  <c r="V121" i="44"/>
  <c r="V120" i="44"/>
  <c r="V119" i="44"/>
  <c r="V118" i="44"/>
  <c r="V117" i="44"/>
  <c r="V116" i="44"/>
  <c r="V115" i="44"/>
  <c r="V114" i="44"/>
  <c r="V113" i="44"/>
  <c r="T71" i="44"/>
  <c r="T73" i="44"/>
  <c r="T75" i="44"/>
  <c r="T77" i="44"/>
  <c r="T79" i="44"/>
  <c r="T81" i="44"/>
  <c r="T83" i="44"/>
  <c r="T85" i="44"/>
  <c r="S101" i="58"/>
  <c r="S96" i="58"/>
  <c r="S91" i="58"/>
  <c r="S118" i="58"/>
  <c r="S120" i="58"/>
  <c r="DW111" i="60"/>
  <c r="DW112" i="60"/>
  <c r="DW113" i="60"/>
  <c r="DW114" i="60"/>
  <c r="DW115" i="60"/>
  <c r="DW116" i="60"/>
  <c r="DW117" i="60"/>
  <c r="DW118" i="60"/>
  <c r="DW119" i="60"/>
  <c r="DW120" i="60"/>
  <c r="Z57" i="38"/>
  <c r="J72" i="38"/>
  <c r="N57" i="38"/>
  <c r="G680" i="52"/>
  <c r="X564" i="52"/>
  <c r="S169" i="46"/>
  <c r="C296" i="52"/>
  <c r="C492" i="52"/>
  <c r="C554" i="52"/>
  <c r="C616" i="52"/>
  <c r="C678" i="52"/>
  <c r="N56" i="38"/>
  <c r="Z56" i="38"/>
  <c r="C331" i="52"/>
  <c r="H418" i="58"/>
  <c r="S418" i="58"/>
  <c r="K240" i="38"/>
  <c r="J240" i="38"/>
  <c r="DQ111" i="60"/>
  <c r="DQ112" i="60"/>
  <c r="DQ113" i="60"/>
  <c r="DQ114" i="60"/>
  <c r="DQ115" i="60"/>
  <c r="DQ116" i="60"/>
  <c r="DQ117" i="60"/>
  <c r="DQ118" i="60"/>
  <c r="DQ119" i="60"/>
  <c r="DQ120" i="60"/>
  <c r="DS12" i="60"/>
  <c r="EA12" i="60"/>
  <c r="EA13" i="60"/>
  <c r="EA14" i="60"/>
  <c r="EA15" i="60"/>
  <c r="EA16" i="60"/>
  <c r="EA17" i="60"/>
  <c r="EA18" i="60"/>
  <c r="EA19" i="60"/>
  <c r="EA20" i="60"/>
  <c r="EA21" i="60"/>
  <c r="EA22" i="60"/>
  <c r="DT12" i="60"/>
  <c r="DT111" i="60"/>
  <c r="DT112" i="60"/>
  <c r="DT113" i="60"/>
  <c r="DT114" i="60"/>
  <c r="DT115" i="60"/>
  <c r="DT116" i="60"/>
  <c r="DT117" i="60"/>
  <c r="DT118" i="60"/>
  <c r="DT119" i="60"/>
  <c r="DT120" i="60"/>
  <c r="DR111" i="60"/>
  <c r="DR112" i="60"/>
  <c r="DR113" i="60"/>
  <c r="DR114" i="60"/>
  <c r="DR115" i="60"/>
  <c r="DR116" i="60"/>
  <c r="DR117" i="60"/>
  <c r="DR118" i="60"/>
  <c r="DR119" i="60"/>
  <c r="DR120" i="60"/>
  <c r="DV111" i="60"/>
  <c r="DV112" i="60"/>
  <c r="DV113" i="60"/>
  <c r="DV114" i="60"/>
  <c r="DV115" i="60"/>
  <c r="DV116" i="60"/>
  <c r="DV117" i="60"/>
  <c r="DV118" i="60"/>
  <c r="DV119" i="60"/>
  <c r="DV120" i="60"/>
  <c r="M169" i="38"/>
  <c r="R169" i="38"/>
  <c r="S140" i="50"/>
  <c r="S141" i="50"/>
  <c r="S144" i="50"/>
  <c r="M224" i="38"/>
  <c r="S139" i="50"/>
  <c r="D127" i="60"/>
  <c r="F127" i="60"/>
  <c r="G127" i="60"/>
  <c r="E129" i="60"/>
  <c r="D129" i="60"/>
  <c r="DE13" i="60"/>
  <c r="DE14" i="60"/>
  <c r="DE15" i="60"/>
  <c r="DE16" i="60"/>
  <c r="DE17" i="60"/>
  <c r="DE18" i="60"/>
  <c r="DE19" i="60"/>
  <c r="DE20" i="60"/>
  <c r="DE21" i="60"/>
  <c r="DE22" i="60"/>
  <c r="DE23" i="60"/>
  <c r="DE24" i="60"/>
  <c r="DE25" i="60"/>
  <c r="DE26" i="60"/>
  <c r="DE27" i="60"/>
  <c r="DE28" i="60"/>
  <c r="DE29" i="60"/>
  <c r="DE30" i="60"/>
  <c r="DE31" i="60"/>
  <c r="DE32" i="60"/>
  <c r="DE33" i="60"/>
  <c r="DE34" i="60"/>
  <c r="DE35" i="60"/>
  <c r="DE36" i="60"/>
  <c r="DE37" i="60"/>
  <c r="DE38" i="60"/>
  <c r="DE39" i="60"/>
  <c r="DE40" i="60"/>
  <c r="DE41" i="60"/>
  <c r="DE42" i="60"/>
  <c r="DE43" i="60"/>
  <c r="DE44" i="60"/>
  <c r="DE45" i="60"/>
  <c r="DE46" i="60"/>
  <c r="DE47" i="60"/>
  <c r="DE48" i="60"/>
  <c r="DE49" i="60"/>
  <c r="DE50" i="60"/>
  <c r="DE51" i="60"/>
  <c r="DE52" i="60"/>
  <c r="DE53" i="60"/>
  <c r="DE54" i="60"/>
  <c r="DE55" i="60"/>
  <c r="DE56" i="60"/>
  <c r="DE57" i="60"/>
  <c r="DE58" i="60"/>
  <c r="DE59" i="60"/>
  <c r="DE60" i="60"/>
  <c r="DE61" i="60"/>
  <c r="DE62" i="60"/>
  <c r="DE63" i="60"/>
  <c r="DE64" i="60"/>
  <c r="DE65" i="60"/>
  <c r="DE66" i="60"/>
  <c r="DE67" i="60"/>
  <c r="DE68" i="60"/>
  <c r="DE69" i="60"/>
  <c r="DE70" i="60"/>
  <c r="DE71" i="60"/>
  <c r="DE72" i="60"/>
  <c r="DE73" i="60"/>
  <c r="DE74" i="60"/>
  <c r="DE75" i="60"/>
  <c r="DE76" i="60"/>
  <c r="DE77" i="60"/>
  <c r="DE78" i="60"/>
  <c r="DE79" i="60"/>
  <c r="DE80" i="60"/>
  <c r="DE81" i="60"/>
  <c r="DE82" i="60"/>
  <c r="DE83" i="60"/>
  <c r="DE84" i="60"/>
  <c r="DE85" i="60"/>
  <c r="G126" i="60"/>
  <c r="F126" i="60"/>
  <c r="D126" i="60"/>
  <c r="E126" i="60"/>
  <c r="C126" i="60"/>
  <c r="F128" i="60"/>
  <c r="C128" i="60"/>
  <c r="E82" i="43"/>
  <c r="H571" i="50"/>
  <c r="G621" i="52"/>
  <c r="X551" i="52"/>
  <c r="G456" i="52"/>
  <c r="X343" i="52"/>
  <c r="D355" i="52"/>
  <c r="D417" i="52"/>
  <c r="D479" i="52"/>
  <c r="D541" i="52"/>
  <c r="D603" i="52"/>
  <c r="D665" i="52"/>
  <c r="O293" i="52"/>
  <c r="EA23" i="60"/>
  <c r="EA24" i="60"/>
  <c r="EA25" i="60"/>
  <c r="EA26" i="60"/>
  <c r="EA27" i="60"/>
  <c r="EA28" i="60"/>
  <c r="EA29" i="60"/>
  <c r="EA30" i="60"/>
  <c r="EA31" i="60"/>
  <c r="EA32" i="60"/>
  <c r="EA33" i="60"/>
  <c r="EA34" i="60"/>
  <c r="EA35" i="60"/>
  <c r="EA36" i="60"/>
  <c r="EA37" i="60"/>
  <c r="EA38" i="60"/>
  <c r="EA39" i="60"/>
  <c r="EA40" i="60"/>
  <c r="EA41" i="60"/>
  <c r="EA42" i="60"/>
  <c r="EA43" i="60"/>
  <c r="EA44" i="60"/>
  <c r="EA45" i="60"/>
  <c r="EA46" i="60"/>
  <c r="EA47" i="60"/>
  <c r="EA48" i="60"/>
  <c r="EA49" i="60"/>
  <c r="EA50" i="60"/>
  <c r="EA51" i="60"/>
  <c r="EA52" i="60"/>
  <c r="EA53" i="60"/>
  <c r="EA54" i="60"/>
  <c r="EA55" i="60"/>
  <c r="EA56" i="60"/>
  <c r="EA57" i="60"/>
  <c r="EA58" i="60"/>
  <c r="EA59" i="60"/>
  <c r="EA60" i="60"/>
  <c r="EA61" i="60"/>
  <c r="EA62" i="60"/>
  <c r="EA63" i="60"/>
  <c r="EA64" i="60"/>
  <c r="EA65" i="60"/>
  <c r="EA66" i="60"/>
  <c r="EA67" i="60"/>
  <c r="EA68" i="60"/>
  <c r="EA69" i="60"/>
  <c r="EA70" i="60"/>
  <c r="EA71" i="60"/>
  <c r="EA72" i="60"/>
  <c r="EA73" i="60"/>
  <c r="EA74" i="60"/>
  <c r="EA75" i="60"/>
  <c r="EA76" i="60"/>
  <c r="EA77" i="60"/>
  <c r="EA78" i="60"/>
  <c r="EA79" i="60"/>
  <c r="EA80" i="60"/>
  <c r="EA81" i="60"/>
  <c r="EA82" i="60"/>
  <c r="EA83" i="60"/>
  <c r="EA84" i="60"/>
  <c r="EA85" i="60"/>
  <c r="J271" i="38"/>
  <c r="H218" i="46"/>
  <c r="H237" i="46"/>
  <c r="Q220" i="46"/>
  <c r="E127" i="58"/>
  <c r="AJ110" i="60"/>
  <c r="AR110" i="60"/>
  <c r="Q254" i="50"/>
  <c r="C254" i="50"/>
  <c r="C188" i="50"/>
  <c r="Q190" i="50"/>
  <c r="C276" i="46"/>
  <c r="DK112" i="60"/>
  <c r="DK113" i="60"/>
  <c r="DK114" i="60"/>
  <c r="DK115" i="60"/>
  <c r="DK116" i="60"/>
  <c r="DK117" i="60"/>
  <c r="DK118" i="60"/>
  <c r="DK119" i="60"/>
  <c r="DK120" i="60"/>
  <c r="DS112" i="60"/>
  <c r="DS113" i="60"/>
  <c r="DS114" i="60"/>
  <c r="DS115" i="60"/>
  <c r="DS116" i="60"/>
  <c r="DS117" i="60"/>
  <c r="DS118" i="60"/>
  <c r="DS119" i="60"/>
  <c r="DS120" i="60"/>
  <c r="Q21" i="50"/>
  <c r="H21" i="50"/>
  <c r="H771" i="50"/>
  <c r="S771" i="50"/>
  <c r="G592" i="52"/>
  <c r="X543" i="52"/>
  <c r="X275" i="52"/>
  <c r="A181" i="52"/>
  <c r="G612" i="52"/>
  <c r="G587" i="52"/>
  <c r="N587" i="52"/>
  <c r="G490" i="52"/>
  <c r="D130" i="60"/>
  <c r="D358" i="52"/>
  <c r="D420" i="52"/>
  <c r="F276" i="52"/>
  <c r="F338" i="52"/>
  <c r="F400" i="52"/>
  <c r="F462" i="52"/>
  <c r="F524" i="52"/>
  <c r="F586" i="52"/>
  <c r="F648" i="52"/>
  <c r="F303" i="52"/>
  <c r="F365" i="52"/>
  <c r="F427" i="52"/>
  <c r="F489" i="52"/>
  <c r="F551" i="52"/>
  <c r="F613" i="52"/>
  <c r="F675" i="52"/>
  <c r="D135" i="46"/>
  <c r="V71" i="50"/>
  <c r="G273" i="38"/>
  <c r="D379" i="52"/>
  <c r="D441" i="52"/>
  <c r="D503" i="52"/>
  <c r="D565" i="52"/>
  <c r="D627" i="52"/>
  <c r="D689" i="52"/>
  <c r="AS110" i="60"/>
  <c r="X319" i="52"/>
  <c r="G637" i="52"/>
  <c r="X298" i="52"/>
  <c r="G545" i="52"/>
  <c r="X545" i="52"/>
  <c r="X558" i="52"/>
  <c r="G460" i="52"/>
  <c r="X389" i="52"/>
  <c r="DM112" i="60"/>
  <c r="DM113" i="60"/>
  <c r="DM114" i="60"/>
  <c r="DM115" i="60"/>
  <c r="DM116" i="60"/>
  <c r="DM117" i="60"/>
  <c r="DM118" i="60"/>
  <c r="DM119" i="60"/>
  <c r="DM120" i="60"/>
  <c r="DU111" i="60"/>
  <c r="DU112" i="60"/>
  <c r="DU113" i="60"/>
  <c r="DU114" i="60"/>
  <c r="DU115" i="60"/>
  <c r="DU116" i="60"/>
  <c r="DU117" i="60"/>
  <c r="DU118" i="60"/>
  <c r="DU119" i="60"/>
  <c r="DU120" i="60"/>
  <c r="AN110" i="60"/>
  <c r="D351" i="52"/>
  <c r="B94" i="60"/>
  <c r="B30" i="60"/>
  <c r="B72" i="60"/>
  <c r="I275" i="38"/>
  <c r="H275" i="38"/>
  <c r="B12" i="60"/>
  <c r="E12" i="60"/>
  <c r="AF12" i="60"/>
  <c r="J275" i="38"/>
  <c r="B84" i="60"/>
  <c r="E84" i="60"/>
  <c r="T84" i="60"/>
  <c r="M275" i="38"/>
  <c r="B98" i="60"/>
  <c r="CJ98" i="60"/>
  <c r="B61" i="60"/>
  <c r="B68" i="60"/>
  <c r="CL68" i="60"/>
  <c r="G275" i="38"/>
  <c r="B14" i="60"/>
  <c r="E14" i="60"/>
  <c r="AM14" i="60"/>
  <c r="L275" i="38"/>
  <c r="H142" i="50"/>
  <c r="H135" i="46"/>
  <c r="C334" i="46"/>
  <c r="C380" i="52"/>
  <c r="L6" i="28"/>
  <c r="K8" i="28"/>
  <c r="B66" i="60"/>
  <c r="B23" i="60"/>
  <c r="B26" i="60"/>
  <c r="CL26" i="60"/>
  <c r="B52" i="60"/>
  <c r="B17" i="60"/>
  <c r="CJ17" i="60"/>
  <c r="B56" i="60"/>
  <c r="B32" i="60"/>
  <c r="CJ32" i="60"/>
  <c r="B101" i="60"/>
  <c r="CJ101" i="60"/>
  <c r="B96" i="60"/>
  <c r="CJ96" i="60"/>
  <c r="B104" i="60"/>
  <c r="B92" i="60"/>
  <c r="D368" i="52"/>
  <c r="F263" i="52"/>
  <c r="F325" i="52"/>
  <c r="F387" i="52"/>
  <c r="F449" i="52"/>
  <c r="F511" i="52"/>
  <c r="F573" i="52"/>
  <c r="F635" i="52"/>
  <c r="J270" i="38"/>
  <c r="I270" i="38"/>
  <c r="K270" i="38"/>
  <c r="D152" i="58"/>
  <c r="D188" i="50"/>
  <c r="D71" i="58"/>
  <c r="DX111" i="60"/>
  <c r="DX112" i="60"/>
  <c r="DX113" i="60"/>
  <c r="DX114" i="60"/>
  <c r="DX115" i="60"/>
  <c r="DX116" i="60"/>
  <c r="DX117" i="60"/>
  <c r="DX118" i="60"/>
  <c r="DX119" i="60"/>
  <c r="DX120" i="60"/>
  <c r="DP112" i="60"/>
  <c r="DP113" i="60"/>
  <c r="DP114" i="60"/>
  <c r="DP115" i="60"/>
  <c r="DP116" i="60"/>
  <c r="DP117" i="60"/>
  <c r="DP118" i="60"/>
  <c r="DP119" i="60"/>
  <c r="DP120" i="60"/>
  <c r="J273" i="38"/>
  <c r="M273" i="38"/>
  <c r="AH110" i="60"/>
  <c r="DS13" i="60"/>
  <c r="DS14" i="60"/>
  <c r="DS15" i="60"/>
  <c r="DS16" i="60"/>
  <c r="DS17" i="60"/>
  <c r="DS18" i="60"/>
  <c r="DS19" i="60"/>
  <c r="DS20" i="60"/>
  <c r="DS21" i="60"/>
  <c r="DS22" i="60"/>
  <c r="DS23" i="60"/>
  <c r="DS24" i="60"/>
  <c r="DS25" i="60"/>
  <c r="DS26" i="60"/>
  <c r="DS27" i="60"/>
  <c r="DS28" i="60"/>
  <c r="DS29" i="60"/>
  <c r="DS30" i="60"/>
  <c r="DS31" i="60"/>
  <c r="DS32" i="60"/>
  <c r="DS33" i="60"/>
  <c r="DS34" i="60"/>
  <c r="DS35" i="60"/>
  <c r="DS36" i="60"/>
  <c r="DS37" i="60"/>
  <c r="DS38" i="60"/>
  <c r="DS39" i="60"/>
  <c r="DS40" i="60"/>
  <c r="DS41" i="60"/>
  <c r="DS42" i="60"/>
  <c r="DS43" i="60"/>
  <c r="DS44" i="60"/>
  <c r="DS45" i="60"/>
  <c r="DS46" i="60"/>
  <c r="DS47" i="60"/>
  <c r="DS48" i="60"/>
  <c r="DS49" i="60"/>
  <c r="DS50" i="60"/>
  <c r="DS51" i="60"/>
  <c r="DS52" i="60"/>
  <c r="DS53" i="60"/>
  <c r="DS54" i="60"/>
  <c r="DS55" i="60"/>
  <c r="DS56" i="60"/>
  <c r="DS57" i="60"/>
  <c r="DS58" i="60"/>
  <c r="DS59" i="60"/>
  <c r="DS60" i="60"/>
  <c r="DS61" i="60"/>
  <c r="DS62" i="60"/>
  <c r="DS63" i="60"/>
  <c r="DS64" i="60"/>
  <c r="DS65" i="60"/>
  <c r="DS66" i="60"/>
  <c r="DS67" i="60"/>
  <c r="DS68" i="60"/>
  <c r="DS69" i="60"/>
  <c r="DS70" i="60"/>
  <c r="DS71" i="60"/>
  <c r="DS72" i="60"/>
  <c r="DS73" i="60"/>
  <c r="DS74" i="60"/>
  <c r="DS75" i="60"/>
  <c r="DS76" i="60"/>
  <c r="DS77" i="60"/>
  <c r="DS78" i="60"/>
  <c r="DS79" i="60"/>
  <c r="DS80" i="60"/>
  <c r="DS81" i="60"/>
  <c r="DS82" i="60"/>
  <c r="DS83" i="60"/>
  <c r="DS84" i="60"/>
  <c r="DS85" i="60"/>
  <c r="F129" i="60"/>
  <c r="L6" i="50"/>
  <c r="K8" i="50"/>
  <c r="B45" i="60"/>
  <c r="CL45" i="60"/>
  <c r="N281" i="52"/>
  <c r="G14" i="60"/>
  <c r="AG110" i="60"/>
  <c r="AO110" i="60"/>
  <c r="AZ110" i="60"/>
  <c r="DT13" i="60"/>
  <c r="DT14" i="60"/>
  <c r="DT15" i="60"/>
  <c r="DT16" i="60"/>
  <c r="DT17" i="60"/>
  <c r="DT18" i="60"/>
  <c r="DT19" i="60"/>
  <c r="DT20" i="60"/>
  <c r="DT21" i="60"/>
  <c r="DT22" i="60"/>
  <c r="DT23" i="60"/>
  <c r="DT24" i="60"/>
  <c r="DT25" i="60"/>
  <c r="DT26" i="60"/>
  <c r="DT27" i="60"/>
  <c r="DT28" i="60"/>
  <c r="DT29" i="60"/>
  <c r="DT30" i="60"/>
  <c r="DT31" i="60"/>
  <c r="DT32" i="60"/>
  <c r="DT33" i="60"/>
  <c r="DT34" i="60"/>
  <c r="DT35" i="60"/>
  <c r="DT36" i="60"/>
  <c r="DT37" i="60"/>
  <c r="DT38" i="60"/>
  <c r="DT39" i="60"/>
  <c r="DT40" i="60"/>
  <c r="DT41" i="60"/>
  <c r="DT42" i="60"/>
  <c r="DT43" i="60"/>
  <c r="DT44" i="60"/>
  <c r="DT45" i="60"/>
  <c r="DT46" i="60"/>
  <c r="DT47" i="60"/>
  <c r="DT48" i="60"/>
  <c r="DT49" i="60"/>
  <c r="DT50" i="60"/>
  <c r="DT51" i="60"/>
  <c r="DT52" i="60"/>
  <c r="DT53" i="60"/>
  <c r="DT54" i="60"/>
  <c r="DT55" i="60"/>
  <c r="DT56" i="60"/>
  <c r="DT57" i="60"/>
  <c r="DT58" i="60"/>
  <c r="DT59" i="60"/>
  <c r="DT60" i="60"/>
  <c r="DT61" i="60"/>
  <c r="DT62" i="60"/>
  <c r="DT63" i="60"/>
  <c r="DT64" i="60"/>
  <c r="DT65" i="60"/>
  <c r="DT66" i="60"/>
  <c r="DT67" i="60"/>
  <c r="DT68" i="60"/>
  <c r="DT69" i="60"/>
  <c r="DT70" i="60"/>
  <c r="DT71" i="60"/>
  <c r="DT72" i="60"/>
  <c r="DT73" i="60"/>
  <c r="DT74" i="60"/>
  <c r="DT75" i="60"/>
  <c r="DT76" i="60"/>
  <c r="DT77" i="60"/>
  <c r="DT78" i="60"/>
  <c r="DT79" i="60"/>
  <c r="DT80" i="60"/>
  <c r="DT81" i="60"/>
  <c r="DT82" i="60"/>
  <c r="DT83" i="60"/>
  <c r="DT84" i="60"/>
  <c r="DT85" i="60"/>
  <c r="EB12" i="60"/>
  <c r="EJ12" i="60"/>
  <c r="ER12" i="60"/>
  <c r="ER13" i="60"/>
  <c r="ER14" i="60"/>
  <c r="ER15" i="60"/>
  <c r="ER16" i="60"/>
  <c r="H270" i="38"/>
  <c r="AL110" i="60"/>
  <c r="D419" i="52"/>
  <c r="V79" i="44"/>
  <c r="V70" i="44"/>
  <c r="V76" i="44"/>
  <c r="V68" i="44"/>
  <c r="V85" i="44"/>
  <c r="V67" i="44"/>
  <c r="V74" i="44"/>
  <c r="V72" i="44"/>
  <c r="V73" i="44"/>
  <c r="V75" i="44"/>
  <c r="V84" i="44"/>
  <c r="V82" i="44"/>
  <c r="W110" i="44"/>
  <c r="W121" i="44"/>
  <c r="W115" i="44"/>
  <c r="W111" i="44"/>
  <c r="W109" i="44"/>
  <c r="W120" i="44"/>
  <c r="Y225" i="38"/>
  <c r="D254" i="50"/>
  <c r="Q320" i="50"/>
  <c r="Y110" i="60"/>
  <c r="F783" i="50"/>
  <c r="F285" i="43"/>
  <c r="F65" i="37"/>
  <c r="F289" i="44"/>
  <c r="F264" i="38"/>
  <c r="F86" i="28"/>
  <c r="F239" i="35"/>
  <c r="F116" i="48"/>
  <c r="D118" i="10"/>
  <c r="F500" i="58"/>
  <c r="F54" i="55"/>
  <c r="F526" i="46"/>
  <c r="C262" i="52"/>
  <c r="C263" i="52"/>
  <c r="C264" i="52"/>
  <c r="C323" i="52"/>
  <c r="N318" i="52"/>
  <c r="DF12" i="60"/>
  <c r="DG12" i="60"/>
  <c r="DO12" i="60"/>
  <c r="DM12" i="60"/>
  <c r="DU12" i="60"/>
  <c r="W113" i="46"/>
  <c r="L274" i="38"/>
  <c r="K274" i="38"/>
  <c r="H274" i="38"/>
  <c r="O269" i="52"/>
  <c r="Q269" i="52"/>
  <c r="N319" i="52"/>
  <c r="N697" i="52"/>
  <c r="J14" i="60"/>
  <c r="BF14" i="60"/>
  <c r="W14" i="60"/>
  <c r="BA14" i="60"/>
  <c r="AY14" i="60"/>
  <c r="D14" i="60"/>
  <c r="P14" i="60"/>
  <c r="AZ14" i="60"/>
  <c r="AE14" i="60"/>
  <c r="F14" i="60"/>
  <c r="BQ14" i="60"/>
  <c r="BD14" i="60"/>
  <c r="BM84" i="60"/>
  <c r="EB13" i="60"/>
  <c r="EB14" i="60"/>
  <c r="EB15" i="60"/>
  <c r="EB16" i="60"/>
  <c r="EB17" i="60"/>
  <c r="EB18" i="60"/>
  <c r="EB19" i="60"/>
  <c r="EB20" i="60"/>
  <c r="EB21" i="60"/>
  <c r="EB22" i="60"/>
  <c r="EB23" i="60"/>
  <c r="EB24" i="60"/>
  <c r="EB25" i="60"/>
  <c r="EB26" i="60"/>
  <c r="EB27" i="60"/>
  <c r="EB28" i="60"/>
  <c r="EB29" i="60"/>
  <c r="EB30" i="60"/>
  <c r="EB31" i="60"/>
  <c r="EB32" i="60"/>
  <c r="EB33" i="60"/>
  <c r="EB34" i="60"/>
  <c r="EB35" i="60"/>
  <c r="EB36" i="60"/>
  <c r="EB37" i="60"/>
  <c r="EB38" i="60"/>
  <c r="EB39" i="60"/>
  <c r="EB40" i="60"/>
  <c r="EB41" i="60"/>
  <c r="EB42" i="60"/>
  <c r="EB43" i="60"/>
  <c r="EB44" i="60"/>
  <c r="EB45" i="60"/>
  <c r="EB46" i="60"/>
  <c r="EB47" i="60"/>
  <c r="EB48" i="60"/>
  <c r="EB49" i="60"/>
  <c r="EB50" i="60"/>
  <c r="EB51" i="60"/>
  <c r="EB52" i="60"/>
  <c r="EB53" i="60"/>
  <c r="EB54" i="60"/>
  <c r="EB55" i="60"/>
  <c r="EB56" i="60"/>
  <c r="EB57" i="60"/>
  <c r="EB58" i="60"/>
  <c r="EB59" i="60"/>
  <c r="EB60" i="60"/>
  <c r="EB61" i="60"/>
  <c r="EB62" i="60"/>
  <c r="EB63" i="60"/>
  <c r="EB64" i="60"/>
  <c r="EB65" i="60"/>
  <c r="EB66" i="60"/>
  <c r="EB67" i="60"/>
  <c r="EB68" i="60"/>
  <c r="EB69" i="60"/>
  <c r="EB70" i="60"/>
  <c r="EB71" i="60"/>
  <c r="EB72" i="60"/>
  <c r="EB73" i="60"/>
  <c r="EB74" i="60"/>
  <c r="EB75" i="60"/>
  <c r="EB76" i="60"/>
  <c r="EB77" i="60"/>
  <c r="EB78" i="60"/>
  <c r="EB79" i="60"/>
  <c r="EB80" i="60"/>
  <c r="EB81" i="60"/>
  <c r="EB82" i="60"/>
  <c r="EB83" i="60"/>
  <c r="EB84" i="60"/>
  <c r="EB85" i="60"/>
  <c r="ER17" i="60"/>
  <c r="ER18" i="60"/>
  <c r="ER19" i="60"/>
  <c r="ER20" i="60"/>
  <c r="ER21" i="60"/>
  <c r="ER22" i="60"/>
  <c r="ER23" i="60"/>
  <c r="ER24" i="60"/>
  <c r="ER25" i="60"/>
  <c r="ER26" i="60"/>
  <c r="ER27" i="60"/>
  <c r="ER28" i="60"/>
  <c r="ER29" i="60"/>
  <c r="ER30" i="60"/>
  <c r="ER31" i="60"/>
  <c r="ER32" i="60"/>
  <c r="ER33" i="60"/>
  <c r="ER34" i="60"/>
  <c r="ER35" i="60"/>
  <c r="ER36" i="60"/>
  <c r="ER37" i="60"/>
  <c r="ER38" i="60"/>
  <c r="ER39" i="60"/>
  <c r="ER40" i="60"/>
  <c r="ER41" i="60"/>
  <c r="ER42" i="60"/>
  <c r="ER43" i="60"/>
  <c r="ER44" i="60"/>
  <c r="ER45" i="60"/>
  <c r="ER46" i="60"/>
  <c r="ER47" i="60"/>
  <c r="ER48" i="60"/>
  <c r="ER49" i="60"/>
  <c r="ER50" i="60"/>
  <c r="ER51" i="60"/>
  <c r="ER52" i="60"/>
  <c r="ER53" i="60"/>
  <c r="ER54" i="60"/>
  <c r="ER55" i="60"/>
  <c r="ER56" i="60"/>
  <c r="ER57" i="60"/>
  <c r="ER58" i="60"/>
  <c r="ER59" i="60"/>
  <c r="ER60" i="60"/>
  <c r="ER61" i="60"/>
  <c r="ER62" i="60"/>
  <c r="ER63" i="60"/>
  <c r="ER64" i="60"/>
  <c r="ER65" i="60"/>
  <c r="ER66" i="60"/>
  <c r="ER67" i="60"/>
  <c r="ER68" i="60"/>
  <c r="ER69" i="60"/>
  <c r="ER70" i="60"/>
  <c r="ER71" i="60"/>
  <c r="ER72" i="60"/>
  <c r="ER73" i="60"/>
  <c r="ER74" i="60"/>
  <c r="ER75" i="60"/>
  <c r="ER76" i="60"/>
  <c r="ER77" i="60"/>
  <c r="ER78" i="60"/>
  <c r="ER79" i="60"/>
  <c r="ER80" i="60"/>
  <c r="ER81" i="60"/>
  <c r="ER82" i="60"/>
  <c r="ER83" i="60"/>
  <c r="ER84" i="60"/>
  <c r="ER85" i="60"/>
  <c r="EJ13" i="60"/>
  <c r="EJ14" i="60"/>
  <c r="EJ15" i="60"/>
  <c r="EJ16" i="60"/>
  <c r="EJ17" i="60"/>
  <c r="EJ18" i="60"/>
  <c r="EJ19" i="60"/>
  <c r="EJ20" i="60"/>
  <c r="EJ21" i="60"/>
  <c r="EJ22" i="60"/>
  <c r="EJ23" i="60"/>
  <c r="EJ24" i="60"/>
  <c r="EJ25" i="60"/>
  <c r="EJ26" i="60"/>
  <c r="EJ27" i="60"/>
  <c r="EJ28" i="60"/>
  <c r="EJ29" i="60"/>
  <c r="EJ30" i="60"/>
  <c r="EJ31" i="60"/>
  <c r="EJ32" i="60"/>
  <c r="EJ33" i="60"/>
  <c r="EJ34" i="60"/>
  <c r="EJ35" i="60"/>
  <c r="EJ36" i="60"/>
  <c r="EJ37" i="60"/>
  <c r="EJ38" i="60"/>
  <c r="EJ39" i="60"/>
  <c r="EJ40" i="60"/>
  <c r="EJ41" i="60"/>
  <c r="EJ42" i="60"/>
  <c r="EJ43" i="60"/>
  <c r="EJ44" i="60"/>
  <c r="EJ45" i="60"/>
  <c r="EJ46" i="60"/>
  <c r="EJ47" i="60"/>
  <c r="EJ48" i="60"/>
  <c r="EJ49" i="60"/>
  <c r="EJ50" i="60"/>
  <c r="EJ51" i="60"/>
  <c r="EJ52" i="60"/>
  <c r="EJ53" i="60"/>
  <c r="EJ54" i="60"/>
  <c r="EJ55" i="60"/>
  <c r="EJ56" i="60"/>
  <c r="EJ57" i="60"/>
  <c r="EJ58" i="60"/>
  <c r="EJ59" i="60"/>
  <c r="EJ60" i="60"/>
  <c r="EJ61" i="60"/>
  <c r="EJ62" i="60"/>
  <c r="EJ63" i="60"/>
  <c r="EJ64" i="60"/>
  <c r="EJ65" i="60"/>
  <c r="EJ66" i="60"/>
  <c r="EJ67" i="60"/>
  <c r="EJ68" i="60"/>
  <c r="EJ69" i="60"/>
  <c r="EJ70" i="60"/>
  <c r="EJ71" i="60"/>
  <c r="EJ72" i="60"/>
  <c r="EJ73" i="60"/>
  <c r="EJ74" i="60"/>
  <c r="EJ75" i="60"/>
  <c r="EJ76" i="60"/>
  <c r="EJ77" i="60"/>
  <c r="EJ78" i="60"/>
  <c r="EJ79" i="60"/>
  <c r="EJ80" i="60"/>
  <c r="EJ81" i="60"/>
  <c r="EJ82" i="60"/>
  <c r="EJ83" i="60"/>
  <c r="EJ84" i="60"/>
  <c r="EJ85" i="60"/>
  <c r="E225" i="46"/>
  <c r="DM13" i="60"/>
  <c r="DM14" i="60"/>
  <c r="DM15" i="60"/>
  <c r="DM16" i="60"/>
  <c r="DM17" i="60"/>
  <c r="DM18" i="60"/>
  <c r="DM19" i="60"/>
  <c r="DM20" i="60"/>
  <c r="DM21" i="60"/>
  <c r="DM22" i="60"/>
  <c r="DM23" i="60"/>
  <c r="DM24" i="60"/>
  <c r="DM25" i="60"/>
  <c r="DM26" i="60"/>
  <c r="DM27" i="60"/>
  <c r="DM28" i="60"/>
  <c r="DM29" i="60"/>
  <c r="DM30" i="60"/>
  <c r="DM31" i="60"/>
  <c r="DM32" i="60"/>
  <c r="DM33" i="60"/>
  <c r="DM34" i="60"/>
  <c r="DM35" i="60"/>
  <c r="DM36" i="60"/>
  <c r="DM37" i="60"/>
  <c r="DM38" i="60"/>
  <c r="DM39" i="60"/>
  <c r="DM40" i="60"/>
  <c r="DM41" i="60"/>
  <c r="DM42" i="60"/>
  <c r="DM43" i="60"/>
  <c r="DM44" i="60"/>
  <c r="DM45" i="60"/>
  <c r="DM46" i="60"/>
  <c r="DM47" i="60"/>
  <c r="DM48" i="60"/>
  <c r="DM49" i="60"/>
  <c r="DM50" i="60"/>
  <c r="DM51" i="60"/>
  <c r="DM52" i="60"/>
  <c r="DM53" i="60"/>
  <c r="DM54" i="60"/>
  <c r="DM55" i="60"/>
  <c r="DM56" i="60"/>
  <c r="DM57" i="60"/>
  <c r="DM58" i="60"/>
  <c r="DM59" i="60"/>
  <c r="DM60" i="60"/>
  <c r="DM61" i="60"/>
  <c r="DM62" i="60"/>
  <c r="DM63" i="60"/>
  <c r="DM64" i="60"/>
  <c r="DM65" i="60"/>
  <c r="DM66" i="60"/>
  <c r="DM67" i="60"/>
  <c r="DM68" i="60"/>
  <c r="DM69" i="60"/>
  <c r="DM70" i="60"/>
  <c r="DM71" i="60"/>
  <c r="DM72" i="60"/>
  <c r="DM73" i="60"/>
  <c r="DM74" i="60"/>
  <c r="DM75" i="60"/>
  <c r="DM76" i="60"/>
  <c r="DM77" i="60"/>
  <c r="DM78" i="60"/>
  <c r="DM79" i="60"/>
  <c r="DM80" i="60"/>
  <c r="DM81" i="60"/>
  <c r="DM82" i="60"/>
  <c r="DM83" i="60"/>
  <c r="DM84" i="60"/>
  <c r="DM85" i="60"/>
  <c r="H168" i="46"/>
  <c r="E151" i="46"/>
  <c r="W118" i="46"/>
  <c r="E17" i="60"/>
  <c r="CL17" i="60"/>
  <c r="M271" i="38"/>
  <c r="K271" i="38"/>
  <c r="C127" i="60"/>
  <c r="E127" i="60"/>
  <c r="G129" i="60"/>
  <c r="C129" i="60"/>
  <c r="B24" i="60"/>
  <c r="B35" i="60"/>
  <c r="CJ35" i="60"/>
  <c r="B80" i="60"/>
  <c r="B50" i="60"/>
  <c r="CL50" i="60"/>
  <c r="B65" i="60"/>
  <c r="CJ65" i="60"/>
  <c r="B18" i="60"/>
  <c r="B29" i="60"/>
  <c r="B46" i="60"/>
  <c r="CJ46" i="60"/>
  <c r="B76" i="60"/>
  <c r="B22" i="60"/>
  <c r="B53" i="60"/>
  <c r="B54" i="60"/>
  <c r="CL54" i="60"/>
  <c r="B75" i="60"/>
  <c r="B82" i="60"/>
  <c r="B31" i="60"/>
  <c r="B20" i="60"/>
  <c r="E20" i="60"/>
  <c r="B21" i="60"/>
  <c r="B25" i="60"/>
  <c r="B77" i="60"/>
  <c r="E77" i="60"/>
  <c r="B51" i="60"/>
  <c r="B91" i="60"/>
  <c r="CJ91" i="60"/>
  <c r="B97" i="60"/>
  <c r="CJ97" i="60"/>
  <c r="B93" i="60"/>
  <c r="CJ93" i="60"/>
  <c r="D392" i="46"/>
  <c r="H271" i="38"/>
  <c r="L271" i="38"/>
  <c r="L270" i="38"/>
  <c r="Y240" i="38"/>
  <c r="Y169" i="38"/>
  <c r="O318" i="52"/>
  <c r="N298" i="52"/>
  <c r="T110" i="60"/>
  <c r="N110" i="60"/>
  <c r="F84" i="60"/>
  <c r="BT84" i="60"/>
  <c r="K110" i="60"/>
  <c r="Q110" i="60"/>
  <c r="F275" i="52"/>
  <c r="F337" i="52"/>
  <c r="F399" i="52"/>
  <c r="F461" i="52"/>
  <c r="F523" i="52"/>
  <c r="F585" i="52"/>
  <c r="F647" i="52"/>
  <c r="F279" i="52"/>
  <c r="F341" i="52"/>
  <c r="F403" i="52"/>
  <c r="F465" i="52"/>
  <c r="F527" i="52"/>
  <c r="F589" i="52"/>
  <c r="F651" i="52"/>
  <c r="D276" i="46"/>
  <c r="D334" i="46"/>
  <c r="B279" i="52"/>
  <c r="B341" i="52"/>
  <c r="B403" i="52"/>
  <c r="B406" i="52"/>
  <c r="B468" i="52"/>
  <c r="B530" i="52"/>
  <c r="B592" i="52"/>
  <c r="B654" i="52"/>
  <c r="D345" i="52"/>
  <c r="D407" i="52"/>
  <c r="D469" i="52"/>
  <c r="D531" i="52"/>
  <c r="D593" i="52"/>
  <c r="D655" i="52"/>
  <c r="O283" i="52"/>
  <c r="N312" i="52"/>
  <c r="G286" i="38"/>
  <c r="BF84" i="60"/>
  <c r="AB84" i="60"/>
  <c r="BS84" i="60"/>
  <c r="I14" i="60"/>
  <c r="BJ14" i="60"/>
  <c r="T14" i="60"/>
  <c r="BE14" i="60"/>
  <c r="AP14" i="60"/>
  <c r="AJ14" i="60"/>
  <c r="AU14" i="60"/>
  <c r="BK14" i="60"/>
  <c r="V14" i="60"/>
  <c r="AD14" i="60"/>
  <c r="AO14" i="60"/>
  <c r="M14" i="60"/>
  <c r="C14" i="60"/>
  <c r="BG14" i="60"/>
  <c r="Y14" i="60"/>
  <c r="BT14" i="60"/>
  <c r="BP14" i="60"/>
  <c r="X14" i="60"/>
  <c r="BN14" i="60"/>
  <c r="BO14" i="60"/>
  <c r="H14" i="60"/>
  <c r="AQ14" i="60"/>
  <c r="BM14" i="60"/>
  <c r="AT14" i="60"/>
  <c r="R14" i="60"/>
  <c r="BC14" i="60"/>
  <c r="AX14" i="60"/>
  <c r="AA14" i="60"/>
  <c r="O14" i="60"/>
  <c r="BD12" i="60"/>
  <c r="AY12" i="60"/>
  <c r="BJ12" i="60"/>
  <c r="BQ12" i="60"/>
  <c r="AO12" i="60"/>
  <c r="AR12" i="60"/>
  <c r="M12" i="60"/>
  <c r="Y12" i="60"/>
  <c r="K12" i="60"/>
  <c r="BP12" i="60"/>
  <c r="W12" i="60"/>
  <c r="U12" i="60"/>
  <c r="BR12" i="60"/>
  <c r="AQ12" i="60"/>
  <c r="F12" i="60"/>
  <c r="BE12" i="60"/>
  <c r="O12" i="60"/>
  <c r="AS12" i="60"/>
  <c r="J12" i="60"/>
  <c r="X612" i="52"/>
  <c r="N612" i="52"/>
  <c r="X592" i="52"/>
  <c r="N592" i="52"/>
  <c r="N456" i="52"/>
  <c r="X456" i="52"/>
  <c r="Q84" i="60"/>
  <c r="AH84" i="60"/>
  <c r="Z84" i="60"/>
  <c r="P84" i="60"/>
  <c r="AA84" i="60"/>
  <c r="R84" i="60"/>
  <c r="AT84" i="60"/>
  <c r="AC84" i="60"/>
  <c r="BP84" i="60"/>
  <c r="AX84" i="60"/>
  <c r="AG84" i="60"/>
  <c r="I84" i="60"/>
  <c r="BG84" i="60"/>
  <c r="AR84" i="60"/>
  <c r="M84" i="60"/>
  <c r="AE84" i="60"/>
  <c r="S84" i="60"/>
  <c r="S571" i="50"/>
  <c r="BA110" i="60"/>
  <c r="AM110" i="60"/>
  <c r="AE110" i="60"/>
  <c r="AU110" i="60"/>
  <c r="L155" i="38"/>
  <c r="K156" i="38"/>
  <c r="L6" i="58"/>
  <c r="K8" i="58"/>
  <c r="C371" i="52"/>
  <c r="C433" i="52"/>
  <c r="C310" i="52"/>
  <c r="O312" i="52"/>
  <c r="G394" i="52"/>
  <c r="X302" i="52"/>
  <c r="G615" i="52"/>
  <c r="G544" i="52"/>
  <c r="X687" i="52"/>
  <c r="X547" i="52"/>
  <c r="G405" i="52"/>
  <c r="G478" i="52"/>
  <c r="G472" i="52"/>
  <c r="X354" i="52"/>
  <c r="X440" i="52"/>
  <c r="X445" i="52"/>
  <c r="X693" i="52"/>
  <c r="H161" i="50"/>
  <c r="S161" i="50"/>
  <c r="X573" i="52"/>
  <c r="X315" i="52"/>
  <c r="H125" i="58"/>
  <c r="S125" i="58"/>
  <c r="X324" i="52"/>
  <c r="X509" i="52"/>
  <c r="G339" i="52"/>
  <c r="N339" i="52"/>
  <c r="G654" i="52"/>
  <c r="J82" i="43"/>
  <c r="H439" i="50"/>
  <c r="S439" i="50"/>
  <c r="F82" i="43"/>
  <c r="H375" i="50"/>
  <c r="S375" i="50"/>
  <c r="H704" i="50"/>
  <c r="S704" i="50"/>
  <c r="H767" i="50"/>
  <c r="S767" i="50"/>
  <c r="H240" i="50"/>
  <c r="S240" i="50"/>
  <c r="H769" i="50"/>
  <c r="S769" i="50"/>
  <c r="X336" i="52"/>
  <c r="X345" i="52"/>
  <c r="G604" i="52"/>
  <c r="N604" i="52"/>
  <c r="G613" i="52"/>
  <c r="N613" i="52"/>
  <c r="G579" i="52"/>
  <c r="N579" i="52"/>
  <c r="X555" i="52"/>
  <c r="X667" i="52"/>
  <c r="G535" i="52"/>
  <c r="X527" i="52"/>
  <c r="X474" i="52"/>
  <c r="G452" i="52"/>
  <c r="G402" i="52"/>
  <c r="X542" i="52"/>
  <c r="G467" i="52"/>
  <c r="X303" i="52"/>
  <c r="X346" i="52"/>
  <c r="X407" i="52"/>
  <c r="X270" i="52"/>
  <c r="H239" i="50"/>
  <c r="S239" i="50"/>
  <c r="H702" i="50"/>
  <c r="S702" i="50"/>
  <c r="H568" i="50"/>
  <c r="S568" i="50"/>
  <c r="N502" i="52"/>
  <c r="N340" i="52"/>
  <c r="N330" i="52"/>
  <c r="H202" i="58"/>
  <c r="S202" i="58"/>
  <c r="X371" i="52"/>
  <c r="X556" i="52"/>
  <c r="X337" i="52"/>
  <c r="G672" i="52"/>
  <c r="G514" i="52"/>
  <c r="G629" i="52"/>
  <c r="X668" i="52"/>
  <c r="G598" i="52"/>
  <c r="N598" i="52"/>
  <c r="X528" i="52"/>
  <c r="X565" i="52"/>
  <c r="X522" i="52"/>
  <c r="G416" i="52"/>
  <c r="X416" i="52"/>
  <c r="X496" i="52"/>
  <c r="X300" i="52"/>
  <c r="G430" i="52"/>
  <c r="X401" i="52"/>
  <c r="G499" i="52"/>
  <c r="G624" i="52"/>
  <c r="G574" i="52"/>
  <c r="N574" i="52"/>
  <c r="X658" i="52"/>
  <c r="X534" i="52"/>
  <c r="X520" i="52"/>
  <c r="G414" i="52"/>
  <c r="N414" i="52"/>
  <c r="G350" i="52"/>
  <c r="X314" i="52"/>
  <c r="A167" i="52"/>
  <c r="H127" i="58"/>
  <c r="S127" i="58"/>
  <c r="X507" i="52"/>
  <c r="X310" i="52"/>
  <c r="X328" i="52"/>
  <c r="G639" i="52"/>
  <c r="H241" i="50"/>
  <c r="S241" i="50"/>
  <c r="H768" i="50"/>
  <c r="S768" i="50"/>
  <c r="H505" i="50"/>
  <c r="H305" i="50"/>
  <c r="S305" i="50"/>
  <c r="H372" i="50"/>
  <c r="S372" i="50"/>
  <c r="X306" i="52"/>
  <c r="X656" i="52"/>
  <c r="G616" i="52"/>
  <c r="G586" i="52"/>
  <c r="X676" i="52"/>
  <c r="G554" i="52"/>
  <c r="X666" i="52"/>
  <c r="G521" i="52"/>
  <c r="X521" i="52"/>
  <c r="G470" i="52"/>
  <c r="X648" i="52"/>
  <c r="X292" i="52"/>
  <c r="G485" i="52"/>
  <c r="N485" i="52"/>
  <c r="X287" i="52"/>
  <c r="X418" i="52"/>
  <c r="G413" i="52"/>
  <c r="X413" i="52"/>
  <c r="G82" i="43"/>
  <c r="H82" i="43"/>
  <c r="N354" i="52"/>
  <c r="N376" i="52"/>
  <c r="X264" i="52"/>
  <c r="X267" i="52"/>
  <c r="X424" i="52"/>
  <c r="G506" i="52"/>
  <c r="G641" i="52"/>
  <c r="X641" i="52"/>
  <c r="G601" i="52"/>
  <c r="G619" i="52"/>
  <c r="G606" i="52"/>
  <c r="X513" i="52"/>
  <c r="G447" i="52"/>
  <c r="G486" i="52"/>
  <c r="N486" i="52"/>
  <c r="G462" i="52"/>
  <c r="N462" i="52"/>
  <c r="I341" i="52"/>
  <c r="G391" i="52"/>
  <c r="X398" i="52"/>
  <c r="X294" i="52"/>
  <c r="H416" i="58"/>
  <c r="S416" i="58"/>
  <c r="X340" i="52"/>
  <c r="X438" i="52"/>
  <c r="G529" i="52"/>
  <c r="X529" i="52"/>
  <c r="N529" i="52"/>
  <c r="G596" i="52"/>
  <c r="N596" i="52"/>
  <c r="G626" i="52"/>
  <c r="G607" i="52"/>
  <c r="X533" i="52"/>
  <c r="G563" i="52"/>
  <c r="G585" i="52"/>
  <c r="X585" i="52"/>
  <c r="X523" i="52"/>
  <c r="X293" i="52"/>
  <c r="G469" i="52"/>
  <c r="G459" i="52"/>
  <c r="I361" i="52"/>
  <c r="X273" i="52"/>
  <c r="H336" i="52"/>
  <c r="X274" i="52"/>
  <c r="W169" i="50"/>
  <c r="W112" i="44"/>
  <c r="X368" i="52"/>
  <c r="G372" i="52"/>
  <c r="N372" i="52"/>
  <c r="G600" i="52"/>
  <c r="X684" i="52"/>
  <c r="G627" i="52"/>
  <c r="N627" i="52"/>
  <c r="X512" i="52"/>
  <c r="G451" i="52"/>
  <c r="X279" i="52"/>
  <c r="G378" i="52"/>
  <c r="X378" i="52"/>
  <c r="H201" i="58"/>
  <c r="S201" i="58"/>
  <c r="X261" i="52"/>
  <c r="X312" i="52"/>
  <c r="X433" i="52"/>
  <c r="H200" i="58"/>
  <c r="S200" i="58"/>
  <c r="H273" i="58"/>
  <c r="S273" i="58"/>
  <c r="X349" i="52"/>
  <c r="G670" i="52"/>
  <c r="H374" i="50"/>
  <c r="S374" i="50"/>
  <c r="H238" i="50"/>
  <c r="S238" i="50"/>
  <c r="H570" i="50"/>
  <c r="S570" i="50"/>
  <c r="B55" i="52"/>
  <c r="H701" i="50"/>
  <c r="S701" i="50"/>
  <c r="G331" i="52"/>
  <c r="X442" i="52"/>
  <c r="G549" i="52"/>
  <c r="G689" i="52"/>
  <c r="N689" i="52"/>
  <c r="X651" i="52"/>
  <c r="X566" i="52"/>
  <c r="X645" i="52"/>
  <c r="X550" i="52"/>
  <c r="G436" i="52"/>
  <c r="X504" i="52"/>
  <c r="G516" i="52"/>
  <c r="X516" i="52"/>
  <c r="N493" i="52"/>
  <c r="G332" i="52"/>
  <c r="X330" i="52"/>
  <c r="X432" i="52"/>
  <c r="G492" i="52"/>
  <c r="H309" i="50"/>
  <c r="H636" i="50"/>
  <c r="S636" i="50"/>
  <c r="N429" i="52"/>
  <c r="N327" i="52"/>
  <c r="N497" i="52"/>
  <c r="N504" i="52"/>
  <c r="N386" i="52"/>
  <c r="W149" i="50"/>
  <c r="I356" i="52"/>
  <c r="X409" i="52"/>
  <c r="G691" i="52"/>
  <c r="G594" i="52"/>
  <c r="G538" i="52"/>
  <c r="G567" i="52"/>
  <c r="N567" i="52"/>
  <c r="G546" i="52"/>
  <c r="X546" i="52"/>
  <c r="X685" i="52"/>
  <c r="X301" i="52"/>
  <c r="G473" i="52"/>
  <c r="X473" i="52"/>
  <c r="G454" i="52"/>
  <c r="X431" i="52"/>
  <c r="G453" i="52"/>
  <c r="N453" i="52"/>
  <c r="X427" i="52"/>
  <c r="G476" i="52"/>
  <c r="X305" i="52"/>
  <c r="X412" i="52"/>
  <c r="X353" i="52"/>
  <c r="G640" i="52"/>
  <c r="N640" i="52"/>
  <c r="G580" i="52"/>
  <c r="G578" i="52"/>
  <c r="G591" i="52"/>
  <c r="G644" i="52"/>
  <c r="X650" i="52"/>
  <c r="G560" i="52"/>
  <c r="X652" i="52"/>
  <c r="G539" i="52"/>
  <c r="N539" i="52"/>
  <c r="G415" i="52"/>
  <c r="G449" i="52"/>
  <c r="X410" i="52"/>
  <c r="G422" i="52"/>
  <c r="X422" i="52"/>
  <c r="X419" i="52"/>
  <c r="G458" i="52"/>
  <c r="V84" i="46"/>
  <c r="W172" i="50"/>
  <c r="G605" i="52"/>
  <c r="X605" i="52"/>
  <c r="X686" i="52"/>
  <c r="G552" i="52"/>
  <c r="N552" i="52"/>
  <c r="X335" i="52"/>
  <c r="G421" i="52"/>
  <c r="X320" i="52"/>
  <c r="X316" i="52"/>
  <c r="I375" i="52"/>
  <c r="H347" i="52"/>
  <c r="H371" i="50"/>
  <c r="S371" i="50"/>
  <c r="H506" i="50"/>
  <c r="S506" i="50"/>
  <c r="X276" i="52"/>
  <c r="G655" i="52"/>
  <c r="G577" i="52"/>
  <c r="X503" i="52"/>
  <c r="G603" i="52"/>
  <c r="X603" i="52"/>
  <c r="G494" i="52"/>
  <c r="X393" i="52"/>
  <c r="X359" i="52"/>
  <c r="H162" i="50"/>
  <c r="S162" i="50"/>
  <c r="X361" i="52"/>
  <c r="G660" i="52"/>
  <c r="X675" i="52"/>
  <c r="G498" i="52"/>
  <c r="G428" i="52"/>
  <c r="N428" i="52"/>
  <c r="X342" i="52"/>
  <c r="X347" i="52"/>
  <c r="X375" i="52"/>
  <c r="X278" i="52"/>
  <c r="G537" i="52"/>
  <c r="N537" i="52"/>
  <c r="G515" i="52"/>
  <c r="X548" i="52"/>
  <c r="X450" i="52"/>
  <c r="X288" i="52"/>
  <c r="X334" i="52"/>
  <c r="X327" i="52"/>
  <c r="V73" i="46"/>
  <c r="G326" i="52"/>
  <c r="N326" i="52"/>
  <c r="X341" i="52"/>
  <c r="G620" i="52"/>
  <c r="X620" i="52"/>
  <c r="X318" i="52"/>
  <c r="X404" i="52"/>
  <c r="G688" i="52"/>
  <c r="X688" i="52"/>
  <c r="G682" i="52"/>
  <c r="G568" i="52"/>
  <c r="X662" i="52"/>
  <c r="G444" i="52"/>
  <c r="G417" i="52"/>
  <c r="G477" i="52"/>
  <c r="N477" i="52"/>
  <c r="X338" i="52"/>
  <c r="G439" i="52"/>
  <c r="V81" i="44"/>
  <c r="N328" i="52"/>
  <c r="N351" i="52"/>
  <c r="W116" i="44"/>
  <c r="G581" i="52"/>
  <c r="X519" i="52"/>
  <c r="X502" i="52"/>
  <c r="X282" i="52"/>
  <c r="X321" i="52"/>
  <c r="H417" i="58"/>
  <c r="S417" i="58"/>
  <c r="A189" i="52"/>
  <c r="X365" i="52"/>
  <c r="H573" i="50"/>
  <c r="H700" i="50"/>
  <c r="S700" i="50"/>
  <c r="H503" i="50"/>
  <c r="S503" i="50"/>
  <c r="G692" i="52"/>
  <c r="N692" i="52"/>
  <c r="G611" i="52"/>
  <c r="X540" i="52"/>
  <c r="G491" i="52"/>
  <c r="N491" i="52"/>
  <c r="G464" i="52"/>
  <c r="G425" i="52"/>
  <c r="X366" i="52"/>
  <c r="H437" i="50"/>
  <c r="S437" i="50"/>
  <c r="H766" i="50"/>
  <c r="S766" i="50"/>
  <c r="N441" i="52"/>
  <c r="X386" i="52"/>
  <c r="G448" i="52"/>
  <c r="G618" i="52"/>
  <c r="N618" i="52"/>
  <c r="X562" i="52"/>
  <c r="G483" i="52"/>
  <c r="N483" i="52"/>
  <c r="X518" i="52"/>
  <c r="X370" i="52"/>
  <c r="X367" i="52"/>
  <c r="G379" i="52"/>
  <c r="G484" i="52"/>
  <c r="G678" i="52"/>
  <c r="X659" i="52"/>
  <c r="G617" i="52"/>
  <c r="G487" i="52"/>
  <c r="X487" i="52"/>
  <c r="X468" i="52"/>
  <c r="X358" i="52"/>
  <c r="X355" i="52"/>
  <c r="X399" i="52"/>
  <c r="X463" i="52"/>
  <c r="G584" i="52"/>
  <c r="N584" i="52"/>
  <c r="M696" i="52"/>
  <c r="G461" i="52"/>
  <c r="G642" i="52"/>
  <c r="X642" i="52"/>
  <c r="G610" i="52"/>
  <c r="X610" i="52"/>
  <c r="X647" i="52"/>
  <c r="X531" i="52"/>
  <c r="X285" i="52"/>
  <c r="G593" i="52"/>
  <c r="X291" i="52"/>
  <c r="X290" i="52"/>
  <c r="X511" i="52"/>
  <c r="V80" i="44"/>
  <c r="N474" i="52"/>
  <c r="N335" i="52"/>
  <c r="W122" i="44"/>
  <c r="C319" i="52"/>
  <c r="X435" i="52"/>
  <c r="N457" i="52"/>
  <c r="G373" i="52"/>
  <c r="N373" i="52"/>
  <c r="G501" i="52"/>
  <c r="G630" i="52"/>
  <c r="N630" i="52"/>
  <c r="G663" i="52"/>
  <c r="X663" i="52"/>
  <c r="X325" i="52"/>
  <c r="G679" i="52"/>
  <c r="X317" i="52"/>
  <c r="G471" i="52"/>
  <c r="X530" i="52"/>
  <c r="G609" i="52"/>
  <c r="G649" i="52"/>
  <c r="X382" i="52"/>
  <c r="X295" i="52"/>
  <c r="X674" i="52"/>
  <c r="G608" i="52"/>
  <c r="H572" i="50"/>
  <c r="N406" i="52"/>
  <c r="X280" i="52"/>
  <c r="G443" i="52"/>
  <c r="G595" i="52"/>
  <c r="G635" i="52"/>
  <c r="X635" i="52"/>
  <c r="H373" i="50"/>
  <c r="S373" i="50"/>
  <c r="X673" i="52"/>
  <c r="X311" i="52"/>
  <c r="G390" i="52"/>
  <c r="X429" i="52"/>
  <c r="V70" i="46"/>
  <c r="W114" i="44"/>
  <c r="N431" i="52"/>
  <c r="X351" i="52"/>
  <c r="G489" i="52"/>
  <c r="N489" i="52"/>
  <c r="G505" i="52"/>
  <c r="G597" i="52"/>
  <c r="N597" i="52"/>
  <c r="X357" i="52"/>
  <c r="G589" i="52"/>
  <c r="N589" i="52"/>
  <c r="G480" i="52"/>
  <c r="X283" i="52"/>
  <c r="X557" i="52"/>
  <c r="G623" i="52"/>
  <c r="X623" i="52"/>
  <c r="H341" i="52"/>
  <c r="H356" i="52"/>
  <c r="N356" i="52"/>
  <c r="X665" i="52"/>
  <c r="X517" i="52"/>
  <c r="X348" i="52"/>
  <c r="N360" i="52"/>
  <c r="X289" i="52"/>
  <c r="X497" i="52"/>
  <c r="X356" i="52"/>
  <c r="H242" i="50"/>
  <c r="S242" i="50"/>
  <c r="G397" i="52"/>
  <c r="X631" i="52"/>
  <c r="X362" i="52"/>
  <c r="X493" i="52"/>
  <c r="L180" i="38"/>
  <c r="AB192" i="38"/>
  <c r="AB193" i="38"/>
  <c r="AB194" i="38"/>
  <c r="AB195" i="38"/>
  <c r="AB196" i="38"/>
  <c r="AB197" i="38"/>
  <c r="AB198" i="38"/>
  <c r="AB199" i="38"/>
  <c r="AB200" i="38"/>
  <c r="AB201" i="38"/>
  <c r="AB202" i="38"/>
  <c r="V74" i="46"/>
  <c r="L6" i="35"/>
  <c r="K8" i="35"/>
  <c r="N463" i="52"/>
  <c r="X403" i="52"/>
  <c r="X661" i="52"/>
  <c r="G614" i="52"/>
  <c r="G677" i="52"/>
  <c r="X677" i="52"/>
  <c r="H361" i="52"/>
  <c r="G532" i="52"/>
  <c r="N532" i="52"/>
  <c r="X441" i="52"/>
  <c r="X455" i="52"/>
  <c r="G411" i="52"/>
  <c r="X657" i="52"/>
  <c r="G690" i="52"/>
  <c r="X284" i="52"/>
  <c r="G488" i="52"/>
  <c r="X281" i="52"/>
  <c r="X575" i="52"/>
  <c r="I336" i="52"/>
  <c r="N450" i="52"/>
  <c r="M82" i="43"/>
  <c r="G400" i="52"/>
  <c r="N400" i="52"/>
  <c r="G479" i="52"/>
  <c r="G526" i="52"/>
  <c r="X526" i="52"/>
  <c r="G465" i="52"/>
  <c r="N465" i="52"/>
  <c r="H634" i="50"/>
  <c r="S634" i="50"/>
  <c r="H346" i="58"/>
  <c r="S346" i="58"/>
  <c r="A198" i="52"/>
  <c r="G344" i="52"/>
  <c r="X525" i="52"/>
  <c r="W142" i="50"/>
  <c r="N324" i="52"/>
  <c r="N329" i="52"/>
  <c r="N337" i="52"/>
  <c r="N342" i="52"/>
  <c r="N345" i="52"/>
  <c r="N353" i="52"/>
  <c r="N358" i="52"/>
  <c r="N359" i="52"/>
  <c r="N363" i="52"/>
  <c r="N365" i="52"/>
  <c r="N367" i="52"/>
  <c r="N370" i="52"/>
  <c r="N374" i="52"/>
  <c r="N381" i="52"/>
  <c r="N396" i="52"/>
  <c r="N407" i="52"/>
  <c r="N419" i="52"/>
  <c r="N423" i="52"/>
  <c r="N433" i="52"/>
  <c r="N438" i="52"/>
  <c r="N510" i="52"/>
  <c r="N519" i="52"/>
  <c r="N523" i="52"/>
  <c r="W150" i="50"/>
  <c r="N296" i="52"/>
  <c r="N300" i="52"/>
  <c r="N307" i="52"/>
  <c r="D375" i="52"/>
  <c r="O375" i="52"/>
  <c r="O313" i="52"/>
  <c r="G330" i="38"/>
  <c r="X604" i="52"/>
  <c r="X339" i="52"/>
  <c r="Q143" i="50"/>
  <c r="H144" i="50"/>
  <c r="W144" i="50"/>
  <c r="X587" i="52"/>
  <c r="X262" i="52"/>
  <c r="X271" i="52"/>
  <c r="X329" i="52"/>
  <c r="G671" i="52"/>
  <c r="G553" i="52"/>
  <c r="G638" i="52"/>
  <c r="G622" i="52"/>
  <c r="X664" i="52"/>
  <c r="G541" i="52"/>
  <c r="N541" i="52"/>
  <c r="X646" i="52"/>
  <c r="X653" i="52"/>
  <c r="G634" i="52"/>
  <c r="G475" i="52"/>
  <c r="X297" i="52"/>
  <c r="G495" i="52"/>
  <c r="X304" i="52"/>
  <c r="G500" i="52"/>
  <c r="G392" i="52"/>
  <c r="X406" i="52"/>
  <c r="X269" i="52"/>
  <c r="H375" i="52"/>
  <c r="X363" i="52"/>
  <c r="X381" i="52"/>
  <c r="X263" i="52"/>
  <c r="H165" i="50"/>
  <c r="X572" i="52"/>
  <c r="X307" i="52"/>
  <c r="H163" i="50"/>
  <c r="S163" i="50"/>
  <c r="X313" i="52"/>
  <c r="X308" i="52"/>
  <c r="A206" i="52"/>
  <c r="H272" i="58"/>
  <c r="S272" i="58"/>
  <c r="X385" i="52"/>
  <c r="X374" i="52"/>
  <c r="X383" i="52"/>
  <c r="H166" i="50"/>
  <c r="S166" i="50"/>
  <c r="H274" i="58"/>
  <c r="S274" i="58"/>
  <c r="X364" i="52"/>
  <c r="X388" i="52"/>
  <c r="X286" i="52"/>
  <c r="G636" i="52"/>
  <c r="N636" i="52"/>
  <c r="N82" i="43"/>
  <c r="H307" i="50"/>
  <c r="H504" i="50"/>
  <c r="S504" i="50"/>
  <c r="H638" i="50"/>
  <c r="S638" i="50"/>
  <c r="K82" i="43"/>
  <c r="H304" i="50"/>
  <c r="S304" i="50"/>
  <c r="H436" i="50"/>
  <c r="S436" i="50"/>
  <c r="H635" i="50"/>
  <c r="S635" i="50"/>
  <c r="H243" i="50"/>
  <c r="S243" i="50"/>
  <c r="H705" i="50"/>
  <c r="S705" i="50"/>
  <c r="H502" i="50"/>
  <c r="S502" i="50"/>
  <c r="I82" i="43"/>
  <c r="H441" i="50"/>
  <c r="S441" i="50"/>
  <c r="X309" i="52"/>
  <c r="H126" i="58"/>
  <c r="S126" i="58"/>
  <c r="X360" i="52"/>
  <c r="X352" i="52"/>
  <c r="X268" i="52"/>
  <c r="G681" i="52"/>
  <c r="N681" i="52"/>
  <c r="G588" i="52"/>
  <c r="G599" i="52"/>
  <c r="N599" i="52"/>
  <c r="X569" i="52"/>
  <c r="X395" i="52"/>
  <c r="X272" i="52"/>
  <c r="G643" i="52"/>
  <c r="X643" i="52"/>
  <c r="G633" i="52"/>
  <c r="G602" i="52"/>
  <c r="G590" i="52"/>
  <c r="N590" i="52"/>
  <c r="X559" i="52"/>
  <c r="G524" i="52"/>
  <c r="X536" i="52"/>
  <c r="X561" i="52"/>
  <c r="X669" i="52"/>
  <c r="G420" i="52"/>
  <c r="X277" i="52"/>
  <c r="G482" i="52"/>
  <c r="X482" i="52"/>
  <c r="X296" i="52"/>
  <c r="G481" i="52"/>
  <c r="X299" i="52"/>
  <c r="X426" i="52"/>
  <c r="G625" i="52"/>
  <c r="X423" i="52"/>
  <c r="X266" i="52"/>
  <c r="X571" i="52"/>
  <c r="A173" i="52"/>
  <c r="H345" i="58"/>
  <c r="S345" i="58"/>
  <c r="M698" i="52"/>
  <c r="G582" i="52"/>
  <c r="N582" i="52"/>
  <c r="W152" i="50"/>
  <c r="W148" i="50"/>
  <c r="X510" i="52"/>
  <c r="X376" i="52"/>
  <c r="H344" i="58"/>
  <c r="S344" i="58"/>
  <c r="W147" i="50"/>
  <c r="X377" i="52"/>
  <c r="X387" i="52"/>
  <c r="X265" i="52"/>
  <c r="X437" i="52"/>
  <c r="G369" i="52"/>
  <c r="X434" i="52"/>
  <c r="G466" i="52"/>
  <c r="G683" i="52"/>
  <c r="N683" i="52"/>
  <c r="X457" i="52"/>
  <c r="G333" i="52"/>
  <c r="H370" i="50"/>
  <c r="S370" i="50"/>
  <c r="H569" i="50"/>
  <c r="S569" i="50"/>
  <c r="H703" i="50"/>
  <c r="S703" i="50"/>
  <c r="I347" i="52"/>
  <c r="N347" i="52"/>
  <c r="H308" i="50"/>
  <c r="S308" i="50"/>
  <c r="H440" i="50"/>
  <c r="S440" i="50"/>
  <c r="H639" i="50"/>
  <c r="S639" i="50"/>
  <c r="H507" i="50"/>
  <c r="L82" i="43"/>
  <c r="H637" i="50"/>
  <c r="S637" i="50"/>
  <c r="H438" i="50"/>
  <c r="H770" i="50"/>
  <c r="S770" i="50"/>
  <c r="H306" i="50"/>
  <c r="S306" i="50"/>
  <c r="H164" i="50"/>
  <c r="X323" i="52"/>
  <c r="G380" i="52"/>
  <c r="X396" i="52"/>
  <c r="G408" i="52"/>
  <c r="X408" i="52"/>
  <c r="G628" i="52"/>
  <c r="G576" i="52"/>
  <c r="N576" i="52"/>
  <c r="G583" i="52"/>
  <c r="N583" i="52"/>
  <c r="Z12" i="60"/>
  <c r="O371" i="52"/>
  <c r="Q371" i="52"/>
  <c r="N273" i="52"/>
  <c r="W153" i="44"/>
  <c r="W151" i="50"/>
  <c r="N313" i="52"/>
  <c r="B290" i="52"/>
  <c r="B291" i="52"/>
  <c r="X619" i="52"/>
  <c r="N619" i="52"/>
  <c r="B319" i="52"/>
  <c r="B380" i="52"/>
  <c r="B442" i="52"/>
  <c r="B504" i="52"/>
  <c r="B566" i="52"/>
  <c r="B628" i="52"/>
  <c r="B690" i="52"/>
  <c r="O307" i="52"/>
  <c r="Q307" i="52"/>
  <c r="D369" i="52"/>
  <c r="D431" i="52"/>
  <c r="D493" i="52"/>
  <c r="D555" i="52"/>
  <c r="D617" i="52"/>
  <c r="D370" i="52"/>
  <c r="O308" i="52"/>
  <c r="Q308" i="52"/>
  <c r="X582" i="52"/>
  <c r="C402" i="52"/>
  <c r="O340" i="52"/>
  <c r="Q340" i="52"/>
  <c r="X580" i="52"/>
  <c r="N580" i="52"/>
  <c r="D334" i="52"/>
  <c r="D396" i="52"/>
  <c r="D458" i="52"/>
  <c r="D520" i="52"/>
  <c r="D582" i="52"/>
  <c r="D644" i="52"/>
  <c r="O272" i="52"/>
  <c r="C282" i="52"/>
  <c r="O278" i="52"/>
  <c r="Q278" i="52"/>
  <c r="C279" i="52"/>
  <c r="O279" i="52"/>
  <c r="G296" i="38"/>
  <c r="C417" i="52"/>
  <c r="C357" i="52"/>
  <c r="O295" i="52"/>
  <c r="Q295" i="52"/>
  <c r="Q293" i="52"/>
  <c r="G310" i="38"/>
  <c r="N478" i="52"/>
  <c r="X478" i="52"/>
  <c r="AC12" i="60"/>
  <c r="T12" i="60"/>
  <c r="E126" i="58"/>
  <c r="F272" i="52"/>
  <c r="F334" i="52"/>
  <c r="F396" i="52"/>
  <c r="F458" i="52"/>
  <c r="F520" i="52"/>
  <c r="F582" i="52"/>
  <c r="F644" i="52"/>
  <c r="F320" i="52"/>
  <c r="F382" i="52"/>
  <c r="F444" i="52"/>
  <c r="F506" i="52"/>
  <c r="F568" i="52"/>
  <c r="F630" i="52"/>
  <c r="F692" i="52"/>
  <c r="N315" i="52"/>
  <c r="O261" i="52"/>
  <c r="N282" i="52"/>
  <c r="S218" i="46"/>
  <c r="M220" i="46"/>
  <c r="Q225" i="46"/>
  <c r="C297" i="52"/>
  <c r="O296" i="52"/>
  <c r="C358" i="52"/>
  <c r="C420" i="52"/>
  <c r="C482" i="52"/>
  <c r="X552" i="52"/>
  <c r="X600" i="52"/>
  <c r="N600" i="52"/>
  <c r="AV84" i="60"/>
  <c r="BO84" i="60"/>
  <c r="C84" i="60"/>
  <c r="H84" i="60"/>
  <c r="AL84" i="60"/>
  <c r="AS84" i="60"/>
  <c r="AM84" i="60"/>
  <c r="AI84" i="60"/>
  <c r="BK84" i="60"/>
  <c r="AY84" i="60"/>
  <c r="X84" i="60"/>
  <c r="AK84" i="60"/>
  <c r="J84" i="60"/>
  <c r="BD84" i="60"/>
  <c r="U84" i="60"/>
  <c r="AW84" i="60"/>
  <c r="AJ84" i="60"/>
  <c r="AD84" i="60"/>
  <c r="G84" i="60"/>
  <c r="AF84" i="60"/>
  <c r="BH84" i="60"/>
  <c r="BJ84" i="60"/>
  <c r="W84" i="60"/>
  <c r="BR84" i="60"/>
  <c r="BL84" i="60"/>
  <c r="BC84" i="60"/>
  <c r="Y84" i="60"/>
  <c r="O84" i="60"/>
  <c r="V84" i="60"/>
  <c r="N688" i="52"/>
  <c r="X613" i="52"/>
  <c r="X588" i="52"/>
  <c r="N588" i="52"/>
  <c r="X681" i="52"/>
  <c r="X597" i="52"/>
  <c r="B298" i="52"/>
  <c r="B360" i="52"/>
  <c r="B422" i="52"/>
  <c r="B484" i="52"/>
  <c r="B546" i="52"/>
  <c r="B608" i="52"/>
  <c r="B670" i="52"/>
  <c r="O380" i="52"/>
  <c r="Q380" i="52"/>
  <c r="C442" i="52"/>
  <c r="C356" i="52"/>
  <c r="C418" i="52"/>
  <c r="N430" i="52"/>
  <c r="X430" i="52"/>
  <c r="X436" i="52"/>
  <c r="N436" i="52"/>
  <c r="X4" i="60"/>
  <c r="AA12" i="60"/>
  <c r="AX12" i="60"/>
  <c r="BK12" i="60"/>
  <c r="W174" i="50"/>
  <c r="C290" i="52"/>
  <c r="C351" i="52"/>
  <c r="C413" i="52"/>
  <c r="O289" i="52"/>
  <c r="G306" i="38"/>
  <c r="C372" i="52"/>
  <c r="O310" i="52"/>
  <c r="N451" i="52"/>
  <c r="X451" i="52"/>
  <c r="N264" i="52"/>
  <c r="N301" i="52"/>
  <c r="N311" i="52"/>
  <c r="S72" i="38"/>
  <c r="N265" i="52"/>
  <c r="N274" i="52"/>
  <c r="N279" i="52"/>
  <c r="N302" i="52"/>
  <c r="N54" i="38"/>
  <c r="O270" i="52"/>
  <c r="C393" i="52"/>
  <c r="C455" i="52"/>
  <c r="C517" i="52"/>
  <c r="Y59" i="38"/>
  <c r="X61" i="38"/>
  <c r="X60" i="38"/>
  <c r="Y57" i="38"/>
  <c r="X56" i="38"/>
  <c r="Y56" i="38"/>
  <c r="X57" i="38"/>
  <c r="X62" i="38"/>
  <c r="X59" i="38"/>
  <c r="Y60" i="38"/>
  <c r="Y62" i="38"/>
  <c r="Y58" i="38"/>
  <c r="X58" i="38"/>
  <c r="M272" i="38"/>
  <c r="I272" i="38"/>
  <c r="H272" i="38"/>
  <c r="G272" i="38"/>
  <c r="L272" i="38"/>
  <c r="K272" i="38"/>
  <c r="J272" i="38"/>
  <c r="S392" i="46"/>
  <c r="T392" i="46"/>
  <c r="B302" i="52"/>
  <c r="B364" i="52"/>
  <c r="B363" i="52"/>
  <c r="B425" i="52"/>
  <c r="B487" i="52"/>
  <c r="B549" i="52"/>
  <c r="B611" i="52"/>
  <c r="B673" i="52"/>
  <c r="D341" i="52"/>
  <c r="D403" i="52"/>
  <c r="D465" i="52"/>
  <c r="D527" i="52"/>
  <c r="D589" i="52"/>
  <c r="D651" i="52"/>
  <c r="E11" i="60"/>
  <c r="Y224" i="38"/>
  <c r="Y236" i="38"/>
  <c r="K236" i="38"/>
  <c r="M168" i="38"/>
  <c r="Z224" i="38"/>
  <c r="D377" i="52"/>
  <c r="C325" i="52"/>
  <c r="O325" i="52"/>
  <c r="O263" i="52"/>
  <c r="DG13" i="60"/>
  <c r="DG14" i="60"/>
  <c r="DG15" i="60"/>
  <c r="DG16" i="60"/>
  <c r="DG17" i="60"/>
  <c r="DG18" i="60"/>
  <c r="DG19" i="60"/>
  <c r="DG20" i="60"/>
  <c r="DG21" i="60"/>
  <c r="DG22" i="60"/>
  <c r="DG23" i="60"/>
  <c r="DG24" i="60"/>
  <c r="DG25" i="60"/>
  <c r="DG26" i="60"/>
  <c r="DG27" i="60"/>
  <c r="DG28" i="60"/>
  <c r="DG29" i="60"/>
  <c r="DG30" i="60"/>
  <c r="DG31" i="60"/>
  <c r="DG32" i="60"/>
  <c r="DG33" i="60"/>
  <c r="DG34" i="60"/>
  <c r="DG35" i="60"/>
  <c r="DG36" i="60"/>
  <c r="DG37" i="60"/>
  <c r="DG38" i="60"/>
  <c r="DG39" i="60"/>
  <c r="DG40" i="60"/>
  <c r="DG41" i="60"/>
  <c r="DG42" i="60"/>
  <c r="DG43" i="60"/>
  <c r="DG44" i="60"/>
  <c r="DG45" i="60"/>
  <c r="DG46" i="60"/>
  <c r="DG47" i="60"/>
  <c r="DG48" i="60"/>
  <c r="DG49" i="60"/>
  <c r="DG50" i="60"/>
  <c r="DG51" i="60"/>
  <c r="DG52" i="60"/>
  <c r="DG53" i="60"/>
  <c r="DG54" i="60"/>
  <c r="DG55" i="60"/>
  <c r="DG56" i="60"/>
  <c r="DG57" i="60"/>
  <c r="DG58" i="60"/>
  <c r="DG59" i="60"/>
  <c r="DG60" i="60"/>
  <c r="DG61" i="60"/>
  <c r="DG62" i="60"/>
  <c r="DG63" i="60"/>
  <c r="DG64" i="60"/>
  <c r="DG65" i="60"/>
  <c r="DG66" i="60"/>
  <c r="DG67" i="60"/>
  <c r="DG68" i="60"/>
  <c r="DG69" i="60"/>
  <c r="DG70" i="60"/>
  <c r="DG71" i="60"/>
  <c r="DG72" i="60"/>
  <c r="DG73" i="60"/>
  <c r="DG74" i="60"/>
  <c r="DG75" i="60"/>
  <c r="DG76" i="60"/>
  <c r="DG77" i="60"/>
  <c r="DG78" i="60"/>
  <c r="DG79" i="60"/>
  <c r="DG80" i="60"/>
  <c r="DG81" i="60"/>
  <c r="DG82" i="60"/>
  <c r="DG83" i="60"/>
  <c r="DG84" i="60"/>
  <c r="DG85" i="60"/>
  <c r="DH12" i="60"/>
  <c r="DI12" i="60"/>
  <c r="DW12" i="60"/>
  <c r="DO13" i="60"/>
  <c r="DO14" i="60"/>
  <c r="DO15" i="60"/>
  <c r="DO16" i="60"/>
  <c r="DO17" i="60"/>
  <c r="DO18" i="60"/>
  <c r="DO19" i="60"/>
  <c r="DO20" i="60"/>
  <c r="DO21" i="60"/>
  <c r="DO22" i="60"/>
  <c r="DO23" i="60"/>
  <c r="DO24" i="60"/>
  <c r="DO25" i="60"/>
  <c r="DO26" i="60"/>
  <c r="DO27" i="60"/>
  <c r="DO28" i="60"/>
  <c r="DO29" i="60"/>
  <c r="DO30" i="60"/>
  <c r="DO31" i="60"/>
  <c r="DO32" i="60"/>
  <c r="DO33" i="60"/>
  <c r="DO34" i="60"/>
  <c r="DO35" i="60"/>
  <c r="DO36" i="60"/>
  <c r="DO37" i="60"/>
  <c r="DO38" i="60"/>
  <c r="DO39" i="60"/>
  <c r="DO40" i="60"/>
  <c r="DO41" i="60"/>
  <c r="DO42" i="60"/>
  <c r="DO43" i="60"/>
  <c r="DO44" i="60"/>
  <c r="DO45" i="60"/>
  <c r="DO46" i="60"/>
  <c r="DO47" i="60"/>
  <c r="DO48" i="60"/>
  <c r="DO49" i="60"/>
  <c r="DO50" i="60"/>
  <c r="DO51" i="60"/>
  <c r="DO52" i="60"/>
  <c r="DO53" i="60"/>
  <c r="DO54" i="60"/>
  <c r="DO55" i="60"/>
  <c r="DO56" i="60"/>
  <c r="DO57" i="60"/>
  <c r="DO58" i="60"/>
  <c r="DO59" i="60"/>
  <c r="DO60" i="60"/>
  <c r="DO61" i="60"/>
  <c r="DO62" i="60"/>
  <c r="DO63" i="60"/>
  <c r="DO64" i="60"/>
  <c r="DO65" i="60"/>
  <c r="DO66" i="60"/>
  <c r="DO67" i="60"/>
  <c r="DO68" i="60"/>
  <c r="DO69" i="60"/>
  <c r="DO70" i="60"/>
  <c r="DO71" i="60"/>
  <c r="DO72" i="60"/>
  <c r="DO73" i="60"/>
  <c r="DO74" i="60"/>
  <c r="DO75" i="60"/>
  <c r="DO76" i="60"/>
  <c r="DO77" i="60"/>
  <c r="DO78" i="60"/>
  <c r="DO79" i="60"/>
  <c r="DO80" i="60"/>
  <c r="DO81" i="60"/>
  <c r="DO82" i="60"/>
  <c r="DO83" i="60"/>
  <c r="DO84" i="60"/>
  <c r="DO85" i="60"/>
  <c r="C265" i="52"/>
  <c r="EC12" i="60"/>
  <c r="DU13" i="60"/>
  <c r="DU14" i="60"/>
  <c r="DU15" i="60"/>
  <c r="DU16" i="60"/>
  <c r="DU17" i="60"/>
  <c r="DU18" i="60"/>
  <c r="DU19" i="60"/>
  <c r="DU20" i="60"/>
  <c r="DU21" i="60"/>
  <c r="DU22" i="60"/>
  <c r="DU23" i="60"/>
  <c r="DU24" i="60"/>
  <c r="DU25" i="60"/>
  <c r="DU26" i="60"/>
  <c r="DU27" i="60"/>
  <c r="DU28" i="60"/>
  <c r="DU29" i="60"/>
  <c r="DU30" i="60"/>
  <c r="DU31" i="60"/>
  <c r="DU32" i="60"/>
  <c r="DU33" i="60"/>
  <c r="DU34" i="60"/>
  <c r="DU35" i="60"/>
  <c r="DU36" i="60"/>
  <c r="DU37" i="60"/>
  <c r="DU38" i="60"/>
  <c r="DU39" i="60"/>
  <c r="DU40" i="60"/>
  <c r="DU41" i="60"/>
  <c r="DU42" i="60"/>
  <c r="DU43" i="60"/>
  <c r="DU44" i="60"/>
  <c r="DU45" i="60"/>
  <c r="DU46" i="60"/>
  <c r="DU47" i="60"/>
  <c r="DU48" i="60"/>
  <c r="DU49" i="60"/>
  <c r="DU50" i="60"/>
  <c r="DU51" i="60"/>
  <c r="DU52" i="60"/>
  <c r="DU53" i="60"/>
  <c r="DU54" i="60"/>
  <c r="DU55" i="60"/>
  <c r="DU56" i="60"/>
  <c r="DU57" i="60"/>
  <c r="DU58" i="60"/>
  <c r="DU59" i="60"/>
  <c r="DU60" i="60"/>
  <c r="DU61" i="60"/>
  <c r="DU62" i="60"/>
  <c r="DU63" i="60"/>
  <c r="DU64" i="60"/>
  <c r="DU65" i="60"/>
  <c r="DU66" i="60"/>
  <c r="DU67" i="60"/>
  <c r="DU68" i="60"/>
  <c r="DU69" i="60"/>
  <c r="DU70" i="60"/>
  <c r="DU71" i="60"/>
  <c r="DU72" i="60"/>
  <c r="DU73" i="60"/>
  <c r="DU74" i="60"/>
  <c r="DU75" i="60"/>
  <c r="DU76" i="60"/>
  <c r="DU77" i="60"/>
  <c r="DU78" i="60"/>
  <c r="DU79" i="60"/>
  <c r="DU80" i="60"/>
  <c r="DU81" i="60"/>
  <c r="DU82" i="60"/>
  <c r="DU83" i="60"/>
  <c r="DU84" i="60"/>
  <c r="DU85" i="60"/>
  <c r="D481" i="52"/>
  <c r="D543" i="52"/>
  <c r="D605" i="52"/>
  <c r="D667" i="52"/>
  <c r="Q386" i="50"/>
  <c r="C320" i="50"/>
  <c r="D320" i="50"/>
  <c r="CJ92" i="60"/>
  <c r="CJ104" i="60"/>
  <c r="CL32" i="60"/>
  <c r="E32" i="60"/>
  <c r="D433" i="52"/>
  <c r="D495" i="52"/>
  <c r="D557" i="52"/>
  <c r="D619" i="52"/>
  <c r="AU17" i="60"/>
  <c r="D413" i="52"/>
  <c r="Q91" i="50"/>
  <c r="Q92" i="50"/>
  <c r="H143" i="50"/>
  <c r="W143" i="50"/>
  <c r="Q139" i="50"/>
  <c r="H140" i="50"/>
  <c r="W140" i="50"/>
  <c r="Q144" i="50"/>
  <c r="H91" i="50"/>
  <c r="Q140" i="50"/>
  <c r="H23" i="50"/>
  <c r="Q141" i="50"/>
  <c r="H139" i="50"/>
  <c r="W139" i="50"/>
  <c r="H141" i="50"/>
  <c r="W141" i="50"/>
  <c r="Q278" i="46"/>
  <c r="H276" i="46"/>
  <c r="S188" i="50"/>
  <c r="C494" i="52"/>
  <c r="CJ61" i="60"/>
  <c r="CL61" i="60"/>
  <c r="E61" i="60"/>
  <c r="N663" i="52"/>
  <c r="N411" i="52"/>
  <c r="X411" i="52"/>
  <c r="X591" i="52"/>
  <c r="N591" i="52"/>
  <c r="N578" i="52"/>
  <c r="X578" i="52"/>
  <c r="C12" i="60"/>
  <c r="P12" i="60"/>
  <c r="BN12" i="60"/>
  <c r="AW12" i="60"/>
  <c r="BC12" i="60"/>
  <c r="AN12" i="60"/>
  <c r="AL12" i="60"/>
  <c r="AZ12" i="60"/>
  <c r="H334" i="46"/>
  <c r="H353" i="46"/>
  <c r="E341" i="46"/>
  <c r="Q336" i="46"/>
  <c r="U334" i="46"/>
  <c r="M334" i="46"/>
  <c r="X460" i="52"/>
  <c r="N460" i="52"/>
  <c r="N452" i="52"/>
  <c r="X452" i="52"/>
  <c r="V83" i="44"/>
  <c r="W113" i="44"/>
  <c r="W119" i="44"/>
  <c r="U135" i="46"/>
  <c r="V135" i="46"/>
  <c r="S135" i="46"/>
  <c r="M137" i="46"/>
  <c r="Q151" i="46"/>
  <c r="W115" i="46"/>
  <c r="W110" i="46"/>
  <c r="W112" i="46"/>
  <c r="B332" i="52"/>
  <c r="B394" i="52"/>
  <c r="B456" i="52"/>
  <c r="B518" i="52"/>
  <c r="B580" i="52"/>
  <c r="B642" i="52"/>
  <c r="B271" i="52"/>
  <c r="B333" i="52"/>
  <c r="B395" i="52"/>
  <c r="B457" i="52"/>
  <c r="B519" i="52"/>
  <c r="B581" i="52"/>
  <c r="B643" i="52"/>
  <c r="AU12" i="60"/>
  <c r="D12" i="60"/>
  <c r="AI12" i="60"/>
  <c r="Q12" i="60"/>
  <c r="I12" i="60"/>
  <c r="CL18" i="60"/>
  <c r="E18" i="60"/>
  <c r="BI18" i="60"/>
  <c r="N593" i="52"/>
  <c r="X593" i="52"/>
  <c r="X332" i="52"/>
  <c r="N332" i="52"/>
  <c r="Y109" i="60"/>
  <c r="E125" i="58"/>
  <c r="AC110" i="60"/>
  <c r="AY110" i="60"/>
  <c r="N439" i="52"/>
  <c r="X439" i="52"/>
  <c r="X477" i="52"/>
  <c r="N461" i="52"/>
  <c r="X461" i="52"/>
  <c r="N649" i="52"/>
  <c r="X649" i="52"/>
  <c r="N553" i="52"/>
  <c r="X553" i="52"/>
  <c r="L6" i="44"/>
  <c r="L6" i="48"/>
  <c r="K8" i="48"/>
  <c r="L6" i="46"/>
  <c r="C345" i="52"/>
  <c r="C284" i="52"/>
  <c r="O284" i="52"/>
  <c r="G301" i="38"/>
  <c r="L6" i="43"/>
  <c r="K8" i="43"/>
  <c r="W141" i="44"/>
  <c r="B334" i="52"/>
  <c r="B396" i="52"/>
  <c r="B458" i="52"/>
  <c r="B520" i="52"/>
  <c r="B582" i="52"/>
  <c r="B644" i="52"/>
  <c r="B273" i="52"/>
  <c r="C431" i="52"/>
  <c r="C493" i="52"/>
  <c r="C555" i="52"/>
  <c r="C617" i="52"/>
  <c r="O369" i="52"/>
  <c r="Q369" i="52"/>
  <c r="C288" i="52"/>
  <c r="AB72" i="38"/>
  <c r="V5" i="60"/>
  <c r="AB110" i="60"/>
  <c r="AX110" i="60"/>
  <c r="G130" i="60"/>
  <c r="C130" i="60"/>
  <c r="B47" i="60"/>
  <c r="W123" i="44"/>
  <c r="G271" i="38"/>
  <c r="N272" i="52"/>
  <c r="N263" i="52"/>
  <c r="N278" i="52"/>
  <c r="N295" i="52"/>
  <c r="N294" i="52"/>
  <c r="N276" i="52"/>
  <c r="N531" i="52"/>
  <c r="N533" i="52"/>
  <c r="N536" i="52"/>
  <c r="N540" i="52"/>
  <c r="N543" i="52"/>
  <c r="N547" i="52"/>
  <c r="N550" i="52"/>
  <c r="N551" i="52"/>
  <c r="N556" i="52"/>
  <c r="N557" i="52"/>
  <c r="N559" i="52"/>
  <c r="N561" i="52"/>
  <c r="N564" i="52"/>
  <c r="N565" i="52"/>
  <c r="N310" i="52"/>
  <c r="N286" i="52"/>
  <c r="W103" i="46"/>
  <c r="W114" i="46"/>
  <c r="W116" i="46"/>
  <c r="W117" i="46"/>
  <c r="W111" i="46"/>
  <c r="W109" i="46"/>
  <c r="W108" i="46"/>
  <c r="W106" i="46"/>
  <c r="W105" i="46"/>
  <c r="W104" i="46"/>
  <c r="AU84" i="60"/>
  <c r="Q142" i="50"/>
  <c r="CJ18" i="60"/>
  <c r="H22" i="50"/>
  <c r="AK14" i="60"/>
  <c r="BB14" i="60"/>
  <c r="AI14" i="60"/>
  <c r="AV14" i="60"/>
  <c r="AH14" i="60"/>
  <c r="N14" i="60"/>
  <c r="U14" i="60"/>
  <c r="L14" i="60"/>
  <c r="BH14" i="60"/>
  <c r="AL14" i="60"/>
  <c r="D84" i="60"/>
  <c r="BA84" i="60"/>
  <c r="K84" i="60"/>
  <c r="BB84" i="60"/>
  <c r="AZ84" i="60"/>
  <c r="N84" i="60"/>
  <c r="AO84" i="60"/>
  <c r="AN84" i="60"/>
  <c r="BI84" i="60"/>
  <c r="AQ84" i="60"/>
  <c r="AG14" i="60"/>
  <c r="AN14" i="60"/>
  <c r="BQ84" i="60"/>
  <c r="BN84" i="60"/>
  <c r="O319" i="52"/>
  <c r="C381" i="52"/>
  <c r="C443" i="52"/>
  <c r="C320" i="52"/>
  <c r="CJ84" i="60"/>
  <c r="CL84" i="60"/>
  <c r="CJ45" i="60"/>
  <c r="E45" i="60"/>
  <c r="O368" i="52"/>
  <c r="Q368" i="52"/>
  <c r="D430" i="52"/>
  <c r="AE18" i="60"/>
  <c r="Q18" i="60"/>
  <c r="BC18" i="60"/>
  <c r="AC18" i="60"/>
  <c r="BP18" i="60"/>
  <c r="BL18" i="60"/>
  <c r="T18" i="60"/>
  <c r="BH18" i="60"/>
  <c r="Y18" i="60"/>
  <c r="N408" i="52"/>
  <c r="K181" i="38"/>
  <c r="CJ77" i="60"/>
  <c r="BF18" i="60"/>
  <c r="AO18" i="60"/>
  <c r="H256" i="50"/>
  <c r="H254" i="50"/>
  <c r="E260" i="50"/>
  <c r="Q256" i="50"/>
  <c r="S254" i="50"/>
  <c r="T254" i="50"/>
  <c r="G289" i="38"/>
  <c r="Q272" i="52"/>
  <c r="X630" i="52"/>
  <c r="X679" i="52"/>
  <c r="N679" i="52"/>
  <c r="S19" i="50"/>
  <c r="BD11" i="60"/>
  <c r="AJ11" i="60"/>
  <c r="AD12" i="60"/>
  <c r="AJ12" i="60"/>
  <c r="BO12" i="60"/>
  <c r="AP12" i="60"/>
  <c r="AK12" i="60"/>
  <c r="R12" i="60"/>
  <c r="BB12" i="60"/>
  <c r="BT12" i="60"/>
  <c r="AM12" i="60"/>
  <c r="AT12" i="60"/>
  <c r="S12" i="60"/>
  <c r="L12" i="60"/>
  <c r="BG12" i="60"/>
  <c r="BA12" i="60"/>
  <c r="AG12" i="60"/>
  <c r="V12" i="60"/>
  <c r="BM12" i="60"/>
  <c r="BS12" i="60"/>
  <c r="X12" i="60"/>
  <c r="N12" i="60"/>
  <c r="BF12" i="60"/>
  <c r="AE12" i="60"/>
  <c r="BH12" i="60"/>
  <c r="AB12" i="60"/>
  <c r="BL12" i="60"/>
  <c r="AH12" i="60"/>
  <c r="CL14" i="60"/>
  <c r="CJ14" i="60"/>
  <c r="CJ68" i="60"/>
  <c r="E68" i="60"/>
  <c r="CJ12" i="60"/>
  <c r="CL12" i="60"/>
  <c r="N545" i="52"/>
  <c r="X490" i="52"/>
  <c r="N490" i="52"/>
  <c r="N538" i="52"/>
  <c r="X538" i="52"/>
  <c r="U392" i="46"/>
  <c r="V69" i="44"/>
  <c r="V77" i="44"/>
  <c r="V78" i="44"/>
  <c r="V88" i="44"/>
  <c r="V78" i="46"/>
  <c r="V75" i="46"/>
  <c r="V81" i="46"/>
  <c r="V76" i="46"/>
  <c r="V77" i="46"/>
  <c r="V67" i="46"/>
  <c r="V83" i="46"/>
  <c r="V82" i="46"/>
  <c r="V80" i="46"/>
  <c r="V72" i="46"/>
  <c r="V64" i="46"/>
  <c r="V85" i="46"/>
  <c r="V79" i="46"/>
  <c r="V65" i="46"/>
  <c r="V69" i="46"/>
  <c r="V71" i="46"/>
  <c r="V66" i="46"/>
  <c r="B300" i="52"/>
  <c r="B362" i="52"/>
  <c r="B424" i="52"/>
  <c r="B486" i="52"/>
  <c r="B548" i="52"/>
  <c r="B610" i="52"/>
  <c r="B672" i="52"/>
  <c r="B361" i="52"/>
  <c r="B423" i="52"/>
  <c r="B485" i="52"/>
  <c r="B547" i="52"/>
  <c r="B609" i="52"/>
  <c r="B671" i="52"/>
  <c r="R11" i="60"/>
  <c r="C11" i="60"/>
  <c r="N620" i="52"/>
  <c r="Q296" i="58"/>
  <c r="D224" i="58"/>
  <c r="J110" i="60"/>
  <c r="S110" i="60"/>
  <c r="P110" i="60"/>
  <c r="V110" i="60"/>
  <c r="M110" i="60"/>
  <c r="U218" i="46"/>
  <c r="V218" i="46"/>
  <c r="X601" i="52"/>
  <c r="N601" i="52"/>
  <c r="H392" i="46"/>
  <c r="E399" i="46"/>
  <c r="EI12" i="60"/>
  <c r="Y61" i="38"/>
  <c r="X400" i="52"/>
  <c r="N516" i="52"/>
  <c r="X465" i="52"/>
  <c r="C346" i="52"/>
  <c r="N500" i="52"/>
  <c r="X500" i="52"/>
  <c r="N624" i="52"/>
  <c r="X624" i="52"/>
  <c r="M274" i="38"/>
  <c r="I274" i="38"/>
  <c r="F281" i="52"/>
  <c r="F343" i="52"/>
  <c r="F405" i="52"/>
  <c r="F467" i="52"/>
  <c r="F529" i="52"/>
  <c r="F591" i="52"/>
  <c r="F653" i="52"/>
  <c r="F274" i="52"/>
  <c r="F336" i="52"/>
  <c r="F398" i="52"/>
  <c r="F460" i="52"/>
  <c r="F522" i="52"/>
  <c r="F584" i="52"/>
  <c r="F646" i="52"/>
  <c r="F302" i="52"/>
  <c r="F364" i="52"/>
  <c r="F426" i="52"/>
  <c r="F488" i="52"/>
  <c r="F550" i="52"/>
  <c r="F612" i="52"/>
  <c r="F674" i="52"/>
  <c r="F266" i="52"/>
  <c r="F273" i="52"/>
  <c r="F335" i="52"/>
  <c r="F397" i="52"/>
  <c r="F459" i="52"/>
  <c r="F521" i="52"/>
  <c r="F583" i="52"/>
  <c r="F645" i="52"/>
  <c r="F280" i="52"/>
  <c r="F342" i="52"/>
  <c r="F404" i="52"/>
  <c r="F466" i="52"/>
  <c r="F528" i="52"/>
  <c r="F590" i="52"/>
  <c r="F652" i="52"/>
  <c r="W171" i="50"/>
  <c r="W173" i="50"/>
  <c r="W170" i="50"/>
  <c r="N341" i="52"/>
  <c r="J274" i="38"/>
  <c r="D353" i="52"/>
  <c r="D415" i="52"/>
  <c r="D477" i="52"/>
  <c r="D539" i="52"/>
  <c r="G128" i="60"/>
  <c r="D128" i="60"/>
  <c r="E128" i="60"/>
  <c r="F130" i="60"/>
  <c r="E130" i="60"/>
  <c r="B131" i="60"/>
  <c r="B132" i="60"/>
  <c r="B16" i="60"/>
  <c r="B28" i="60"/>
  <c r="CJ28" i="60"/>
  <c r="O299" i="52"/>
  <c r="Q299" i="52"/>
  <c r="C361" i="52"/>
  <c r="H273" i="38"/>
  <c r="I273" i="38"/>
  <c r="S25" i="50"/>
  <c r="U25" i="50"/>
  <c r="C334" i="52"/>
  <c r="C273" i="52"/>
  <c r="D373" i="52"/>
  <c r="O311" i="52"/>
  <c r="Q311" i="52"/>
  <c r="C362" i="52"/>
  <c r="O300" i="52"/>
  <c r="G317" i="38"/>
  <c r="H291" i="52"/>
  <c r="N291" i="52"/>
  <c r="H297" i="52"/>
  <c r="N297" i="52"/>
  <c r="N522" i="52"/>
  <c r="N512" i="52"/>
  <c r="N518" i="52"/>
  <c r="N528" i="52"/>
  <c r="N442" i="52"/>
  <c r="N527" i="52"/>
  <c r="N513" i="52"/>
  <c r="X397" i="52"/>
  <c r="N397" i="52"/>
  <c r="CJ51" i="60"/>
  <c r="CL51" i="60"/>
  <c r="E51" i="60"/>
  <c r="CL20" i="60"/>
  <c r="CJ20" i="60"/>
  <c r="CJ54" i="60"/>
  <c r="E54" i="60"/>
  <c r="O17" i="60"/>
  <c r="AQ17" i="60"/>
  <c r="AP17" i="60"/>
  <c r="BE17" i="60"/>
  <c r="X17" i="60"/>
  <c r="Z17" i="60"/>
  <c r="AB17" i="60"/>
  <c r="BK17" i="60"/>
  <c r="U17" i="60"/>
  <c r="BL17" i="60"/>
  <c r="AA17" i="60"/>
  <c r="AN17" i="60"/>
  <c r="C17" i="60"/>
  <c r="N17" i="60"/>
  <c r="AM17" i="60"/>
  <c r="W17" i="60"/>
  <c r="AW17" i="60"/>
  <c r="V17" i="60"/>
  <c r="T17" i="60"/>
  <c r="D17" i="60"/>
  <c r="BS17" i="60"/>
  <c r="AZ17" i="60"/>
  <c r="AK17" i="60"/>
  <c r="BO17" i="60"/>
  <c r="S17" i="60"/>
  <c r="AC17" i="60"/>
  <c r="I168" i="46"/>
  <c r="S168" i="46"/>
  <c r="CL46" i="60"/>
  <c r="CJ50" i="60"/>
  <c r="BH17" i="60"/>
  <c r="P17" i="60"/>
  <c r="N425" i="52"/>
  <c r="X425" i="52"/>
  <c r="N476" i="52"/>
  <c r="X476" i="52"/>
  <c r="N454" i="52"/>
  <c r="X454" i="52"/>
  <c r="N336" i="52"/>
  <c r="N469" i="52"/>
  <c r="X469" i="52"/>
  <c r="N641" i="52"/>
  <c r="N586" i="52"/>
  <c r="X586" i="52"/>
  <c r="X405" i="52"/>
  <c r="N405" i="52"/>
  <c r="D437" i="52"/>
  <c r="D499" i="52"/>
  <c r="Q375" i="52"/>
  <c r="X589" i="52"/>
  <c r="E50" i="60"/>
  <c r="K17" i="60"/>
  <c r="BG17" i="60"/>
  <c r="M394" i="46"/>
  <c r="Q399" i="46"/>
  <c r="G18" i="60"/>
  <c r="X18" i="60"/>
  <c r="BE18" i="60"/>
  <c r="AP18" i="60"/>
  <c r="F17" i="60"/>
  <c r="AD17" i="60"/>
  <c r="X583" i="52"/>
  <c r="X599" i="52"/>
  <c r="BA17" i="60"/>
  <c r="CJ31" i="60"/>
  <c r="E53" i="60"/>
  <c r="CJ29" i="60"/>
  <c r="CL29" i="60"/>
  <c r="E29" i="60"/>
  <c r="F29" i="60"/>
  <c r="E80" i="60"/>
  <c r="CJ80" i="60"/>
  <c r="CL80" i="60"/>
  <c r="CL25" i="60"/>
  <c r="CJ25" i="60"/>
  <c r="E25" i="60"/>
  <c r="E82" i="60"/>
  <c r="CJ82" i="60"/>
  <c r="CL82" i="60"/>
  <c r="E22" i="60"/>
  <c r="CL22" i="60"/>
  <c r="CJ22" i="60"/>
  <c r="CL35" i="60"/>
  <c r="E35" i="60"/>
  <c r="N361" i="52"/>
  <c r="CL21" i="60"/>
  <c r="E21" i="60"/>
  <c r="CJ21" i="60"/>
  <c r="E75" i="60"/>
  <c r="N75" i="60"/>
  <c r="CJ75" i="60"/>
  <c r="CL75" i="60"/>
  <c r="CJ76" i="60"/>
  <c r="E76" i="60"/>
  <c r="CL76" i="60"/>
  <c r="E65" i="60"/>
  <c r="CL65" i="60"/>
  <c r="CL24" i="60"/>
  <c r="B352" i="52"/>
  <c r="B414" i="52"/>
  <c r="B476" i="52"/>
  <c r="B538" i="52"/>
  <c r="B600" i="52"/>
  <c r="B662" i="52"/>
  <c r="X618" i="52"/>
  <c r="N677" i="52"/>
  <c r="T218" i="46"/>
  <c r="X539" i="52"/>
  <c r="B280" i="52"/>
  <c r="B465" i="52"/>
  <c r="B527" i="52"/>
  <c r="B589" i="52"/>
  <c r="B651" i="52"/>
  <c r="X326" i="52"/>
  <c r="O358" i="52"/>
  <c r="Q358" i="52"/>
  <c r="N610" i="52"/>
  <c r="X584" i="52"/>
  <c r="Q283" i="52"/>
  <c r="G300" i="38"/>
  <c r="N642" i="52"/>
  <c r="N546" i="52"/>
  <c r="X479" i="52"/>
  <c r="N479" i="52"/>
  <c r="X608" i="52"/>
  <c r="N608" i="52"/>
  <c r="N498" i="52"/>
  <c r="X498" i="52"/>
  <c r="X577" i="52"/>
  <c r="N577" i="52"/>
  <c r="N458" i="52"/>
  <c r="X458" i="52"/>
  <c r="N449" i="52"/>
  <c r="X449" i="52"/>
  <c r="X560" i="52"/>
  <c r="N560" i="52"/>
  <c r="X607" i="52"/>
  <c r="N607" i="52"/>
  <c r="N629" i="52"/>
  <c r="X629" i="52"/>
  <c r="X402" i="52"/>
  <c r="N402" i="52"/>
  <c r="N690" i="52"/>
  <c r="X690" i="52"/>
  <c r="X480" i="52"/>
  <c r="N480" i="52"/>
  <c r="N444" i="52"/>
  <c r="X444" i="52"/>
  <c r="X494" i="52"/>
  <c r="N494" i="52"/>
  <c r="X421" i="52"/>
  <c r="N421" i="52"/>
  <c r="N415" i="52"/>
  <c r="X415" i="52"/>
  <c r="X594" i="52"/>
  <c r="N594" i="52"/>
  <c r="N585" i="52"/>
  <c r="N626" i="52"/>
  <c r="X626" i="52"/>
  <c r="N391" i="52"/>
  <c r="X391" i="52"/>
  <c r="N447" i="52"/>
  <c r="X447" i="52"/>
  <c r="N514" i="52"/>
  <c r="X514" i="52"/>
  <c r="N544" i="52"/>
  <c r="X544" i="52"/>
  <c r="O351" i="52"/>
  <c r="Q351" i="52"/>
  <c r="X344" i="52"/>
  <c r="N344" i="52"/>
  <c r="X532" i="52"/>
  <c r="N623" i="52"/>
  <c r="X489" i="52"/>
  <c r="N390" i="52"/>
  <c r="X390" i="52"/>
  <c r="X373" i="52"/>
  <c r="N678" i="52"/>
  <c r="X678" i="52"/>
  <c r="X537" i="52"/>
  <c r="N603" i="52"/>
  <c r="N422" i="52"/>
  <c r="X640" i="52"/>
  <c r="N549" i="52"/>
  <c r="X549" i="52"/>
  <c r="X670" i="52"/>
  <c r="N670" i="52"/>
  <c r="N378" i="52"/>
  <c r="X627" i="52"/>
  <c r="X596" i="52"/>
  <c r="N413" i="52"/>
  <c r="X485" i="52"/>
  <c r="N416" i="52"/>
  <c r="X598" i="52"/>
  <c r="X615" i="52"/>
  <c r="N615" i="52"/>
  <c r="Q312" i="52"/>
  <c r="G329" i="38"/>
  <c r="N526" i="52"/>
  <c r="X488" i="52"/>
  <c r="N488" i="52"/>
  <c r="N595" i="52"/>
  <c r="X595" i="52"/>
  <c r="N487" i="52"/>
  <c r="N464" i="52"/>
  <c r="X464" i="52"/>
  <c r="X692" i="52"/>
  <c r="X568" i="52"/>
  <c r="N568" i="52"/>
  <c r="N473" i="52"/>
  <c r="X567" i="52"/>
  <c r="X462" i="52"/>
  <c r="N639" i="52"/>
  <c r="X639" i="52"/>
  <c r="X414" i="52"/>
  <c r="X574" i="52"/>
  <c r="X579" i="52"/>
  <c r="AB169" i="38"/>
  <c r="AB170" i="38"/>
  <c r="AB171" i="38"/>
  <c r="AB172" i="38"/>
  <c r="AB173" i="38"/>
  <c r="AB174" i="38"/>
  <c r="S164" i="50"/>
  <c r="X683" i="52"/>
  <c r="X481" i="52"/>
  <c r="N481" i="52"/>
  <c r="N420" i="52"/>
  <c r="X420" i="52"/>
  <c r="X524" i="52"/>
  <c r="N524" i="52"/>
  <c r="X633" i="52"/>
  <c r="N633" i="52"/>
  <c r="S307" i="50"/>
  <c r="N495" i="52"/>
  <c r="X495" i="52"/>
  <c r="X625" i="52"/>
  <c r="N625" i="52"/>
  <c r="N380" i="52"/>
  <c r="X380" i="52"/>
  <c r="S507" i="50"/>
  <c r="N482" i="52"/>
  <c r="X590" i="52"/>
  <c r="X636" i="52"/>
  <c r="X541" i="52"/>
  <c r="S438" i="50"/>
  <c r="N369" i="52"/>
  <c r="X369" i="52"/>
  <c r="N602" i="52"/>
  <c r="X602" i="52"/>
  <c r="X634" i="52"/>
  <c r="N634" i="52"/>
  <c r="X671" i="52"/>
  <c r="N671" i="52"/>
  <c r="G325" i="38"/>
  <c r="C344" i="52"/>
  <c r="O282" i="52"/>
  <c r="B320" i="52"/>
  <c r="B382" i="52"/>
  <c r="B444" i="52"/>
  <c r="B506" i="52"/>
  <c r="B568" i="52"/>
  <c r="B630" i="52"/>
  <c r="B692" i="52"/>
  <c r="B381" i="52"/>
  <c r="B443" i="52"/>
  <c r="B505" i="52"/>
  <c r="B567" i="52"/>
  <c r="B629" i="52"/>
  <c r="B691" i="52"/>
  <c r="C479" i="52"/>
  <c r="G324" i="38"/>
  <c r="C434" i="52"/>
  <c r="G287" i="38"/>
  <c r="Q270" i="52"/>
  <c r="Q289" i="52"/>
  <c r="Q296" i="52"/>
  <c r="G313" i="38"/>
  <c r="G327" i="38"/>
  <c r="Q310" i="52"/>
  <c r="AG18" i="60"/>
  <c r="O18" i="60"/>
  <c r="BM18" i="60"/>
  <c r="AH18" i="60"/>
  <c r="V18" i="60"/>
  <c r="BG18" i="60"/>
  <c r="AX18" i="60"/>
  <c r="I18" i="60"/>
  <c r="BO18" i="60"/>
  <c r="AW18" i="60"/>
  <c r="D18" i="60"/>
  <c r="Z18" i="60"/>
  <c r="AA18" i="60"/>
  <c r="W18" i="60"/>
  <c r="F18" i="60"/>
  <c r="AB18" i="60"/>
  <c r="BD18" i="60"/>
  <c r="AT18" i="60"/>
  <c r="AQ18" i="60"/>
  <c r="BJ18" i="60"/>
  <c r="AD18" i="60"/>
  <c r="AF18" i="60"/>
  <c r="C556" i="52"/>
  <c r="D386" i="50"/>
  <c r="Q452" i="50"/>
  <c r="C386" i="50"/>
  <c r="DW13" i="60"/>
  <c r="DW14" i="60"/>
  <c r="DW15" i="60"/>
  <c r="DW16" i="60"/>
  <c r="DW17" i="60"/>
  <c r="DW18" i="60"/>
  <c r="DW19" i="60"/>
  <c r="DW20" i="60"/>
  <c r="DW21" i="60"/>
  <c r="DW22" i="60"/>
  <c r="DW23" i="60"/>
  <c r="DW24" i="60"/>
  <c r="DW25" i="60"/>
  <c r="DW26" i="60"/>
  <c r="DW27" i="60"/>
  <c r="DW28" i="60"/>
  <c r="DW29" i="60"/>
  <c r="DW30" i="60"/>
  <c r="DW31" i="60"/>
  <c r="DW32" i="60"/>
  <c r="DW33" i="60"/>
  <c r="DW34" i="60"/>
  <c r="DW35" i="60"/>
  <c r="DW36" i="60"/>
  <c r="DW37" i="60"/>
  <c r="DW38" i="60"/>
  <c r="DW39" i="60"/>
  <c r="DW40" i="60"/>
  <c r="DW41" i="60"/>
  <c r="DW42" i="60"/>
  <c r="DW43" i="60"/>
  <c r="DW44" i="60"/>
  <c r="DW45" i="60"/>
  <c r="DW46" i="60"/>
  <c r="DW47" i="60"/>
  <c r="DW48" i="60"/>
  <c r="DW49" i="60"/>
  <c r="DW50" i="60"/>
  <c r="DW51" i="60"/>
  <c r="DW52" i="60"/>
  <c r="DW53" i="60"/>
  <c r="DW54" i="60"/>
  <c r="DW55" i="60"/>
  <c r="DW56" i="60"/>
  <c r="DW57" i="60"/>
  <c r="DW58" i="60"/>
  <c r="DW59" i="60"/>
  <c r="DW60" i="60"/>
  <c r="DW61" i="60"/>
  <c r="DW62" i="60"/>
  <c r="DW63" i="60"/>
  <c r="DW64" i="60"/>
  <c r="DW65" i="60"/>
  <c r="DW66" i="60"/>
  <c r="DW67" i="60"/>
  <c r="DW68" i="60"/>
  <c r="DW69" i="60"/>
  <c r="DW70" i="60"/>
  <c r="DW71" i="60"/>
  <c r="DW72" i="60"/>
  <c r="DW73" i="60"/>
  <c r="DW74" i="60"/>
  <c r="DW75" i="60"/>
  <c r="DW76" i="60"/>
  <c r="DW77" i="60"/>
  <c r="DW78" i="60"/>
  <c r="DW79" i="60"/>
  <c r="DW80" i="60"/>
  <c r="DW81" i="60"/>
  <c r="DW82" i="60"/>
  <c r="DW83" i="60"/>
  <c r="DW84" i="60"/>
  <c r="DW85" i="60"/>
  <c r="EE12" i="60"/>
  <c r="DH13" i="60"/>
  <c r="DH14" i="60"/>
  <c r="DH15" i="60"/>
  <c r="DH16" i="60"/>
  <c r="DH17" i="60"/>
  <c r="DH18" i="60"/>
  <c r="DH19" i="60"/>
  <c r="DH20" i="60"/>
  <c r="DH21" i="60"/>
  <c r="DH22" i="60"/>
  <c r="DH23" i="60"/>
  <c r="DH24" i="60"/>
  <c r="DH25" i="60"/>
  <c r="DH26" i="60"/>
  <c r="DH27" i="60"/>
  <c r="DH28" i="60"/>
  <c r="DH29" i="60"/>
  <c r="DH30" i="60"/>
  <c r="DH31" i="60"/>
  <c r="DH32" i="60"/>
  <c r="DH33" i="60"/>
  <c r="DH34" i="60"/>
  <c r="DH35" i="60"/>
  <c r="DH36" i="60"/>
  <c r="DH37" i="60"/>
  <c r="DH38" i="60"/>
  <c r="DH39" i="60"/>
  <c r="DH40" i="60"/>
  <c r="DH41" i="60"/>
  <c r="DH42" i="60"/>
  <c r="DH43" i="60"/>
  <c r="DH44" i="60"/>
  <c r="DH45" i="60"/>
  <c r="DH46" i="60"/>
  <c r="DH47" i="60"/>
  <c r="DH48" i="60"/>
  <c r="DH49" i="60"/>
  <c r="DH50" i="60"/>
  <c r="DH51" i="60"/>
  <c r="DH52" i="60"/>
  <c r="DH53" i="60"/>
  <c r="DH54" i="60"/>
  <c r="DH55" i="60"/>
  <c r="DH56" i="60"/>
  <c r="DH57" i="60"/>
  <c r="DH58" i="60"/>
  <c r="DH59" i="60"/>
  <c r="DH60" i="60"/>
  <c r="DH61" i="60"/>
  <c r="DH62" i="60"/>
  <c r="DH63" i="60"/>
  <c r="DH64" i="60"/>
  <c r="DH65" i="60"/>
  <c r="DH66" i="60"/>
  <c r="DH67" i="60"/>
  <c r="DH68" i="60"/>
  <c r="DH69" i="60"/>
  <c r="DH70" i="60"/>
  <c r="DH71" i="60"/>
  <c r="DH72" i="60"/>
  <c r="DH73" i="60"/>
  <c r="DH74" i="60"/>
  <c r="DH75" i="60"/>
  <c r="DH76" i="60"/>
  <c r="DH77" i="60"/>
  <c r="DH78" i="60"/>
  <c r="DH79" i="60"/>
  <c r="DH80" i="60"/>
  <c r="DH81" i="60"/>
  <c r="DH82" i="60"/>
  <c r="DH83" i="60"/>
  <c r="DH84" i="60"/>
  <c r="DH85" i="60"/>
  <c r="DP12" i="60"/>
  <c r="L11" i="60"/>
  <c r="N11" i="60"/>
  <c r="BL11" i="60"/>
  <c r="X11" i="60"/>
  <c r="S11" i="60"/>
  <c r="U11" i="60"/>
  <c r="F11" i="60"/>
  <c r="D11" i="60"/>
  <c r="BC11" i="60"/>
  <c r="BT11" i="60"/>
  <c r="AT11" i="60"/>
  <c r="BP11" i="60"/>
  <c r="H11" i="60"/>
  <c r="I11" i="60"/>
  <c r="AV11" i="60"/>
  <c r="G11" i="60"/>
  <c r="AF11" i="60"/>
  <c r="Y11" i="60"/>
  <c r="BJ11" i="60"/>
  <c r="O11" i="60"/>
  <c r="V11" i="60"/>
  <c r="AH11" i="60"/>
  <c r="AR11" i="60"/>
  <c r="Q11" i="60"/>
  <c r="AG11" i="60"/>
  <c r="BI11" i="60"/>
  <c r="AK11" i="60"/>
  <c r="AP11" i="60"/>
  <c r="BO11" i="60"/>
  <c r="AY11" i="60"/>
  <c r="AD11" i="60"/>
  <c r="BF11" i="60"/>
  <c r="BS11" i="60"/>
  <c r="P11" i="60"/>
  <c r="BG11" i="60"/>
  <c r="AS11" i="60"/>
  <c r="AN11" i="60"/>
  <c r="BQ11" i="60"/>
  <c r="AZ11" i="60"/>
  <c r="AX11" i="60"/>
  <c r="T11" i="60"/>
  <c r="K11" i="60"/>
  <c r="AU11" i="60"/>
  <c r="BA11" i="60"/>
  <c r="J11" i="60"/>
  <c r="BE11" i="60"/>
  <c r="B303" i="52"/>
  <c r="B426" i="52"/>
  <c r="B488" i="52"/>
  <c r="B550" i="52"/>
  <c r="B612" i="52"/>
  <c r="B674" i="52"/>
  <c r="BS61" i="60"/>
  <c r="BB61" i="60"/>
  <c r="AC61" i="60"/>
  <c r="AK61" i="60"/>
  <c r="Q61" i="60"/>
  <c r="AD61" i="60"/>
  <c r="AF61" i="60"/>
  <c r="BF61" i="60"/>
  <c r="BK61" i="60"/>
  <c r="AR61" i="60"/>
  <c r="AO61" i="60"/>
  <c r="BC61" i="60"/>
  <c r="AI61" i="60"/>
  <c r="G61" i="60"/>
  <c r="AH61" i="60"/>
  <c r="AN61" i="60"/>
  <c r="F61" i="60"/>
  <c r="AG61" i="60"/>
  <c r="Y61" i="60"/>
  <c r="Z61" i="60"/>
  <c r="BP61" i="60"/>
  <c r="AS61" i="60"/>
  <c r="T61" i="60"/>
  <c r="R61" i="60"/>
  <c r="BH61" i="60"/>
  <c r="BA61" i="60"/>
  <c r="BD61" i="60"/>
  <c r="W61" i="60"/>
  <c r="U61" i="60"/>
  <c r="BM61" i="60"/>
  <c r="O61" i="60"/>
  <c r="M61" i="60"/>
  <c r="D61" i="60"/>
  <c r="X61" i="60"/>
  <c r="BQ61" i="60"/>
  <c r="AB61" i="60"/>
  <c r="L61" i="60"/>
  <c r="AV61" i="60"/>
  <c r="AQ61" i="60"/>
  <c r="AX61" i="60"/>
  <c r="BO61" i="60"/>
  <c r="BT61" i="60"/>
  <c r="AJ61" i="60"/>
  <c r="AM61" i="60"/>
  <c r="C61" i="60"/>
  <c r="AW61" i="60"/>
  <c r="N61" i="60"/>
  <c r="V61" i="60"/>
  <c r="BJ61" i="60"/>
  <c r="AY61" i="60"/>
  <c r="AT61" i="60"/>
  <c r="H61" i="60"/>
  <c r="Q322" i="50"/>
  <c r="S320" i="50"/>
  <c r="H320" i="50"/>
  <c r="H322" i="50"/>
  <c r="C285" i="52"/>
  <c r="C286" i="52"/>
  <c r="O431" i="52"/>
  <c r="Q431" i="52"/>
  <c r="S334" i="46"/>
  <c r="T334" i="46"/>
  <c r="Q284" i="52"/>
  <c r="C350" i="52"/>
  <c r="O288" i="52"/>
  <c r="H295" i="46"/>
  <c r="E283" i="46"/>
  <c r="EC13" i="60"/>
  <c r="EC14" i="60"/>
  <c r="EC15" i="60"/>
  <c r="EC16" i="60"/>
  <c r="EC17" i="60"/>
  <c r="EC18" i="60"/>
  <c r="EC19" i="60"/>
  <c r="EC20" i="60"/>
  <c r="EC21" i="60"/>
  <c r="EC22" i="60"/>
  <c r="EC23" i="60"/>
  <c r="EC24" i="60"/>
  <c r="EC25" i="60"/>
  <c r="EC26" i="60"/>
  <c r="EC27" i="60"/>
  <c r="EC28" i="60"/>
  <c r="EC29" i="60"/>
  <c r="EC30" i="60"/>
  <c r="EC31" i="60"/>
  <c r="EC32" i="60"/>
  <c r="EC33" i="60"/>
  <c r="EC34" i="60"/>
  <c r="EC35" i="60"/>
  <c r="EC36" i="60"/>
  <c r="EC37" i="60"/>
  <c r="EC38" i="60"/>
  <c r="EC39" i="60"/>
  <c r="EC40" i="60"/>
  <c r="EC41" i="60"/>
  <c r="EC42" i="60"/>
  <c r="EC43" i="60"/>
  <c r="EC44" i="60"/>
  <c r="EC45" i="60"/>
  <c r="EC46" i="60"/>
  <c r="EC47" i="60"/>
  <c r="EC48" i="60"/>
  <c r="EC49" i="60"/>
  <c r="EC50" i="60"/>
  <c r="EC51" i="60"/>
  <c r="EC52" i="60"/>
  <c r="EC53" i="60"/>
  <c r="EC54" i="60"/>
  <c r="EC55" i="60"/>
  <c r="EC56" i="60"/>
  <c r="EC57" i="60"/>
  <c r="EC58" i="60"/>
  <c r="EC59" i="60"/>
  <c r="EC60" i="60"/>
  <c r="EC61" i="60"/>
  <c r="EC62" i="60"/>
  <c r="EC63" i="60"/>
  <c r="EC64" i="60"/>
  <c r="EC65" i="60"/>
  <c r="EC66" i="60"/>
  <c r="EC67" i="60"/>
  <c r="EC68" i="60"/>
  <c r="EC69" i="60"/>
  <c r="EC70" i="60"/>
  <c r="EC71" i="60"/>
  <c r="EC72" i="60"/>
  <c r="EC73" i="60"/>
  <c r="EC74" i="60"/>
  <c r="EC75" i="60"/>
  <c r="EC76" i="60"/>
  <c r="EC77" i="60"/>
  <c r="EC78" i="60"/>
  <c r="EC79" i="60"/>
  <c r="EC80" i="60"/>
  <c r="EC81" i="60"/>
  <c r="EC82" i="60"/>
  <c r="EC83" i="60"/>
  <c r="EC84" i="60"/>
  <c r="EC85" i="60"/>
  <c r="EK12" i="60"/>
  <c r="I280" i="38"/>
  <c r="Q263" i="52"/>
  <c r="G280" i="38"/>
  <c r="Q279" i="52"/>
  <c r="W28" i="44"/>
  <c r="K8" i="44"/>
  <c r="D475" i="52"/>
  <c r="E47" i="60"/>
  <c r="CL47" i="60"/>
  <c r="CJ47" i="60"/>
  <c r="M135" i="46"/>
  <c r="O32" i="60"/>
  <c r="G32" i="60"/>
  <c r="BC32" i="60"/>
  <c r="BR32" i="60"/>
  <c r="C32" i="60"/>
  <c r="V32" i="60"/>
  <c r="AT32" i="60"/>
  <c r="BS32" i="60"/>
  <c r="BJ32" i="60"/>
  <c r="L32" i="60"/>
  <c r="BK32" i="60"/>
  <c r="AL32" i="60"/>
  <c r="BG32" i="60"/>
  <c r="AC32" i="60"/>
  <c r="AJ32" i="60"/>
  <c r="AM32" i="60"/>
  <c r="AO32" i="60"/>
  <c r="BB32" i="60"/>
  <c r="T32" i="60"/>
  <c r="AE32" i="60"/>
  <c r="BF32" i="60"/>
  <c r="AZ32" i="60"/>
  <c r="AD32" i="60"/>
  <c r="AW32" i="60"/>
  <c r="AV32" i="60"/>
  <c r="BN32" i="60"/>
  <c r="AX32" i="60"/>
  <c r="AP32" i="60"/>
  <c r="AY32" i="60"/>
  <c r="AH32" i="60"/>
  <c r="AN32" i="60"/>
  <c r="S32" i="60"/>
  <c r="BT32" i="60"/>
  <c r="P32" i="60"/>
  <c r="AF32" i="60"/>
  <c r="BI32" i="60"/>
  <c r="AQ32" i="60"/>
  <c r="Z32" i="60"/>
  <c r="H32" i="60"/>
  <c r="AS32" i="60"/>
  <c r="N32" i="60"/>
  <c r="R32" i="60"/>
  <c r="X32" i="60"/>
  <c r="BA32" i="60"/>
  <c r="Y32" i="60"/>
  <c r="BQ32" i="60"/>
  <c r="K32" i="60"/>
  <c r="I32" i="60"/>
  <c r="AA32" i="60"/>
  <c r="BM32" i="60"/>
  <c r="Q32" i="60"/>
  <c r="AU32" i="60"/>
  <c r="O265" i="52"/>
  <c r="C327" i="52"/>
  <c r="C266" i="52"/>
  <c r="Q325" i="52"/>
  <c r="C387" i="52"/>
  <c r="D439" i="52"/>
  <c r="C424" i="52"/>
  <c r="D296" i="58"/>
  <c r="Q368" i="58"/>
  <c r="O320" i="52"/>
  <c r="C382" i="52"/>
  <c r="E28" i="60"/>
  <c r="CL28" i="60"/>
  <c r="M254" i="50"/>
  <c r="W266" i="50"/>
  <c r="U254" i="50"/>
  <c r="V334" i="46"/>
  <c r="D492" i="52"/>
  <c r="O430" i="52"/>
  <c r="Q430" i="52"/>
  <c r="O381" i="52"/>
  <c r="Q381" i="52"/>
  <c r="G316" i="38"/>
  <c r="V77" i="60"/>
  <c r="BS77" i="60"/>
  <c r="N77" i="60"/>
  <c r="Y77" i="60"/>
  <c r="AR77" i="60"/>
  <c r="BO77" i="60"/>
  <c r="D77" i="60"/>
  <c r="BB77" i="60"/>
  <c r="BH77" i="60"/>
  <c r="AV77" i="60"/>
  <c r="AX77" i="60"/>
  <c r="BN77" i="60"/>
  <c r="AU77" i="60"/>
  <c r="BR77" i="60"/>
  <c r="C77" i="60"/>
  <c r="H77" i="60"/>
  <c r="M77" i="60"/>
  <c r="G77" i="60"/>
  <c r="T77" i="60"/>
  <c r="AL77" i="60"/>
  <c r="O77" i="60"/>
  <c r="K77" i="60"/>
  <c r="S77" i="60"/>
  <c r="BK77" i="60"/>
  <c r="L77" i="60"/>
  <c r="AK77" i="60"/>
  <c r="AM77" i="60"/>
  <c r="J77" i="60"/>
  <c r="BJ77" i="60"/>
  <c r="BQ77" i="60"/>
  <c r="AN77" i="60"/>
  <c r="BF77" i="60"/>
  <c r="AT77" i="60"/>
  <c r="AQ77" i="60"/>
  <c r="AE77" i="60"/>
  <c r="BP77" i="60"/>
  <c r="BE77" i="60"/>
  <c r="AG77" i="60"/>
  <c r="AW77" i="60"/>
  <c r="BD77" i="60"/>
  <c r="AH77" i="60"/>
  <c r="AY77" i="60"/>
  <c r="P77" i="60"/>
  <c r="BT77" i="60"/>
  <c r="AC77" i="60"/>
  <c r="X77" i="60"/>
  <c r="AA77" i="60"/>
  <c r="W77" i="60"/>
  <c r="AP77" i="60"/>
  <c r="U77" i="60"/>
  <c r="F77" i="60"/>
  <c r="O285" i="52"/>
  <c r="C347" i="52"/>
  <c r="EI13" i="60"/>
  <c r="EI14" i="60"/>
  <c r="EI15" i="60"/>
  <c r="EI16" i="60"/>
  <c r="EI17" i="60"/>
  <c r="EI18" i="60"/>
  <c r="EI19" i="60"/>
  <c r="EI20" i="60"/>
  <c r="EI21" i="60"/>
  <c r="EI22" i="60"/>
  <c r="EI23" i="60"/>
  <c r="EI24" i="60"/>
  <c r="EI25" i="60"/>
  <c r="EI26" i="60"/>
  <c r="EI27" i="60"/>
  <c r="EI28" i="60"/>
  <c r="EI29" i="60"/>
  <c r="EI30" i="60"/>
  <c r="EI31" i="60"/>
  <c r="EI32" i="60"/>
  <c r="EI33" i="60"/>
  <c r="EI34" i="60"/>
  <c r="EI35" i="60"/>
  <c r="EI36" i="60"/>
  <c r="EI37" i="60"/>
  <c r="EI38" i="60"/>
  <c r="EI39" i="60"/>
  <c r="EI40" i="60"/>
  <c r="EI41" i="60"/>
  <c r="EI42" i="60"/>
  <c r="EI43" i="60"/>
  <c r="EI44" i="60"/>
  <c r="EI45" i="60"/>
  <c r="EI46" i="60"/>
  <c r="EI47" i="60"/>
  <c r="EI48" i="60"/>
  <c r="EI49" i="60"/>
  <c r="EI50" i="60"/>
  <c r="EI51" i="60"/>
  <c r="EI52" i="60"/>
  <c r="EI53" i="60"/>
  <c r="EI54" i="60"/>
  <c r="EI55" i="60"/>
  <c r="EI56" i="60"/>
  <c r="EI57" i="60"/>
  <c r="EI58" i="60"/>
  <c r="EI59" i="60"/>
  <c r="EI60" i="60"/>
  <c r="EI61" i="60"/>
  <c r="EI62" i="60"/>
  <c r="EI63" i="60"/>
  <c r="EI64" i="60"/>
  <c r="EI65" i="60"/>
  <c r="EI66" i="60"/>
  <c r="EI67" i="60"/>
  <c r="EI68" i="60"/>
  <c r="EI69" i="60"/>
  <c r="EI70" i="60"/>
  <c r="EI71" i="60"/>
  <c r="EI72" i="60"/>
  <c r="EI73" i="60"/>
  <c r="EI74" i="60"/>
  <c r="EI75" i="60"/>
  <c r="EI76" i="60"/>
  <c r="EI77" i="60"/>
  <c r="EI78" i="60"/>
  <c r="EI79" i="60"/>
  <c r="EI80" i="60"/>
  <c r="EI81" i="60"/>
  <c r="EI82" i="60"/>
  <c r="EI83" i="60"/>
  <c r="EI84" i="60"/>
  <c r="EI85" i="60"/>
  <c r="EQ12" i="60"/>
  <c r="EQ13" i="60"/>
  <c r="EQ14" i="60"/>
  <c r="EQ15" i="60"/>
  <c r="EQ16" i="60"/>
  <c r="EQ17" i="60"/>
  <c r="EQ18" i="60"/>
  <c r="EQ19" i="60"/>
  <c r="EQ20" i="60"/>
  <c r="EQ21" i="60"/>
  <c r="EQ22" i="60"/>
  <c r="EQ23" i="60"/>
  <c r="EQ24" i="60"/>
  <c r="EQ25" i="60"/>
  <c r="EQ26" i="60"/>
  <c r="EQ27" i="60"/>
  <c r="EQ28" i="60"/>
  <c r="EQ29" i="60"/>
  <c r="EQ30" i="60"/>
  <c r="EQ31" i="60"/>
  <c r="EQ32" i="60"/>
  <c r="EQ33" i="60"/>
  <c r="EQ34" i="60"/>
  <c r="EQ35" i="60"/>
  <c r="EQ36" i="60"/>
  <c r="EQ37" i="60"/>
  <c r="EQ38" i="60"/>
  <c r="EQ39" i="60"/>
  <c r="EQ40" i="60"/>
  <c r="EQ41" i="60"/>
  <c r="EQ42" i="60"/>
  <c r="EQ43" i="60"/>
  <c r="EQ44" i="60"/>
  <c r="EQ45" i="60"/>
  <c r="EQ46" i="60"/>
  <c r="EQ47" i="60"/>
  <c r="EQ48" i="60"/>
  <c r="EQ49" i="60"/>
  <c r="EQ50" i="60"/>
  <c r="EQ51" i="60"/>
  <c r="EQ52" i="60"/>
  <c r="EQ53" i="60"/>
  <c r="EQ54" i="60"/>
  <c r="EQ55" i="60"/>
  <c r="EQ56" i="60"/>
  <c r="EQ57" i="60"/>
  <c r="EQ58" i="60"/>
  <c r="EQ59" i="60"/>
  <c r="EQ60" i="60"/>
  <c r="EQ61" i="60"/>
  <c r="EQ62" i="60"/>
  <c r="EQ63" i="60"/>
  <c r="EQ64" i="60"/>
  <c r="EQ65" i="60"/>
  <c r="EQ66" i="60"/>
  <c r="EQ67" i="60"/>
  <c r="EQ68" i="60"/>
  <c r="EQ69" i="60"/>
  <c r="EQ70" i="60"/>
  <c r="EQ71" i="60"/>
  <c r="EQ72" i="60"/>
  <c r="EQ73" i="60"/>
  <c r="EQ74" i="60"/>
  <c r="EQ75" i="60"/>
  <c r="EQ76" i="60"/>
  <c r="EQ77" i="60"/>
  <c r="EQ78" i="60"/>
  <c r="EQ79" i="60"/>
  <c r="EQ80" i="60"/>
  <c r="EQ81" i="60"/>
  <c r="EQ82" i="60"/>
  <c r="EQ83" i="60"/>
  <c r="EQ84" i="60"/>
  <c r="EQ85" i="60"/>
  <c r="M218" i="46"/>
  <c r="D435" i="52"/>
  <c r="O373" i="52"/>
  <c r="Q373" i="52"/>
  <c r="CL16" i="60"/>
  <c r="H411" i="46"/>
  <c r="V392" i="46"/>
  <c r="M392" i="46"/>
  <c r="BR68" i="60"/>
  <c r="AE68" i="60"/>
  <c r="BD68" i="60"/>
  <c r="V68" i="60"/>
  <c r="AO68" i="60"/>
  <c r="U68" i="60"/>
  <c r="AS68" i="60"/>
  <c r="D68" i="60"/>
  <c r="R68" i="60"/>
  <c r="AF68" i="60"/>
  <c r="M68" i="60"/>
  <c r="Y68" i="60"/>
  <c r="BH68" i="60"/>
  <c r="AX68" i="60"/>
  <c r="AZ68" i="60"/>
  <c r="C68" i="60"/>
  <c r="BJ68" i="60"/>
  <c r="BI68" i="60"/>
  <c r="N68" i="60"/>
  <c r="S68" i="60"/>
  <c r="BM68" i="60"/>
  <c r="AH68" i="60"/>
  <c r="AM68" i="60"/>
  <c r="BG68" i="60"/>
  <c r="AT68" i="60"/>
  <c r="K68" i="60"/>
  <c r="AG68" i="60"/>
  <c r="W68" i="60"/>
  <c r="AY68" i="60"/>
  <c r="Q68" i="60"/>
  <c r="I68" i="60"/>
  <c r="AD68" i="60"/>
  <c r="BQ68" i="60"/>
  <c r="X68" i="60"/>
  <c r="AJ68" i="60"/>
  <c r="L68" i="60"/>
  <c r="BN68" i="60"/>
  <c r="BC68" i="60"/>
  <c r="BA68" i="60"/>
  <c r="BO68" i="60"/>
  <c r="H68" i="60"/>
  <c r="BB68" i="60"/>
  <c r="AB68" i="60"/>
  <c r="AP68" i="60"/>
  <c r="BS68" i="60"/>
  <c r="O68" i="60"/>
  <c r="BT68" i="60"/>
  <c r="AL68" i="60"/>
  <c r="BF68" i="60"/>
  <c r="BP68" i="60"/>
  <c r="AK68" i="60"/>
  <c r="V276" i="50"/>
  <c r="G336" i="38"/>
  <c r="Q319" i="52"/>
  <c r="C335" i="52"/>
  <c r="C397" i="52"/>
  <c r="C276" i="52"/>
  <c r="C423" i="52"/>
  <c r="G131" i="60"/>
  <c r="F131" i="60"/>
  <c r="D131" i="60"/>
  <c r="C131" i="60"/>
  <c r="E131" i="60"/>
  <c r="F291" i="52"/>
  <c r="F353" i="52"/>
  <c r="F415" i="52"/>
  <c r="F477" i="52"/>
  <c r="F539" i="52"/>
  <c r="F601" i="52"/>
  <c r="F663" i="52"/>
  <c r="F293" i="52"/>
  <c r="F355" i="52"/>
  <c r="F417" i="52"/>
  <c r="F479" i="52"/>
  <c r="F541" i="52"/>
  <c r="F603" i="52"/>
  <c r="F665" i="52"/>
  <c r="F301" i="52"/>
  <c r="F363" i="52"/>
  <c r="F425" i="52"/>
  <c r="F487" i="52"/>
  <c r="F549" i="52"/>
  <c r="F611" i="52"/>
  <c r="F673" i="52"/>
  <c r="F306" i="52"/>
  <c r="F368" i="52"/>
  <c r="F430" i="52"/>
  <c r="F492" i="52"/>
  <c r="F554" i="52"/>
  <c r="F616" i="52"/>
  <c r="F678" i="52"/>
  <c r="F300" i="52"/>
  <c r="F362" i="52"/>
  <c r="F424" i="52"/>
  <c r="F486" i="52"/>
  <c r="F548" i="52"/>
  <c r="F610" i="52"/>
  <c r="F672" i="52"/>
  <c r="F296" i="52"/>
  <c r="F358" i="52"/>
  <c r="F420" i="52"/>
  <c r="F482" i="52"/>
  <c r="F544" i="52"/>
  <c r="F606" i="52"/>
  <c r="F668" i="52"/>
  <c r="F287" i="52"/>
  <c r="F349" i="52"/>
  <c r="F411" i="52"/>
  <c r="F473" i="52"/>
  <c r="F535" i="52"/>
  <c r="F597" i="52"/>
  <c r="F659" i="52"/>
  <c r="F285" i="52"/>
  <c r="F347" i="52"/>
  <c r="F409" i="52"/>
  <c r="F471" i="52"/>
  <c r="F533" i="52"/>
  <c r="F595" i="52"/>
  <c r="F657" i="52"/>
  <c r="F328" i="52"/>
  <c r="F390" i="52"/>
  <c r="F452" i="52"/>
  <c r="F514" i="52"/>
  <c r="F576" i="52"/>
  <c r="F638" i="52"/>
  <c r="F314" i="52"/>
  <c r="F376" i="52"/>
  <c r="F438" i="52"/>
  <c r="F500" i="52"/>
  <c r="F562" i="52"/>
  <c r="F624" i="52"/>
  <c r="F686" i="52"/>
  <c r="F315" i="52"/>
  <c r="F377" i="52"/>
  <c r="F439" i="52"/>
  <c r="F501" i="52"/>
  <c r="F563" i="52"/>
  <c r="F625" i="52"/>
  <c r="F687" i="52"/>
  <c r="F312" i="52"/>
  <c r="F374" i="52"/>
  <c r="F436" i="52"/>
  <c r="F498" i="52"/>
  <c r="F560" i="52"/>
  <c r="F622" i="52"/>
  <c r="F684" i="52"/>
  <c r="F294" i="52"/>
  <c r="F356" i="52"/>
  <c r="F418" i="52"/>
  <c r="F480" i="52"/>
  <c r="F542" i="52"/>
  <c r="F604" i="52"/>
  <c r="F666" i="52"/>
  <c r="F278" i="52"/>
  <c r="F340" i="52"/>
  <c r="F402" i="52"/>
  <c r="F464" i="52"/>
  <c r="F526" i="52"/>
  <c r="F588" i="52"/>
  <c r="F650" i="52"/>
  <c r="F298" i="52"/>
  <c r="F360" i="52"/>
  <c r="F422" i="52"/>
  <c r="F484" i="52"/>
  <c r="F546" i="52"/>
  <c r="F608" i="52"/>
  <c r="F670" i="52"/>
  <c r="F286" i="52"/>
  <c r="F348" i="52"/>
  <c r="F410" i="52"/>
  <c r="F472" i="52"/>
  <c r="F534" i="52"/>
  <c r="F596" i="52"/>
  <c r="F658" i="52"/>
  <c r="F289" i="52"/>
  <c r="F351" i="52"/>
  <c r="F413" i="52"/>
  <c r="F475" i="52"/>
  <c r="F537" i="52"/>
  <c r="F599" i="52"/>
  <c r="F661" i="52"/>
  <c r="F267" i="52"/>
  <c r="F329" i="52"/>
  <c r="F391" i="52"/>
  <c r="F453" i="52"/>
  <c r="F515" i="52"/>
  <c r="F577" i="52"/>
  <c r="F639" i="52"/>
  <c r="F290" i="52"/>
  <c r="F352" i="52"/>
  <c r="F414" i="52"/>
  <c r="F476" i="52"/>
  <c r="F538" i="52"/>
  <c r="F600" i="52"/>
  <c r="F662" i="52"/>
  <c r="F304" i="52"/>
  <c r="F366" i="52"/>
  <c r="F428" i="52"/>
  <c r="F490" i="52"/>
  <c r="F552" i="52"/>
  <c r="F614" i="52"/>
  <c r="F676" i="52"/>
  <c r="F313" i="52"/>
  <c r="F375" i="52"/>
  <c r="F437" i="52"/>
  <c r="F499" i="52"/>
  <c r="F561" i="52"/>
  <c r="F623" i="52"/>
  <c r="F685" i="52"/>
  <c r="F292" i="52"/>
  <c r="F354" i="52"/>
  <c r="F416" i="52"/>
  <c r="F478" i="52"/>
  <c r="F540" i="52"/>
  <c r="F602" i="52"/>
  <c r="F664" i="52"/>
  <c r="F284" i="52"/>
  <c r="F346" i="52"/>
  <c r="F408" i="52"/>
  <c r="F470" i="52"/>
  <c r="F532" i="52"/>
  <c r="F594" i="52"/>
  <c r="F656" i="52"/>
  <c r="F297" i="52"/>
  <c r="F359" i="52"/>
  <c r="F421" i="52"/>
  <c r="F483" i="52"/>
  <c r="F545" i="52"/>
  <c r="F607" i="52"/>
  <c r="F669" i="52"/>
  <c r="F268" i="52"/>
  <c r="F330" i="52"/>
  <c r="F392" i="52"/>
  <c r="F454" i="52"/>
  <c r="F516" i="52"/>
  <c r="F578" i="52"/>
  <c r="F640" i="52"/>
  <c r="F299" i="52"/>
  <c r="F361" i="52"/>
  <c r="F423" i="52"/>
  <c r="F485" i="52"/>
  <c r="F547" i="52"/>
  <c r="F609" i="52"/>
  <c r="F671" i="52"/>
  <c r="F305" i="52"/>
  <c r="F367" i="52"/>
  <c r="F429" i="52"/>
  <c r="F491" i="52"/>
  <c r="F553" i="52"/>
  <c r="F615" i="52"/>
  <c r="F677" i="52"/>
  <c r="F295" i="52"/>
  <c r="F357" i="52"/>
  <c r="F419" i="52"/>
  <c r="F481" i="52"/>
  <c r="F543" i="52"/>
  <c r="F605" i="52"/>
  <c r="F667" i="52"/>
  <c r="Q299" i="50"/>
  <c r="Q294" i="50"/>
  <c r="H285" i="50"/>
  <c r="Q285" i="50"/>
  <c r="H299" i="50"/>
  <c r="W299" i="50"/>
  <c r="H298" i="50"/>
  <c r="W298" i="50"/>
  <c r="Q295" i="50"/>
  <c r="H257" i="50"/>
  <c r="Q298" i="50"/>
  <c r="H294" i="50"/>
  <c r="W294" i="50"/>
  <c r="Q297" i="50"/>
  <c r="H297" i="50"/>
  <c r="W297" i="50"/>
  <c r="H295" i="50"/>
  <c r="W295" i="50"/>
  <c r="AD29" i="60"/>
  <c r="BD29" i="60"/>
  <c r="BH76" i="60"/>
  <c r="BF76" i="60"/>
  <c r="O76" i="60"/>
  <c r="W76" i="60"/>
  <c r="S76" i="60"/>
  <c r="BN76" i="60"/>
  <c r="BE76" i="60"/>
  <c r="V76" i="60"/>
  <c r="H76" i="60"/>
  <c r="AK76" i="60"/>
  <c r="AS76" i="60"/>
  <c r="R76" i="60"/>
  <c r="AZ76" i="60"/>
  <c r="AT76" i="60"/>
  <c r="BC76" i="60"/>
  <c r="L76" i="60"/>
  <c r="AA76" i="60"/>
  <c r="BM76" i="60"/>
  <c r="BO76" i="60"/>
  <c r="I76" i="60"/>
  <c r="AP76" i="60"/>
  <c r="AE76" i="60"/>
  <c r="AH76" i="60"/>
  <c r="AY76" i="60"/>
  <c r="Y76" i="60"/>
  <c r="AJ76" i="60"/>
  <c r="AL76" i="60"/>
  <c r="AF76" i="60"/>
  <c r="BL76" i="60"/>
  <c r="U76" i="60"/>
  <c r="AI76" i="60"/>
  <c r="BQ76" i="60"/>
  <c r="AC76" i="60"/>
  <c r="BT76" i="60"/>
  <c r="D76" i="60"/>
  <c r="AU76" i="60"/>
  <c r="BD76" i="60"/>
  <c r="AB76" i="60"/>
  <c r="J76" i="60"/>
  <c r="BI76" i="60"/>
  <c r="AQ76" i="60"/>
  <c r="M76" i="60"/>
  <c r="C76" i="60"/>
  <c r="AG76" i="60"/>
  <c r="Q76" i="60"/>
  <c r="BP76" i="60"/>
  <c r="AM76" i="60"/>
  <c r="T76" i="60"/>
  <c r="AX76" i="60"/>
  <c r="BG76" i="60"/>
  <c r="BB76" i="60"/>
  <c r="N76" i="60"/>
  <c r="BL75" i="60"/>
  <c r="AH53" i="60"/>
  <c r="N53" i="60"/>
  <c r="V53" i="60"/>
  <c r="T53" i="60"/>
  <c r="BF53" i="60"/>
  <c r="AB53" i="60"/>
  <c r="W53" i="60"/>
  <c r="BR53" i="60"/>
  <c r="AO53" i="60"/>
  <c r="AJ53" i="60"/>
  <c r="AW53" i="60"/>
  <c r="AL53" i="60"/>
  <c r="AV53" i="60"/>
  <c r="R53" i="60"/>
  <c r="M53" i="60"/>
  <c r="AQ53" i="60"/>
  <c r="AZ53" i="60"/>
  <c r="AI53" i="60"/>
  <c r="BQ53" i="60"/>
  <c r="G53" i="60"/>
  <c r="AA53" i="60"/>
  <c r="AX53" i="60"/>
  <c r="K53" i="60"/>
  <c r="AD53" i="60"/>
  <c r="BM53" i="60"/>
  <c r="S53" i="60"/>
  <c r="I53" i="60"/>
  <c r="BC53" i="60"/>
  <c r="AC53" i="60"/>
  <c r="BS53" i="60"/>
  <c r="AY53" i="60"/>
  <c r="BI53" i="60"/>
  <c r="BJ53" i="60"/>
  <c r="BB53" i="60"/>
  <c r="O53" i="60"/>
  <c r="AF53" i="60"/>
  <c r="AS53" i="60"/>
  <c r="H53" i="60"/>
  <c r="BH53" i="60"/>
  <c r="AT53" i="60"/>
  <c r="BN53" i="60"/>
  <c r="AE53" i="60"/>
  <c r="P53" i="60"/>
  <c r="Z53" i="60"/>
  <c r="AP53" i="60"/>
  <c r="AR53" i="60"/>
  <c r="BP53" i="60"/>
  <c r="AM53" i="60"/>
  <c r="AK53" i="60"/>
  <c r="BA53" i="60"/>
  <c r="BE53" i="60"/>
  <c r="BO53" i="60"/>
  <c r="L20" i="60"/>
  <c r="AD65" i="60"/>
  <c r="AB65" i="60"/>
  <c r="Z65" i="60"/>
  <c r="M65" i="60"/>
  <c r="AO65" i="60"/>
  <c r="BC65" i="60"/>
  <c r="AJ65" i="60"/>
  <c r="S65" i="60"/>
  <c r="W65" i="60"/>
  <c r="AE65" i="60"/>
  <c r="V65" i="60"/>
  <c r="BA65" i="60"/>
  <c r="AI65" i="60"/>
  <c r="AL65" i="60"/>
  <c r="AX65" i="60"/>
  <c r="BL65" i="60"/>
  <c r="AH65" i="60"/>
  <c r="F65" i="60"/>
  <c r="AP65" i="60"/>
  <c r="AC65" i="60"/>
  <c r="H65" i="60"/>
  <c r="AW65" i="60"/>
  <c r="D65" i="60"/>
  <c r="AG65" i="60"/>
  <c r="AK65" i="60"/>
  <c r="Y65" i="60"/>
  <c r="U65" i="60"/>
  <c r="AV65" i="60"/>
  <c r="AT65" i="60"/>
  <c r="I65" i="60"/>
  <c r="R65" i="60"/>
  <c r="L65" i="60"/>
  <c r="BR65" i="60"/>
  <c r="G65" i="60"/>
  <c r="C65" i="60"/>
  <c r="BS65" i="60"/>
  <c r="BH65" i="60"/>
  <c r="BD65" i="60"/>
  <c r="P65" i="60"/>
  <c r="BB65" i="60"/>
  <c r="N65" i="60"/>
  <c r="Q65" i="60"/>
  <c r="K65" i="60"/>
  <c r="BE65" i="60"/>
  <c r="BF65" i="60"/>
  <c r="AF65" i="60"/>
  <c r="AR65" i="60"/>
  <c r="AN65" i="60"/>
  <c r="BI65" i="60"/>
  <c r="O65" i="60"/>
  <c r="BJ65" i="60"/>
  <c r="AQ65" i="60"/>
  <c r="AW82" i="60"/>
  <c r="BI82" i="60"/>
  <c r="AC82" i="60"/>
  <c r="BT82" i="60"/>
  <c r="AR82" i="60"/>
  <c r="AJ82" i="60"/>
  <c r="BJ82" i="60"/>
  <c r="W82" i="60"/>
  <c r="AI82" i="60"/>
  <c r="U82" i="60"/>
  <c r="AK82" i="60"/>
  <c r="AN82" i="60"/>
  <c r="AB82" i="60"/>
  <c r="I82" i="60"/>
  <c r="V82" i="60"/>
  <c r="AZ82" i="60"/>
  <c r="T82" i="60"/>
  <c r="BA82" i="60"/>
  <c r="AY82" i="60"/>
  <c r="BR82" i="60"/>
  <c r="AQ82" i="60"/>
  <c r="Q82" i="60"/>
  <c r="AV82" i="60"/>
  <c r="AS82" i="60"/>
  <c r="AP82" i="60"/>
  <c r="BG82" i="60"/>
  <c r="AX82" i="60"/>
  <c r="BK82" i="60"/>
  <c r="O82" i="60"/>
  <c r="BH82" i="60"/>
  <c r="AL82" i="60"/>
  <c r="BP82" i="60"/>
  <c r="BQ82" i="60"/>
  <c r="C82" i="60"/>
  <c r="BN82" i="60"/>
  <c r="BC82" i="60"/>
  <c r="H82" i="60"/>
  <c r="BL82" i="60"/>
  <c r="AO82" i="60"/>
  <c r="P82" i="60"/>
  <c r="BS82" i="60"/>
  <c r="X82" i="60"/>
  <c r="D82" i="60"/>
  <c r="BM82" i="60"/>
  <c r="Z82" i="60"/>
  <c r="AA82" i="60"/>
  <c r="F82" i="60"/>
  <c r="BO82" i="60"/>
  <c r="J82" i="60"/>
  <c r="AT82" i="60"/>
  <c r="G82" i="60"/>
  <c r="L82" i="60"/>
  <c r="N82" i="60"/>
  <c r="AE82" i="60"/>
  <c r="BE82" i="60"/>
  <c r="AF82" i="60"/>
  <c r="BF82" i="60"/>
  <c r="BD82" i="60"/>
  <c r="AM82" i="60"/>
  <c r="AG82" i="60"/>
  <c r="AU82" i="60"/>
  <c r="K82" i="60"/>
  <c r="BB82" i="60"/>
  <c r="AH82" i="60"/>
  <c r="AD82" i="60"/>
  <c r="S82" i="60"/>
  <c r="Y82" i="60"/>
  <c r="M82" i="60"/>
  <c r="R82" i="60"/>
  <c r="AX54" i="60"/>
  <c r="BI54" i="60"/>
  <c r="BE54" i="60"/>
  <c r="I54" i="60"/>
  <c r="O54" i="60"/>
  <c r="BP54" i="60"/>
  <c r="AC54" i="60"/>
  <c r="AP54" i="60"/>
  <c r="Q54" i="60"/>
  <c r="AG54" i="60"/>
  <c r="Y54" i="60"/>
  <c r="AR54" i="60"/>
  <c r="W54" i="60"/>
  <c r="BD54" i="60"/>
  <c r="T54" i="60"/>
  <c r="AH54" i="60"/>
  <c r="AO54" i="60"/>
  <c r="P54" i="60"/>
  <c r="AS54" i="60"/>
  <c r="AT54" i="60"/>
  <c r="AA54" i="60"/>
  <c r="AQ54" i="60"/>
  <c r="G54" i="60"/>
  <c r="AD54" i="60"/>
  <c r="BG54" i="60"/>
  <c r="BB54" i="60"/>
  <c r="S54" i="60"/>
  <c r="U54" i="60"/>
  <c r="J54" i="60"/>
  <c r="R54" i="60"/>
  <c r="AB54" i="60"/>
  <c r="BT54" i="60"/>
  <c r="H54" i="60"/>
  <c r="N54" i="60"/>
  <c r="AY54" i="60"/>
  <c r="AN54" i="60"/>
  <c r="C54" i="60"/>
  <c r="BJ54" i="60"/>
  <c r="AL54" i="60"/>
  <c r="D54" i="60"/>
  <c r="BS54" i="60"/>
  <c r="V54" i="60"/>
  <c r="BF54" i="60"/>
  <c r="AF54" i="60"/>
  <c r="BM54" i="60"/>
  <c r="BK54" i="60"/>
  <c r="BR54" i="60"/>
  <c r="AJ54" i="60"/>
  <c r="BQ54" i="60"/>
  <c r="BN54" i="60"/>
  <c r="K54" i="60"/>
  <c r="X54" i="60"/>
  <c r="F54" i="60"/>
  <c r="BA54" i="60"/>
  <c r="BL54" i="60"/>
  <c r="M54" i="60"/>
  <c r="AW54" i="60"/>
  <c r="AM54" i="60"/>
  <c r="AE54" i="60"/>
  <c r="L54" i="60"/>
  <c r="BC54" i="60"/>
  <c r="AI54" i="60"/>
  <c r="BH54" i="60"/>
  <c r="Z54" i="60"/>
  <c r="AZ54" i="60"/>
  <c r="AV54" i="60"/>
  <c r="AU54" i="60"/>
  <c r="AK54" i="60"/>
  <c r="BO54" i="60"/>
  <c r="U21" i="60"/>
  <c r="BJ21" i="60"/>
  <c r="AH21" i="60"/>
  <c r="N21" i="60"/>
  <c r="AT21" i="60"/>
  <c r="AR21" i="60"/>
  <c r="BA21" i="60"/>
  <c r="BK21" i="60"/>
  <c r="AJ21" i="60"/>
  <c r="J21" i="60"/>
  <c r="AP21" i="60"/>
  <c r="AM21" i="60"/>
  <c r="BS21" i="60"/>
  <c r="BB21" i="60"/>
  <c r="T21" i="60"/>
  <c r="BL21" i="60"/>
  <c r="BO21" i="60"/>
  <c r="L21" i="60"/>
  <c r="AE21" i="60"/>
  <c r="M21" i="60"/>
  <c r="H21" i="60"/>
  <c r="BF21" i="60"/>
  <c r="BG21" i="60"/>
  <c r="K21" i="60"/>
  <c r="P21" i="60"/>
  <c r="BD21" i="60"/>
  <c r="AF21" i="60"/>
  <c r="W21" i="60"/>
  <c r="G21" i="60"/>
  <c r="V21" i="60"/>
  <c r="AQ21" i="60"/>
  <c r="AS21" i="60"/>
  <c r="AO21" i="60"/>
  <c r="AY21" i="60"/>
  <c r="Q21" i="60"/>
  <c r="S21" i="60"/>
  <c r="AU21" i="60"/>
  <c r="AB21" i="60"/>
  <c r="AX21" i="60"/>
  <c r="AL21" i="60"/>
  <c r="BH21" i="60"/>
  <c r="AA21" i="60"/>
  <c r="Y21" i="60"/>
  <c r="BE21" i="60"/>
  <c r="AC21" i="60"/>
  <c r="BM21" i="60"/>
  <c r="BQ21" i="60"/>
  <c r="D21" i="60"/>
  <c r="AD21" i="60"/>
  <c r="R21" i="60"/>
  <c r="BP21" i="60"/>
  <c r="AG21" i="60"/>
  <c r="F21" i="60"/>
  <c r="C21" i="60"/>
  <c r="X21" i="60"/>
  <c r="AN21" i="60"/>
  <c r="AK21" i="60"/>
  <c r="AW21" i="60"/>
  <c r="BC21" i="60"/>
  <c r="BN21" i="60"/>
  <c r="I21" i="60"/>
  <c r="AZ21" i="60"/>
  <c r="BT21" i="60"/>
  <c r="BR21" i="60"/>
  <c r="O21" i="60"/>
  <c r="BI21" i="60"/>
  <c r="AI21" i="60"/>
  <c r="AV21" i="60"/>
  <c r="Z21" i="60"/>
  <c r="AU35" i="60"/>
  <c r="I35" i="60"/>
  <c r="D35" i="60"/>
  <c r="AW35" i="60"/>
  <c r="N35" i="60"/>
  <c r="AG35" i="60"/>
  <c r="W35" i="60"/>
  <c r="BR35" i="60"/>
  <c r="H35" i="60"/>
  <c r="S35" i="60"/>
  <c r="AM35" i="60"/>
  <c r="AP35" i="60"/>
  <c r="BT35" i="60"/>
  <c r="BG35" i="60"/>
  <c r="AY35" i="60"/>
  <c r="O35" i="60"/>
  <c r="R35" i="60"/>
  <c r="Z35" i="60"/>
  <c r="AE35" i="60"/>
  <c r="BC35" i="60"/>
  <c r="BA35" i="60"/>
  <c r="AS35" i="60"/>
  <c r="AQ35" i="60"/>
  <c r="AR35" i="60"/>
  <c r="Q35" i="60"/>
  <c r="J35" i="60"/>
  <c r="AH35" i="60"/>
  <c r="F35" i="60"/>
  <c r="AL35" i="60"/>
  <c r="K35" i="60"/>
  <c r="L35" i="60"/>
  <c r="AO35" i="60"/>
  <c r="BP35" i="60"/>
  <c r="AD35" i="60"/>
  <c r="AK35" i="60"/>
  <c r="BS35" i="60"/>
  <c r="BI35" i="60"/>
  <c r="BL35" i="60"/>
  <c r="T35" i="60"/>
  <c r="P35" i="60"/>
  <c r="BQ35" i="60"/>
  <c r="BE35" i="60"/>
  <c r="AX35" i="60"/>
  <c r="AB35" i="60"/>
  <c r="AJ35" i="60"/>
  <c r="C35" i="60"/>
  <c r="AZ35" i="60"/>
  <c r="Y35" i="60"/>
  <c r="AT35" i="60"/>
  <c r="V35" i="60"/>
  <c r="BD35" i="60"/>
  <c r="AA35" i="60"/>
  <c r="AF35" i="60"/>
  <c r="AV35" i="60"/>
  <c r="X35" i="60"/>
  <c r="BM35" i="60"/>
  <c r="U35" i="60"/>
  <c r="M35" i="60"/>
  <c r="BJ35" i="60"/>
  <c r="AI35" i="60"/>
  <c r="G35" i="60"/>
  <c r="BK35" i="60"/>
  <c r="AN35" i="60"/>
  <c r="BH35" i="60"/>
  <c r="BO35" i="60"/>
  <c r="BF35" i="60"/>
  <c r="BB35" i="60"/>
  <c r="BN35" i="60"/>
  <c r="AC35" i="60"/>
  <c r="BL22" i="60"/>
  <c r="AJ22" i="60"/>
  <c r="BJ22" i="60"/>
  <c r="AE22" i="60"/>
  <c r="AD22" i="60"/>
  <c r="AZ22" i="60"/>
  <c r="L22" i="60"/>
  <c r="AT22" i="60"/>
  <c r="BO22" i="60"/>
  <c r="AF22" i="60"/>
  <c r="F22" i="60"/>
  <c r="P22" i="60"/>
  <c r="AX22" i="60"/>
  <c r="M22" i="60"/>
  <c r="BP22" i="60"/>
  <c r="G22" i="60"/>
  <c r="AU22" i="60"/>
  <c r="AB22" i="60"/>
  <c r="AP22" i="60"/>
  <c r="AG22" i="60"/>
  <c r="AI22" i="60"/>
  <c r="AN22" i="60"/>
  <c r="R22" i="60"/>
  <c r="S22" i="60"/>
  <c r="AH22" i="60"/>
  <c r="V22" i="60"/>
  <c r="BE22" i="60"/>
  <c r="AR22" i="60"/>
  <c r="AK22" i="60"/>
  <c r="BD22" i="60"/>
  <c r="AA22" i="60"/>
  <c r="AW22" i="60"/>
  <c r="AQ22" i="60"/>
  <c r="C22" i="60"/>
  <c r="BM22" i="60"/>
  <c r="BA22" i="60"/>
  <c r="AO22" i="60"/>
  <c r="O22" i="60"/>
  <c r="N22" i="60"/>
  <c r="BS22" i="60"/>
  <c r="D22" i="60"/>
  <c r="BT22" i="60"/>
  <c r="U22" i="60"/>
  <c r="J22" i="60"/>
  <c r="BF22" i="60"/>
  <c r="BI22" i="60"/>
  <c r="BB22" i="60"/>
  <c r="AM22" i="60"/>
  <c r="Y22" i="60"/>
  <c r="AS22" i="60"/>
  <c r="Q22" i="60"/>
  <c r="AL22" i="60"/>
  <c r="BQ22" i="60"/>
  <c r="X22" i="60"/>
  <c r="K22" i="60"/>
  <c r="BG22" i="60"/>
  <c r="AY22" i="60"/>
  <c r="BK22" i="60"/>
  <c r="T22" i="60"/>
  <c r="BC22" i="60"/>
  <c r="AV22" i="60"/>
  <c r="Z22" i="60"/>
  <c r="I22" i="60"/>
  <c r="BR22" i="60"/>
  <c r="W22" i="60"/>
  <c r="BN22" i="60"/>
  <c r="AC22" i="60"/>
  <c r="BH22" i="60"/>
  <c r="H22" i="60"/>
  <c r="AE25" i="60"/>
  <c r="F25" i="60"/>
  <c r="I25" i="60"/>
  <c r="BF25" i="60"/>
  <c r="BA25" i="60"/>
  <c r="K25" i="60"/>
  <c r="J25" i="60"/>
  <c r="AJ25" i="60"/>
  <c r="BP25" i="60"/>
  <c r="BK25" i="60"/>
  <c r="AN25" i="60"/>
  <c r="BD25" i="60"/>
  <c r="BE25" i="60"/>
  <c r="L25" i="60"/>
  <c r="AR25" i="60"/>
  <c r="O25" i="60"/>
  <c r="M25" i="60"/>
  <c r="AD25" i="60"/>
  <c r="AU25" i="60"/>
  <c r="AG25" i="60"/>
  <c r="AX25" i="60"/>
  <c r="AM25" i="60"/>
  <c r="AY25" i="60"/>
  <c r="AL25" i="60"/>
  <c r="C25" i="60"/>
  <c r="BN25" i="60"/>
  <c r="AZ25" i="60"/>
  <c r="AI25" i="60"/>
  <c r="AO25" i="60"/>
  <c r="T25" i="60"/>
  <c r="AK25" i="60"/>
  <c r="BM25" i="60"/>
  <c r="BC25" i="60"/>
  <c r="V25" i="60"/>
  <c r="G25" i="60"/>
  <c r="BB25" i="60"/>
  <c r="AA25" i="60"/>
  <c r="BG25" i="60"/>
  <c r="W25" i="60"/>
  <c r="AH25" i="60"/>
  <c r="S25" i="60"/>
  <c r="AS25" i="60"/>
  <c r="P25" i="60"/>
  <c r="D25" i="60"/>
  <c r="AB25" i="60"/>
  <c r="H25" i="60"/>
  <c r="U25" i="60"/>
  <c r="Y25" i="60"/>
  <c r="AW25" i="60"/>
  <c r="BO25" i="60"/>
  <c r="AC25" i="60"/>
  <c r="AQ25" i="60"/>
  <c r="Q25" i="60"/>
  <c r="BQ25" i="60"/>
  <c r="AT25" i="60"/>
  <c r="BT25" i="60"/>
  <c r="X25" i="60"/>
  <c r="BH25" i="60"/>
  <c r="R25" i="60"/>
  <c r="AV25" i="60"/>
  <c r="BI25" i="60"/>
  <c r="BS25" i="60"/>
  <c r="BR25" i="60"/>
  <c r="BJ25" i="60"/>
  <c r="N25" i="60"/>
  <c r="BL25" i="60"/>
  <c r="AP25" i="60"/>
  <c r="Z25" i="60"/>
  <c r="AF25" i="60"/>
  <c r="U80" i="60"/>
  <c r="Q80" i="60"/>
  <c r="AC80" i="60"/>
  <c r="BR80" i="60"/>
  <c r="AU80" i="60"/>
  <c r="AA80" i="60"/>
  <c r="AZ80" i="60"/>
  <c r="BN80" i="60"/>
  <c r="AT80" i="60"/>
  <c r="M80" i="60"/>
  <c r="BE80" i="60"/>
  <c r="AM80" i="60"/>
  <c r="C80" i="60"/>
  <c r="AL80" i="60"/>
  <c r="AB80" i="60"/>
  <c r="BI80" i="60"/>
  <c r="AX80" i="60"/>
  <c r="BA80" i="60"/>
  <c r="AJ80" i="60"/>
  <c r="BP80" i="60"/>
  <c r="F80" i="60"/>
  <c r="AY80" i="60"/>
  <c r="AW80" i="60"/>
  <c r="V80" i="60"/>
  <c r="S80" i="60"/>
  <c r="H80" i="60"/>
  <c r="P80" i="60"/>
  <c r="BH80" i="60"/>
  <c r="D80" i="60"/>
  <c r="AI80" i="60"/>
  <c r="BL80" i="60"/>
  <c r="G80" i="60"/>
  <c r="Y80" i="60"/>
  <c r="O80" i="60"/>
  <c r="N80" i="60"/>
  <c r="Z80" i="60"/>
  <c r="BT80" i="60"/>
  <c r="BK80" i="60"/>
  <c r="BF80" i="60"/>
  <c r="R80" i="60"/>
  <c r="L80" i="60"/>
  <c r="AP80" i="60"/>
  <c r="BJ80" i="60"/>
  <c r="AG80" i="60"/>
  <c r="BB80" i="60"/>
  <c r="AF80" i="60"/>
  <c r="AE80" i="60"/>
  <c r="BS80" i="60"/>
  <c r="T80" i="60"/>
  <c r="I80" i="60"/>
  <c r="AR80" i="60"/>
  <c r="BG80" i="60"/>
  <c r="AO80" i="60"/>
  <c r="X80" i="60"/>
  <c r="BO80" i="60"/>
  <c r="K80" i="60"/>
  <c r="BQ80" i="60"/>
  <c r="AV80" i="60"/>
  <c r="AS80" i="60"/>
  <c r="BC80" i="60"/>
  <c r="AN80" i="60"/>
  <c r="BD80" i="60"/>
  <c r="W80" i="60"/>
  <c r="AQ80" i="60"/>
  <c r="J80" i="60"/>
  <c r="AH80" i="60"/>
  <c r="AK80" i="60"/>
  <c r="BM80" i="60"/>
  <c r="AD80" i="60"/>
  <c r="AI51" i="60"/>
  <c r="N51" i="60"/>
  <c r="T51" i="60"/>
  <c r="I51" i="60"/>
  <c r="BO51" i="60"/>
  <c r="BJ51" i="60"/>
  <c r="AO51" i="60"/>
  <c r="AS51" i="60"/>
  <c r="AH51" i="60"/>
  <c r="D51" i="60"/>
  <c r="AL51" i="60"/>
  <c r="AB51" i="60"/>
  <c r="Z51" i="60"/>
  <c r="W51" i="60"/>
  <c r="AM51" i="60"/>
  <c r="AT51" i="60"/>
  <c r="BM51" i="60"/>
  <c r="BR51" i="60"/>
  <c r="BG51" i="60"/>
  <c r="AJ51" i="60"/>
  <c r="BK51" i="60"/>
  <c r="O51" i="60"/>
  <c r="AX51" i="60"/>
  <c r="AW51" i="60"/>
  <c r="G51" i="60"/>
  <c r="BP51" i="60"/>
  <c r="AN51" i="60"/>
  <c r="AC51" i="60"/>
  <c r="AZ51" i="60"/>
  <c r="AR51" i="60"/>
  <c r="BS51" i="60"/>
  <c r="J51" i="60"/>
  <c r="P51" i="60"/>
  <c r="AA51" i="60"/>
  <c r="K51" i="60"/>
  <c r="AE51" i="60"/>
  <c r="BT51" i="60"/>
  <c r="L51" i="60"/>
  <c r="F51" i="60"/>
  <c r="AY51" i="60"/>
  <c r="BC51" i="60"/>
  <c r="BH51" i="60"/>
  <c r="U51" i="60"/>
  <c r="Y51" i="60"/>
  <c r="AD51" i="60"/>
  <c r="Q51" i="60"/>
  <c r="AK51" i="60"/>
  <c r="AQ51" i="60"/>
  <c r="BN51" i="60"/>
  <c r="R51" i="60"/>
  <c r="BF51" i="60"/>
  <c r="BI51" i="60"/>
  <c r="AF51" i="60"/>
  <c r="AP51" i="60"/>
  <c r="H51" i="60"/>
  <c r="BA51" i="60"/>
  <c r="X51" i="60"/>
  <c r="BD51" i="60"/>
  <c r="BQ51" i="60"/>
  <c r="AG51" i="60"/>
  <c r="BB51" i="60"/>
  <c r="AV51" i="60"/>
  <c r="BE51" i="60"/>
  <c r="S51" i="60"/>
  <c r="AU51" i="60"/>
  <c r="BL51" i="60"/>
  <c r="M51" i="60"/>
  <c r="V51" i="60"/>
  <c r="C51" i="60"/>
  <c r="B281" i="52"/>
  <c r="B343" i="52"/>
  <c r="B405" i="52"/>
  <c r="B467" i="52"/>
  <c r="B529" i="52"/>
  <c r="B591" i="52"/>
  <c r="B653" i="52"/>
  <c r="B342" i="52"/>
  <c r="B404" i="52"/>
  <c r="B466" i="52"/>
  <c r="B528" i="52"/>
  <c r="B590" i="52"/>
  <c r="B652" i="52"/>
  <c r="M336" i="46"/>
  <c r="Q341" i="46"/>
  <c r="G299" i="38"/>
  <c r="Q282" i="52"/>
  <c r="C406" i="52"/>
  <c r="O344" i="52"/>
  <c r="Q344" i="52"/>
  <c r="C496" i="52"/>
  <c r="C389" i="52"/>
  <c r="C451" i="52"/>
  <c r="O451" i="52"/>
  <c r="Q451" i="52"/>
  <c r="O327" i="52"/>
  <c r="Q327" i="52"/>
  <c r="O350" i="52"/>
  <c r="Q350" i="52"/>
  <c r="C412" i="52"/>
  <c r="DP13" i="60"/>
  <c r="DP14" i="60"/>
  <c r="DP15" i="60"/>
  <c r="DP16" i="60"/>
  <c r="DP17" i="60"/>
  <c r="DP18" i="60"/>
  <c r="DP19" i="60"/>
  <c r="DP20" i="60"/>
  <c r="DP21" i="60"/>
  <c r="DP22" i="60"/>
  <c r="DP23" i="60"/>
  <c r="DP24" i="60"/>
  <c r="DP25" i="60"/>
  <c r="DP26" i="60"/>
  <c r="DP27" i="60"/>
  <c r="DP28" i="60"/>
  <c r="DP29" i="60"/>
  <c r="DP30" i="60"/>
  <c r="DP31" i="60"/>
  <c r="DP32" i="60"/>
  <c r="DP33" i="60"/>
  <c r="DP34" i="60"/>
  <c r="DP35" i="60"/>
  <c r="DP36" i="60"/>
  <c r="DP37" i="60"/>
  <c r="DP38" i="60"/>
  <c r="DP39" i="60"/>
  <c r="DP40" i="60"/>
  <c r="DP41" i="60"/>
  <c r="DP42" i="60"/>
  <c r="DP43" i="60"/>
  <c r="DP44" i="60"/>
  <c r="DP45" i="60"/>
  <c r="DP46" i="60"/>
  <c r="DP47" i="60"/>
  <c r="DP48" i="60"/>
  <c r="DP49" i="60"/>
  <c r="DP50" i="60"/>
  <c r="DP51" i="60"/>
  <c r="DP52" i="60"/>
  <c r="DP53" i="60"/>
  <c r="DP54" i="60"/>
  <c r="DP55" i="60"/>
  <c r="DP56" i="60"/>
  <c r="DP57" i="60"/>
  <c r="DP58" i="60"/>
  <c r="DP59" i="60"/>
  <c r="DP60" i="60"/>
  <c r="DP61" i="60"/>
  <c r="DP62" i="60"/>
  <c r="DP63" i="60"/>
  <c r="DP64" i="60"/>
  <c r="DP65" i="60"/>
  <c r="DP66" i="60"/>
  <c r="DP67" i="60"/>
  <c r="DP68" i="60"/>
  <c r="DP69" i="60"/>
  <c r="DP70" i="60"/>
  <c r="DP71" i="60"/>
  <c r="DP72" i="60"/>
  <c r="DP73" i="60"/>
  <c r="DP74" i="60"/>
  <c r="DP75" i="60"/>
  <c r="DP76" i="60"/>
  <c r="DP77" i="60"/>
  <c r="DP78" i="60"/>
  <c r="DP79" i="60"/>
  <c r="DP80" i="60"/>
  <c r="DP81" i="60"/>
  <c r="DP82" i="60"/>
  <c r="DP83" i="60"/>
  <c r="DP84" i="60"/>
  <c r="DP85" i="60"/>
  <c r="DX12" i="60"/>
  <c r="C618" i="52"/>
  <c r="C449" i="52"/>
  <c r="O387" i="52"/>
  <c r="Q387" i="52"/>
  <c r="Q265" i="52"/>
  <c r="I282" i="38"/>
  <c r="G282" i="38"/>
  <c r="S295" i="46"/>
  <c r="I295" i="46"/>
  <c r="H351" i="50"/>
  <c r="Q363" i="50"/>
  <c r="H360" i="50"/>
  <c r="W360" i="50"/>
  <c r="H361" i="50"/>
  <c r="W361" i="50"/>
  <c r="H363" i="50"/>
  <c r="W363" i="50"/>
  <c r="H323" i="50"/>
  <c r="Q351" i="50"/>
  <c r="H365" i="50"/>
  <c r="W365" i="50"/>
  <c r="H362" i="50"/>
  <c r="W362" i="50"/>
  <c r="Q362" i="50"/>
  <c r="Q352" i="50"/>
  <c r="Q364" i="50"/>
  <c r="H364" i="50"/>
  <c r="W364" i="50"/>
  <c r="Q361" i="50"/>
  <c r="H324" i="50"/>
  <c r="Q360" i="50"/>
  <c r="Q365" i="50"/>
  <c r="DJ12" i="60"/>
  <c r="DI13" i="60"/>
  <c r="DI14" i="60"/>
  <c r="DI15" i="60"/>
  <c r="DI16" i="60"/>
  <c r="DI17" i="60"/>
  <c r="DI18" i="60"/>
  <c r="DI19" i="60"/>
  <c r="DI20" i="60"/>
  <c r="DI21" i="60"/>
  <c r="DI22" i="60"/>
  <c r="DI23" i="60"/>
  <c r="DI24" i="60"/>
  <c r="DI25" i="60"/>
  <c r="DI26" i="60"/>
  <c r="DI27" i="60"/>
  <c r="DI28" i="60"/>
  <c r="DI29" i="60"/>
  <c r="DI30" i="60"/>
  <c r="DI31" i="60"/>
  <c r="DI32" i="60"/>
  <c r="DI33" i="60"/>
  <c r="DI34" i="60"/>
  <c r="DI35" i="60"/>
  <c r="DI36" i="60"/>
  <c r="DI37" i="60"/>
  <c r="DI38" i="60"/>
  <c r="DI39" i="60"/>
  <c r="DI40" i="60"/>
  <c r="DI41" i="60"/>
  <c r="DI42" i="60"/>
  <c r="DI43" i="60"/>
  <c r="DI44" i="60"/>
  <c r="DI45" i="60"/>
  <c r="DI46" i="60"/>
  <c r="DI47" i="60"/>
  <c r="DI48" i="60"/>
  <c r="DI49" i="60"/>
  <c r="DI50" i="60"/>
  <c r="DI51" i="60"/>
  <c r="DI52" i="60"/>
  <c r="DI53" i="60"/>
  <c r="DI54" i="60"/>
  <c r="DI55" i="60"/>
  <c r="DI56" i="60"/>
  <c r="DI57" i="60"/>
  <c r="DI58" i="60"/>
  <c r="DI59" i="60"/>
  <c r="DI60" i="60"/>
  <c r="DI61" i="60"/>
  <c r="DI62" i="60"/>
  <c r="DI63" i="60"/>
  <c r="DI64" i="60"/>
  <c r="DI65" i="60"/>
  <c r="DI66" i="60"/>
  <c r="DI67" i="60"/>
  <c r="DI68" i="60"/>
  <c r="DI69" i="60"/>
  <c r="DI70" i="60"/>
  <c r="DI71" i="60"/>
  <c r="DI72" i="60"/>
  <c r="DI73" i="60"/>
  <c r="DI74" i="60"/>
  <c r="DI75" i="60"/>
  <c r="DI76" i="60"/>
  <c r="DI77" i="60"/>
  <c r="DI78" i="60"/>
  <c r="DI79" i="60"/>
  <c r="DI80" i="60"/>
  <c r="DI81" i="60"/>
  <c r="DI82" i="60"/>
  <c r="DI83" i="60"/>
  <c r="DI84" i="60"/>
  <c r="DI85" i="60"/>
  <c r="DQ12" i="60"/>
  <c r="Q388" i="50"/>
  <c r="S386" i="50"/>
  <c r="H388" i="50"/>
  <c r="H386" i="50"/>
  <c r="D501" i="52"/>
  <c r="D563" i="52"/>
  <c r="D625" i="52"/>
  <c r="D687" i="52"/>
  <c r="BN47" i="60"/>
  <c r="BF47" i="60"/>
  <c r="O47" i="60"/>
  <c r="AD47" i="60"/>
  <c r="U47" i="60"/>
  <c r="C47" i="60"/>
  <c r="BO47" i="60"/>
  <c r="AS47" i="60"/>
  <c r="AF47" i="60"/>
  <c r="R47" i="60"/>
  <c r="BR47" i="60"/>
  <c r="BD47" i="60"/>
  <c r="BQ47" i="60"/>
  <c r="AT47" i="60"/>
  <c r="BI47" i="60"/>
  <c r="L47" i="60"/>
  <c r="M47" i="60"/>
  <c r="AN47" i="60"/>
  <c r="Y47" i="60"/>
  <c r="AG47" i="60"/>
  <c r="AQ47" i="60"/>
  <c r="AR47" i="60"/>
  <c r="AW47" i="60"/>
  <c r="Q47" i="60"/>
  <c r="BT47" i="60"/>
  <c r="AK47" i="60"/>
  <c r="I47" i="60"/>
  <c r="Z47" i="60"/>
  <c r="BS47" i="60"/>
  <c r="AJ47" i="60"/>
  <c r="AY47" i="60"/>
  <c r="N47" i="60"/>
  <c r="F47" i="60"/>
  <c r="K47" i="60"/>
  <c r="V47" i="60"/>
  <c r="S47" i="60"/>
  <c r="BM47" i="60"/>
  <c r="AX47" i="60"/>
  <c r="AE47" i="60"/>
  <c r="X47" i="60"/>
  <c r="J47" i="60"/>
  <c r="P47" i="60"/>
  <c r="BH47" i="60"/>
  <c r="BL47" i="60"/>
  <c r="BK47" i="60"/>
  <c r="T47" i="60"/>
  <c r="AL47" i="60"/>
  <c r="AA47" i="60"/>
  <c r="BG47" i="60"/>
  <c r="AC47" i="60"/>
  <c r="AO47" i="60"/>
  <c r="BB47" i="60"/>
  <c r="AH47" i="60"/>
  <c r="BA47" i="60"/>
  <c r="BE47" i="60"/>
  <c r="G47" i="60"/>
  <c r="H47" i="60"/>
  <c r="BC47" i="60"/>
  <c r="AB47" i="60"/>
  <c r="BP47" i="60"/>
  <c r="AV47" i="60"/>
  <c r="AM47" i="60"/>
  <c r="AU47" i="60"/>
  <c r="AZ47" i="60"/>
  <c r="AP47" i="60"/>
  <c r="W47" i="60"/>
  <c r="BJ47" i="60"/>
  <c r="AI47" i="60"/>
  <c r="D47" i="60"/>
  <c r="D537" i="52"/>
  <c r="EK13" i="60"/>
  <c r="EK14" i="60"/>
  <c r="EK15" i="60"/>
  <c r="EK16" i="60"/>
  <c r="EK17" i="60"/>
  <c r="EK18" i="60"/>
  <c r="EK19" i="60"/>
  <c r="EK20" i="60"/>
  <c r="EK21" i="60"/>
  <c r="EK22" i="60"/>
  <c r="EK23" i="60"/>
  <c r="EK24" i="60"/>
  <c r="EK25" i="60"/>
  <c r="EK26" i="60"/>
  <c r="EK27" i="60"/>
  <c r="EK28" i="60"/>
  <c r="EK29" i="60"/>
  <c r="EK30" i="60"/>
  <c r="EK31" i="60"/>
  <c r="EK32" i="60"/>
  <c r="EK33" i="60"/>
  <c r="EK34" i="60"/>
  <c r="EK35" i="60"/>
  <c r="EK36" i="60"/>
  <c r="EK37" i="60"/>
  <c r="EK38" i="60"/>
  <c r="EK39" i="60"/>
  <c r="EK40" i="60"/>
  <c r="EK41" i="60"/>
  <c r="EK42" i="60"/>
  <c r="EK43" i="60"/>
  <c r="EK44" i="60"/>
  <c r="EK45" i="60"/>
  <c r="EK46" i="60"/>
  <c r="EK47" i="60"/>
  <c r="EK48" i="60"/>
  <c r="EK49" i="60"/>
  <c r="EK50" i="60"/>
  <c r="EK51" i="60"/>
  <c r="EK52" i="60"/>
  <c r="EK53" i="60"/>
  <c r="EK54" i="60"/>
  <c r="EK55" i="60"/>
  <c r="EK56" i="60"/>
  <c r="EK57" i="60"/>
  <c r="EK58" i="60"/>
  <c r="EK59" i="60"/>
  <c r="EK60" i="60"/>
  <c r="EK61" i="60"/>
  <c r="EK62" i="60"/>
  <c r="EK63" i="60"/>
  <c r="EK64" i="60"/>
  <c r="EK65" i="60"/>
  <c r="EK66" i="60"/>
  <c r="EK67" i="60"/>
  <c r="EK68" i="60"/>
  <c r="EK69" i="60"/>
  <c r="EK70" i="60"/>
  <c r="EK71" i="60"/>
  <c r="EK72" i="60"/>
  <c r="EK73" i="60"/>
  <c r="EK74" i="60"/>
  <c r="EK75" i="60"/>
  <c r="EK76" i="60"/>
  <c r="EK77" i="60"/>
  <c r="EK78" i="60"/>
  <c r="EK79" i="60"/>
  <c r="EK80" i="60"/>
  <c r="EK81" i="60"/>
  <c r="EK82" i="60"/>
  <c r="EK83" i="60"/>
  <c r="EK84" i="60"/>
  <c r="EK85" i="60"/>
  <c r="ES12" i="60"/>
  <c r="ES13" i="60"/>
  <c r="ES14" i="60"/>
  <c r="ES15" i="60"/>
  <c r="ES16" i="60"/>
  <c r="ES17" i="60"/>
  <c r="ES18" i="60"/>
  <c r="ES19" i="60"/>
  <c r="ES20" i="60"/>
  <c r="ES21" i="60"/>
  <c r="ES22" i="60"/>
  <c r="ES23" i="60"/>
  <c r="ES24" i="60"/>
  <c r="ES25" i="60"/>
  <c r="ES26" i="60"/>
  <c r="ES27" i="60"/>
  <c r="ES28" i="60"/>
  <c r="ES29" i="60"/>
  <c r="ES30" i="60"/>
  <c r="ES31" i="60"/>
  <c r="ES32" i="60"/>
  <c r="ES33" i="60"/>
  <c r="ES34" i="60"/>
  <c r="ES35" i="60"/>
  <c r="ES36" i="60"/>
  <c r="ES37" i="60"/>
  <c r="ES38" i="60"/>
  <c r="ES39" i="60"/>
  <c r="ES40" i="60"/>
  <c r="ES41" i="60"/>
  <c r="ES42" i="60"/>
  <c r="ES43" i="60"/>
  <c r="ES44" i="60"/>
  <c r="ES45" i="60"/>
  <c r="ES46" i="60"/>
  <c r="ES47" i="60"/>
  <c r="ES48" i="60"/>
  <c r="ES49" i="60"/>
  <c r="ES50" i="60"/>
  <c r="ES51" i="60"/>
  <c r="ES52" i="60"/>
  <c r="ES53" i="60"/>
  <c r="ES54" i="60"/>
  <c r="ES55" i="60"/>
  <c r="ES56" i="60"/>
  <c r="ES57" i="60"/>
  <c r="ES58" i="60"/>
  <c r="ES59" i="60"/>
  <c r="ES60" i="60"/>
  <c r="ES61" i="60"/>
  <c r="ES62" i="60"/>
  <c r="ES63" i="60"/>
  <c r="ES64" i="60"/>
  <c r="ES65" i="60"/>
  <c r="ES66" i="60"/>
  <c r="ES67" i="60"/>
  <c r="ES68" i="60"/>
  <c r="ES69" i="60"/>
  <c r="ES70" i="60"/>
  <c r="ES71" i="60"/>
  <c r="ES72" i="60"/>
  <c r="ES73" i="60"/>
  <c r="ES74" i="60"/>
  <c r="ES75" i="60"/>
  <c r="ES76" i="60"/>
  <c r="ES77" i="60"/>
  <c r="ES78" i="60"/>
  <c r="ES79" i="60"/>
  <c r="ES80" i="60"/>
  <c r="ES81" i="60"/>
  <c r="ES82" i="60"/>
  <c r="ES83" i="60"/>
  <c r="ES84" i="60"/>
  <c r="ES85" i="60"/>
  <c r="E326" i="50"/>
  <c r="V342" i="50"/>
  <c r="V340" i="50"/>
  <c r="V334" i="50"/>
  <c r="V338" i="50"/>
  <c r="C452" i="50"/>
  <c r="Q518" i="50"/>
  <c r="D452" i="50"/>
  <c r="C267" i="52"/>
  <c r="C268" i="52"/>
  <c r="C328" i="52"/>
  <c r="M320" i="50"/>
  <c r="T320" i="50"/>
  <c r="U320" i="50"/>
  <c r="EM12" i="60"/>
  <c r="EE13" i="60"/>
  <c r="EE14" i="60"/>
  <c r="EE15" i="60"/>
  <c r="EE16" i="60"/>
  <c r="EE17" i="60"/>
  <c r="EE18" i="60"/>
  <c r="EE19" i="60"/>
  <c r="EE20" i="60"/>
  <c r="EE21" i="60"/>
  <c r="EE22" i="60"/>
  <c r="EE23" i="60"/>
  <c r="EE24" i="60"/>
  <c r="EE25" i="60"/>
  <c r="EE26" i="60"/>
  <c r="EE27" i="60"/>
  <c r="EE28" i="60"/>
  <c r="EE29" i="60"/>
  <c r="EE30" i="60"/>
  <c r="EE31" i="60"/>
  <c r="EE32" i="60"/>
  <c r="EE33" i="60"/>
  <c r="EE34" i="60"/>
  <c r="EE35" i="60"/>
  <c r="EE36" i="60"/>
  <c r="EE37" i="60"/>
  <c r="EE38" i="60"/>
  <c r="EE39" i="60"/>
  <c r="EE40" i="60"/>
  <c r="EE41" i="60"/>
  <c r="EE42" i="60"/>
  <c r="EE43" i="60"/>
  <c r="EE44" i="60"/>
  <c r="EE45" i="60"/>
  <c r="EE46" i="60"/>
  <c r="EE47" i="60"/>
  <c r="EE48" i="60"/>
  <c r="EE49" i="60"/>
  <c r="EE50" i="60"/>
  <c r="EE51" i="60"/>
  <c r="EE52" i="60"/>
  <c r="EE53" i="60"/>
  <c r="EE54" i="60"/>
  <c r="EE55" i="60"/>
  <c r="EE56" i="60"/>
  <c r="EE57" i="60"/>
  <c r="EE58" i="60"/>
  <c r="EE59" i="60"/>
  <c r="EE60" i="60"/>
  <c r="EE61" i="60"/>
  <c r="EE62" i="60"/>
  <c r="EE63" i="60"/>
  <c r="EE64" i="60"/>
  <c r="EE65" i="60"/>
  <c r="EE66" i="60"/>
  <c r="EE67" i="60"/>
  <c r="EE68" i="60"/>
  <c r="EE69" i="60"/>
  <c r="EE70" i="60"/>
  <c r="EE71" i="60"/>
  <c r="EE72" i="60"/>
  <c r="EE73" i="60"/>
  <c r="EE74" i="60"/>
  <c r="EE75" i="60"/>
  <c r="EE76" i="60"/>
  <c r="EE77" i="60"/>
  <c r="EE78" i="60"/>
  <c r="EE79" i="60"/>
  <c r="EE80" i="60"/>
  <c r="EE81" i="60"/>
  <c r="EE82" i="60"/>
  <c r="EE83" i="60"/>
  <c r="EE84" i="60"/>
  <c r="EE85" i="60"/>
  <c r="C338" i="52"/>
  <c r="C400" i="52"/>
  <c r="C409" i="52"/>
  <c r="D368" i="58"/>
  <c r="D554" i="52"/>
  <c r="O492" i="52"/>
  <c r="Q492" i="52"/>
  <c r="Q260" i="50"/>
  <c r="AI28" i="60"/>
  <c r="O28" i="60"/>
  <c r="AA28" i="60"/>
  <c r="V28" i="60"/>
  <c r="AU28" i="60"/>
  <c r="T28" i="60"/>
  <c r="BR28" i="60"/>
  <c r="BI28" i="60"/>
  <c r="BJ28" i="60"/>
  <c r="AY28" i="60"/>
  <c r="S28" i="60"/>
  <c r="BC28" i="60"/>
  <c r="D28" i="60"/>
  <c r="BF28" i="60"/>
  <c r="BO28" i="60"/>
  <c r="BS28" i="60"/>
  <c r="I28" i="60"/>
  <c r="U28" i="60"/>
  <c r="AR28" i="60"/>
  <c r="C28" i="60"/>
  <c r="AP28" i="60"/>
  <c r="AE28" i="60"/>
  <c r="R28" i="60"/>
  <c r="W28" i="60"/>
  <c r="BN28" i="60"/>
  <c r="BE28" i="60"/>
  <c r="AC28" i="60"/>
  <c r="AL28" i="60"/>
  <c r="K28" i="60"/>
  <c r="BT28" i="60"/>
  <c r="Q28" i="60"/>
  <c r="AQ28" i="60"/>
  <c r="AH28" i="60"/>
  <c r="BA28" i="60"/>
  <c r="AN28" i="60"/>
  <c r="AO28" i="60"/>
  <c r="N28" i="60"/>
  <c r="P28" i="60"/>
  <c r="AK28" i="60"/>
  <c r="AV28" i="60"/>
  <c r="AD28" i="60"/>
  <c r="AZ28" i="60"/>
  <c r="BP28" i="60"/>
  <c r="H28" i="60"/>
  <c r="BH28" i="60"/>
  <c r="AT28" i="60"/>
  <c r="Y28" i="60"/>
  <c r="Z28" i="60"/>
  <c r="AF28" i="60"/>
  <c r="BK28" i="60"/>
  <c r="X28" i="60"/>
  <c r="BD28" i="60"/>
  <c r="AS28" i="60"/>
  <c r="BL28" i="60"/>
  <c r="F28" i="60"/>
  <c r="AW28" i="60"/>
  <c r="AJ28" i="60"/>
  <c r="J28" i="60"/>
  <c r="M28" i="60"/>
  <c r="L28" i="60"/>
  <c r="BQ28" i="60"/>
  <c r="AX28" i="60"/>
  <c r="BB28" i="60"/>
  <c r="BG28" i="60"/>
  <c r="AB28" i="60"/>
  <c r="G28" i="60"/>
  <c r="AM28" i="60"/>
  <c r="BM28" i="60"/>
  <c r="AG28" i="60"/>
  <c r="O382" i="52"/>
  <c r="Q382" i="52"/>
  <c r="C444" i="52"/>
  <c r="C486" i="52"/>
  <c r="E132" i="60"/>
  <c r="F132" i="60"/>
  <c r="C132" i="60"/>
  <c r="G132" i="60"/>
  <c r="B133" i="60"/>
  <c r="C133" i="60"/>
  <c r="D132" i="60"/>
  <c r="C485" i="52"/>
  <c r="S411" i="46"/>
  <c r="I411" i="46"/>
  <c r="D497" i="52"/>
  <c r="D559" i="52"/>
  <c r="O435" i="52"/>
  <c r="Q435" i="52"/>
  <c r="G337" i="38"/>
  <c r="Q320" i="52"/>
  <c r="C468" i="52"/>
  <c r="C530" i="52"/>
  <c r="C592" i="52"/>
  <c r="O592" i="52"/>
  <c r="O406" i="52"/>
  <c r="Q406" i="52"/>
  <c r="Q584" i="50"/>
  <c r="D518" i="50"/>
  <c r="C518" i="50"/>
  <c r="S351" i="50"/>
  <c r="I351" i="50"/>
  <c r="DX13" i="60"/>
  <c r="DX14" i="60"/>
  <c r="DX15" i="60"/>
  <c r="DX16" i="60"/>
  <c r="DX17" i="60"/>
  <c r="DX18" i="60"/>
  <c r="DX19" i="60"/>
  <c r="DX20" i="60"/>
  <c r="DX21" i="60"/>
  <c r="DX22" i="60"/>
  <c r="DX23" i="60"/>
  <c r="DX24" i="60"/>
  <c r="DX25" i="60"/>
  <c r="DX26" i="60"/>
  <c r="DX27" i="60"/>
  <c r="DX28" i="60"/>
  <c r="DX29" i="60"/>
  <c r="DX30" i="60"/>
  <c r="DX31" i="60"/>
  <c r="DX32" i="60"/>
  <c r="DX33" i="60"/>
  <c r="DX34" i="60"/>
  <c r="DX35" i="60"/>
  <c r="DX36" i="60"/>
  <c r="DX37" i="60"/>
  <c r="DX38" i="60"/>
  <c r="DX39" i="60"/>
  <c r="DX40" i="60"/>
  <c r="DX41" i="60"/>
  <c r="DX42" i="60"/>
  <c r="DX43" i="60"/>
  <c r="DX44" i="60"/>
  <c r="DX45" i="60"/>
  <c r="DX46" i="60"/>
  <c r="DX47" i="60"/>
  <c r="DX48" i="60"/>
  <c r="DX49" i="60"/>
  <c r="DX50" i="60"/>
  <c r="DX51" i="60"/>
  <c r="DX52" i="60"/>
  <c r="DX53" i="60"/>
  <c r="DX54" i="60"/>
  <c r="DX55" i="60"/>
  <c r="DX56" i="60"/>
  <c r="DX57" i="60"/>
  <c r="DX58" i="60"/>
  <c r="DX59" i="60"/>
  <c r="DX60" i="60"/>
  <c r="DX61" i="60"/>
  <c r="DX62" i="60"/>
  <c r="DX63" i="60"/>
  <c r="DX64" i="60"/>
  <c r="DX65" i="60"/>
  <c r="DX66" i="60"/>
  <c r="DX67" i="60"/>
  <c r="DX68" i="60"/>
  <c r="DX69" i="60"/>
  <c r="DX70" i="60"/>
  <c r="DX71" i="60"/>
  <c r="DX72" i="60"/>
  <c r="DX73" i="60"/>
  <c r="DX74" i="60"/>
  <c r="DX75" i="60"/>
  <c r="DX76" i="60"/>
  <c r="DX77" i="60"/>
  <c r="DX78" i="60"/>
  <c r="DX79" i="60"/>
  <c r="DX80" i="60"/>
  <c r="DX81" i="60"/>
  <c r="DX82" i="60"/>
  <c r="DX83" i="60"/>
  <c r="DX84" i="60"/>
  <c r="DX85" i="60"/>
  <c r="EF12" i="60"/>
  <c r="DQ13" i="60"/>
  <c r="DQ14" i="60"/>
  <c r="DQ15" i="60"/>
  <c r="DQ16" i="60"/>
  <c r="DQ17" i="60"/>
  <c r="DQ18" i="60"/>
  <c r="DQ19" i="60"/>
  <c r="DQ20" i="60"/>
  <c r="DQ21" i="60"/>
  <c r="DQ22" i="60"/>
  <c r="DQ23" i="60"/>
  <c r="DQ24" i="60"/>
  <c r="DQ25" i="60"/>
  <c r="DQ26" i="60"/>
  <c r="DQ27" i="60"/>
  <c r="DQ28" i="60"/>
  <c r="DQ29" i="60"/>
  <c r="DQ30" i="60"/>
  <c r="DQ31" i="60"/>
  <c r="DQ32" i="60"/>
  <c r="DQ33" i="60"/>
  <c r="DQ34" i="60"/>
  <c r="DQ35" i="60"/>
  <c r="DQ36" i="60"/>
  <c r="DQ37" i="60"/>
  <c r="DQ38" i="60"/>
  <c r="DQ39" i="60"/>
  <c r="DQ40" i="60"/>
  <c r="DQ41" i="60"/>
  <c r="DQ42" i="60"/>
  <c r="DQ43" i="60"/>
  <c r="DQ44" i="60"/>
  <c r="DQ45" i="60"/>
  <c r="DQ46" i="60"/>
  <c r="DQ47" i="60"/>
  <c r="DQ48" i="60"/>
  <c r="DQ49" i="60"/>
  <c r="DQ50" i="60"/>
  <c r="DQ51" i="60"/>
  <c r="DQ52" i="60"/>
  <c r="DQ53" i="60"/>
  <c r="DQ54" i="60"/>
  <c r="DQ55" i="60"/>
  <c r="DQ56" i="60"/>
  <c r="DQ57" i="60"/>
  <c r="DQ58" i="60"/>
  <c r="DQ59" i="60"/>
  <c r="DQ60" i="60"/>
  <c r="DQ61" i="60"/>
  <c r="DQ62" i="60"/>
  <c r="DQ63" i="60"/>
  <c r="DQ64" i="60"/>
  <c r="DQ65" i="60"/>
  <c r="DQ66" i="60"/>
  <c r="DQ67" i="60"/>
  <c r="DQ68" i="60"/>
  <c r="DQ69" i="60"/>
  <c r="DQ70" i="60"/>
  <c r="DQ71" i="60"/>
  <c r="DQ72" i="60"/>
  <c r="DQ73" i="60"/>
  <c r="DQ74" i="60"/>
  <c r="DQ75" i="60"/>
  <c r="DQ76" i="60"/>
  <c r="DQ77" i="60"/>
  <c r="DQ78" i="60"/>
  <c r="DQ79" i="60"/>
  <c r="DQ80" i="60"/>
  <c r="DQ81" i="60"/>
  <c r="DQ82" i="60"/>
  <c r="DQ83" i="60"/>
  <c r="DQ84" i="60"/>
  <c r="DQ85" i="60"/>
  <c r="DY12" i="60"/>
  <c r="C511" i="52"/>
  <c r="C573" i="52"/>
  <c r="C635" i="52"/>
  <c r="O635" i="52"/>
  <c r="Q635" i="52"/>
  <c r="O449" i="52"/>
  <c r="Q449" i="52"/>
  <c r="O389" i="52"/>
  <c r="Q389" i="52"/>
  <c r="H452" i="50"/>
  <c r="Q454" i="50"/>
  <c r="S452" i="50"/>
  <c r="T452" i="50"/>
  <c r="H454" i="50"/>
  <c r="D599" i="52"/>
  <c r="D661" i="52"/>
  <c r="E392" i="50"/>
  <c r="O412" i="52"/>
  <c r="Q412" i="52"/>
  <c r="C474" i="52"/>
  <c r="C536" i="52"/>
  <c r="EM13" i="60"/>
  <c r="EM14" i="60"/>
  <c r="EM15" i="60"/>
  <c r="EM16" i="60"/>
  <c r="EM17" i="60"/>
  <c r="EM18" i="60"/>
  <c r="EM19" i="60"/>
  <c r="EM20" i="60"/>
  <c r="EM21" i="60"/>
  <c r="EM22" i="60"/>
  <c r="EM23" i="60"/>
  <c r="EM24" i="60"/>
  <c r="EM25" i="60"/>
  <c r="EM26" i="60"/>
  <c r="EM27" i="60"/>
  <c r="EM28" i="60"/>
  <c r="EM29" i="60"/>
  <c r="EM30" i="60"/>
  <c r="EM31" i="60"/>
  <c r="EM32" i="60"/>
  <c r="EM33" i="60"/>
  <c r="EM34" i="60"/>
  <c r="EM35" i="60"/>
  <c r="EM36" i="60"/>
  <c r="EM37" i="60"/>
  <c r="EM38" i="60"/>
  <c r="EM39" i="60"/>
  <c r="EM40" i="60"/>
  <c r="EM41" i="60"/>
  <c r="EM42" i="60"/>
  <c r="EM43" i="60"/>
  <c r="EM44" i="60"/>
  <c r="EM45" i="60"/>
  <c r="EM46" i="60"/>
  <c r="EM47" i="60"/>
  <c r="EM48" i="60"/>
  <c r="EM49" i="60"/>
  <c r="EM50" i="60"/>
  <c r="EM51" i="60"/>
  <c r="EM52" i="60"/>
  <c r="EM53" i="60"/>
  <c r="EM54" i="60"/>
  <c r="EM55" i="60"/>
  <c r="EM56" i="60"/>
  <c r="EM57" i="60"/>
  <c r="EM58" i="60"/>
  <c r="EM59" i="60"/>
  <c r="EM60" i="60"/>
  <c r="EM61" i="60"/>
  <c r="EM62" i="60"/>
  <c r="EM63" i="60"/>
  <c r="EM64" i="60"/>
  <c r="EM65" i="60"/>
  <c r="EM66" i="60"/>
  <c r="EM67" i="60"/>
  <c r="EM68" i="60"/>
  <c r="EM69" i="60"/>
  <c r="EM70" i="60"/>
  <c r="EM71" i="60"/>
  <c r="EM72" i="60"/>
  <c r="EM73" i="60"/>
  <c r="EM74" i="60"/>
  <c r="EM75" i="60"/>
  <c r="EM76" i="60"/>
  <c r="EM77" i="60"/>
  <c r="EM78" i="60"/>
  <c r="EM79" i="60"/>
  <c r="EM80" i="60"/>
  <c r="EM81" i="60"/>
  <c r="EM82" i="60"/>
  <c r="EM83" i="60"/>
  <c r="EM84" i="60"/>
  <c r="EM85" i="60"/>
  <c r="EU12" i="60"/>
  <c r="EU13" i="60"/>
  <c r="EU14" i="60"/>
  <c r="EU15" i="60"/>
  <c r="EU16" i="60"/>
  <c r="EU17" i="60"/>
  <c r="EU18" i="60"/>
  <c r="EU19" i="60"/>
  <c r="EU20" i="60"/>
  <c r="EU21" i="60"/>
  <c r="EU22" i="60"/>
  <c r="EU23" i="60"/>
  <c r="EU24" i="60"/>
  <c r="EU25" i="60"/>
  <c r="EU26" i="60"/>
  <c r="EU27" i="60"/>
  <c r="EU28" i="60"/>
  <c r="EU29" i="60"/>
  <c r="EU30" i="60"/>
  <c r="EU31" i="60"/>
  <c r="EU32" i="60"/>
  <c r="EU33" i="60"/>
  <c r="EU34" i="60"/>
  <c r="EU35" i="60"/>
  <c r="EU36" i="60"/>
  <c r="EU37" i="60"/>
  <c r="EU38" i="60"/>
  <c r="EU39" i="60"/>
  <c r="EU40" i="60"/>
  <c r="EU41" i="60"/>
  <c r="EU42" i="60"/>
  <c r="EU43" i="60"/>
  <c r="EU44" i="60"/>
  <c r="EU45" i="60"/>
  <c r="EU46" i="60"/>
  <c r="EU47" i="60"/>
  <c r="EU48" i="60"/>
  <c r="EU49" i="60"/>
  <c r="EU50" i="60"/>
  <c r="EU51" i="60"/>
  <c r="EU52" i="60"/>
  <c r="EU53" i="60"/>
  <c r="EU54" i="60"/>
  <c r="EU55" i="60"/>
  <c r="EU56" i="60"/>
  <c r="EU57" i="60"/>
  <c r="EU58" i="60"/>
  <c r="EU59" i="60"/>
  <c r="EU60" i="60"/>
  <c r="EU61" i="60"/>
  <c r="EU62" i="60"/>
  <c r="EU63" i="60"/>
  <c r="EU64" i="60"/>
  <c r="EU65" i="60"/>
  <c r="EU66" i="60"/>
  <c r="EU67" i="60"/>
  <c r="EU68" i="60"/>
  <c r="EU69" i="60"/>
  <c r="EU70" i="60"/>
  <c r="EU71" i="60"/>
  <c r="EU72" i="60"/>
  <c r="EU73" i="60"/>
  <c r="EU74" i="60"/>
  <c r="EU75" i="60"/>
  <c r="EU76" i="60"/>
  <c r="EU77" i="60"/>
  <c r="EU78" i="60"/>
  <c r="EU79" i="60"/>
  <c r="EU80" i="60"/>
  <c r="EU81" i="60"/>
  <c r="EU82" i="60"/>
  <c r="EU83" i="60"/>
  <c r="EU84" i="60"/>
  <c r="EU85" i="60"/>
  <c r="C390" i="52"/>
  <c r="C452" i="52"/>
  <c r="C514" i="52"/>
  <c r="C576" i="52"/>
  <c r="Q326" i="50"/>
  <c r="W332" i="50"/>
  <c r="W334" i="50"/>
  <c r="O267" i="52"/>
  <c r="G284" i="38"/>
  <c r="C329" i="52"/>
  <c r="O329" i="52"/>
  <c r="Q329" i="52"/>
  <c r="Q418" i="50"/>
  <c r="Q429" i="50"/>
  <c r="H426" i="50"/>
  <c r="W426" i="50"/>
  <c r="H428" i="50"/>
  <c r="W428" i="50"/>
  <c r="H417" i="50"/>
  <c r="H389" i="50"/>
  <c r="Q431" i="50"/>
  <c r="Q430" i="50"/>
  <c r="Q426" i="50"/>
  <c r="H429" i="50"/>
  <c r="W429" i="50"/>
  <c r="H430" i="50"/>
  <c r="W430" i="50"/>
  <c r="Q428" i="50"/>
  <c r="Q427" i="50"/>
  <c r="Q417" i="50"/>
  <c r="H427" i="50"/>
  <c r="W427" i="50"/>
  <c r="H390" i="50"/>
  <c r="H431" i="50"/>
  <c r="W431" i="50"/>
  <c r="DR12" i="60"/>
  <c r="DR13" i="60"/>
  <c r="DR14" i="60"/>
  <c r="DR15" i="60"/>
  <c r="DR16" i="60"/>
  <c r="DR17" i="60"/>
  <c r="DR18" i="60"/>
  <c r="DR19" i="60"/>
  <c r="DR20" i="60"/>
  <c r="DR21" i="60"/>
  <c r="DR22" i="60"/>
  <c r="DR23" i="60"/>
  <c r="DR24" i="60"/>
  <c r="DR25" i="60"/>
  <c r="DR26" i="60"/>
  <c r="DR27" i="60"/>
  <c r="DR28" i="60"/>
  <c r="DR29" i="60"/>
  <c r="DR30" i="60"/>
  <c r="DR31" i="60"/>
  <c r="DR32" i="60"/>
  <c r="DR33" i="60"/>
  <c r="DR34" i="60"/>
  <c r="DR35" i="60"/>
  <c r="DR36" i="60"/>
  <c r="DR37" i="60"/>
  <c r="DR38" i="60"/>
  <c r="DR39" i="60"/>
  <c r="DR40" i="60"/>
  <c r="DR41" i="60"/>
  <c r="DR42" i="60"/>
  <c r="DR43" i="60"/>
  <c r="DR44" i="60"/>
  <c r="DR45" i="60"/>
  <c r="DR46" i="60"/>
  <c r="DR47" i="60"/>
  <c r="DR48" i="60"/>
  <c r="DR49" i="60"/>
  <c r="DR50" i="60"/>
  <c r="DR51" i="60"/>
  <c r="DR52" i="60"/>
  <c r="DR53" i="60"/>
  <c r="DR54" i="60"/>
  <c r="DR55" i="60"/>
  <c r="DR56" i="60"/>
  <c r="DR57" i="60"/>
  <c r="DR58" i="60"/>
  <c r="DR59" i="60"/>
  <c r="DR60" i="60"/>
  <c r="DR61" i="60"/>
  <c r="DR62" i="60"/>
  <c r="DR63" i="60"/>
  <c r="DR64" i="60"/>
  <c r="DR65" i="60"/>
  <c r="DR66" i="60"/>
  <c r="DR67" i="60"/>
  <c r="DR68" i="60"/>
  <c r="DR69" i="60"/>
  <c r="DR70" i="60"/>
  <c r="DR71" i="60"/>
  <c r="DR72" i="60"/>
  <c r="DR73" i="60"/>
  <c r="DR74" i="60"/>
  <c r="DR75" i="60"/>
  <c r="DR76" i="60"/>
  <c r="DR77" i="60"/>
  <c r="DR78" i="60"/>
  <c r="DR79" i="60"/>
  <c r="DR80" i="60"/>
  <c r="DR81" i="60"/>
  <c r="DR82" i="60"/>
  <c r="DR83" i="60"/>
  <c r="DR84" i="60"/>
  <c r="DR85" i="60"/>
  <c r="DJ13" i="60"/>
  <c r="DJ14" i="60"/>
  <c r="DJ15" i="60"/>
  <c r="DJ16" i="60"/>
  <c r="DJ17" i="60"/>
  <c r="DJ18" i="60"/>
  <c r="DJ19" i="60"/>
  <c r="DJ20" i="60"/>
  <c r="DJ21" i="60"/>
  <c r="DJ22" i="60"/>
  <c r="DJ23" i="60"/>
  <c r="DJ24" i="60"/>
  <c r="DJ25" i="60"/>
  <c r="DJ26" i="60"/>
  <c r="DJ27" i="60"/>
  <c r="DJ28" i="60"/>
  <c r="DJ29" i="60"/>
  <c r="DJ30" i="60"/>
  <c r="DJ31" i="60"/>
  <c r="DJ32" i="60"/>
  <c r="DJ33" i="60"/>
  <c r="DJ34" i="60"/>
  <c r="DJ35" i="60"/>
  <c r="DJ36" i="60"/>
  <c r="DJ37" i="60"/>
  <c r="DJ38" i="60"/>
  <c r="DJ39" i="60"/>
  <c r="DJ40" i="60"/>
  <c r="DJ41" i="60"/>
  <c r="DJ42" i="60"/>
  <c r="DJ43" i="60"/>
  <c r="DJ44" i="60"/>
  <c r="DJ45" i="60"/>
  <c r="DJ46" i="60"/>
  <c r="DJ47" i="60"/>
  <c r="DJ48" i="60"/>
  <c r="DJ49" i="60"/>
  <c r="DJ50" i="60"/>
  <c r="DJ51" i="60"/>
  <c r="DJ52" i="60"/>
  <c r="DJ53" i="60"/>
  <c r="DJ54" i="60"/>
  <c r="DJ55" i="60"/>
  <c r="DJ56" i="60"/>
  <c r="DJ57" i="60"/>
  <c r="DJ58" i="60"/>
  <c r="DJ59" i="60"/>
  <c r="DJ60" i="60"/>
  <c r="DJ61" i="60"/>
  <c r="DJ62" i="60"/>
  <c r="DJ63" i="60"/>
  <c r="DJ64" i="60"/>
  <c r="DJ65" i="60"/>
  <c r="DJ66" i="60"/>
  <c r="DJ67" i="60"/>
  <c r="DJ68" i="60"/>
  <c r="DJ69" i="60"/>
  <c r="DJ70" i="60"/>
  <c r="DJ71" i="60"/>
  <c r="DJ72" i="60"/>
  <c r="DJ73" i="60"/>
  <c r="DJ74" i="60"/>
  <c r="DJ75" i="60"/>
  <c r="DJ76" i="60"/>
  <c r="DJ77" i="60"/>
  <c r="DJ78" i="60"/>
  <c r="DJ79" i="60"/>
  <c r="DJ80" i="60"/>
  <c r="DJ81" i="60"/>
  <c r="DJ82" i="60"/>
  <c r="DJ83" i="60"/>
  <c r="DJ84" i="60"/>
  <c r="DJ85" i="60"/>
  <c r="C579" i="52"/>
  <c r="C680" i="52"/>
  <c r="O554" i="52"/>
  <c r="Q554" i="52"/>
  <c r="D616" i="52"/>
  <c r="D678" i="52"/>
  <c r="O678" i="52"/>
  <c r="Q678" i="52"/>
  <c r="D681" i="52"/>
  <c r="C471" i="52"/>
  <c r="C459" i="52"/>
  <c r="O497" i="52"/>
  <c r="Q497" i="52"/>
  <c r="D601" i="52"/>
  <c r="D663" i="52"/>
  <c r="C548" i="52"/>
  <c r="C610" i="52"/>
  <c r="O468" i="52"/>
  <c r="Q468" i="52"/>
  <c r="C391" i="52"/>
  <c r="C453" i="52"/>
  <c r="O453" i="52"/>
  <c r="V474" i="50"/>
  <c r="V470" i="50"/>
  <c r="H520" i="50"/>
  <c r="H518" i="50"/>
  <c r="Q520" i="50"/>
  <c r="S518" i="50"/>
  <c r="DZ12" i="60"/>
  <c r="I284" i="38"/>
  <c r="Q267" i="52"/>
  <c r="H494" i="50"/>
  <c r="W494" i="50"/>
  <c r="Q483" i="50"/>
  <c r="H496" i="50"/>
  <c r="W496" i="50"/>
  <c r="H456" i="50"/>
  <c r="O511" i="52"/>
  <c r="Q511" i="52"/>
  <c r="EG12" i="60"/>
  <c r="DY13" i="60"/>
  <c r="DY14" i="60"/>
  <c r="DY15" i="60"/>
  <c r="DY16" i="60"/>
  <c r="DY17" i="60"/>
  <c r="DY18" i="60"/>
  <c r="DY19" i="60"/>
  <c r="DY20" i="60"/>
  <c r="DY21" i="60"/>
  <c r="DY22" i="60"/>
  <c r="DY23" i="60"/>
  <c r="DY24" i="60"/>
  <c r="DY25" i="60"/>
  <c r="DY26" i="60"/>
  <c r="DY27" i="60"/>
  <c r="DY28" i="60"/>
  <c r="DY29" i="60"/>
  <c r="DY30" i="60"/>
  <c r="DY31" i="60"/>
  <c r="DY32" i="60"/>
  <c r="DY33" i="60"/>
  <c r="DY34" i="60"/>
  <c r="DY35" i="60"/>
  <c r="DY36" i="60"/>
  <c r="DY37" i="60"/>
  <c r="DY38" i="60"/>
  <c r="DY39" i="60"/>
  <c r="DY40" i="60"/>
  <c r="DY41" i="60"/>
  <c r="DY42" i="60"/>
  <c r="DY43" i="60"/>
  <c r="DY44" i="60"/>
  <c r="DY45" i="60"/>
  <c r="DY46" i="60"/>
  <c r="DY47" i="60"/>
  <c r="DY48" i="60"/>
  <c r="DY49" i="60"/>
  <c r="DY50" i="60"/>
  <c r="DY51" i="60"/>
  <c r="DY52" i="60"/>
  <c r="DY53" i="60"/>
  <c r="DY54" i="60"/>
  <c r="DY55" i="60"/>
  <c r="DY56" i="60"/>
  <c r="DY57" i="60"/>
  <c r="DY58" i="60"/>
  <c r="DY59" i="60"/>
  <c r="DY60" i="60"/>
  <c r="DY61" i="60"/>
  <c r="DY62" i="60"/>
  <c r="DY63" i="60"/>
  <c r="DY64" i="60"/>
  <c r="DY65" i="60"/>
  <c r="DY66" i="60"/>
  <c r="DY67" i="60"/>
  <c r="DY68" i="60"/>
  <c r="DY69" i="60"/>
  <c r="DY70" i="60"/>
  <c r="DY71" i="60"/>
  <c r="DY72" i="60"/>
  <c r="DY73" i="60"/>
  <c r="DY74" i="60"/>
  <c r="DY75" i="60"/>
  <c r="DY76" i="60"/>
  <c r="DY77" i="60"/>
  <c r="DY78" i="60"/>
  <c r="DY79" i="60"/>
  <c r="DY80" i="60"/>
  <c r="DY81" i="60"/>
  <c r="DY82" i="60"/>
  <c r="DY83" i="60"/>
  <c r="DY84" i="60"/>
  <c r="DY85" i="60"/>
  <c r="EF13" i="60"/>
  <c r="EF14" i="60"/>
  <c r="EF15" i="60"/>
  <c r="EF16" i="60"/>
  <c r="EF17" i="60"/>
  <c r="EF18" i="60"/>
  <c r="EF19" i="60"/>
  <c r="EF20" i="60"/>
  <c r="EF21" i="60"/>
  <c r="EF22" i="60"/>
  <c r="EF23" i="60"/>
  <c r="EF24" i="60"/>
  <c r="EF25" i="60"/>
  <c r="EF26" i="60"/>
  <c r="EF27" i="60"/>
  <c r="EF28" i="60"/>
  <c r="EF29" i="60"/>
  <c r="EF30" i="60"/>
  <c r="EF31" i="60"/>
  <c r="EF32" i="60"/>
  <c r="EF33" i="60"/>
  <c r="EF34" i="60"/>
  <c r="EF35" i="60"/>
  <c r="EF36" i="60"/>
  <c r="EF37" i="60"/>
  <c r="EF38" i="60"/>
  <c r="EF39" i="60"/>
  <c r="EF40" i="60"/>
  <c r="EF41" i="60"/>
  <c r="EF42" i="60"/>
  <c r="EF43" i="60"/>
  <c r="EF44" i="60"/>
  <c r="EF45" i="60"/>
  <c r="EF46" i="60"/>
  <c r="EF47" i="60"/>
  <c r="EF48" i="60"/>
  <c r="EF49" i="60"/>
  <c r="EF50" i="60"/>
  <c r="EF51" i="60"/>
  <c r="EF52" i="60"/>
  <c r="EF53" i="60"/>
  <c r="EF54" i="60"/>
  <c r="EF55" i="60"/>
  <c r="EF56" i="60"/>
  <c r="EF57" i="60"/>
  <c r="EF58" i="60"/>
  <c r="EF59" i="60"/>
  <c r="EF60" i="60"/>
  <c r="EF61" i="60"/>
  <c r="EF62" i="60"/>
  <c r="EF63" i="60"/>
  <c r="EF64" i="60"/>
  <c r="EF65" i="60"/>
  <c r="EF66" i="60"/>
  <c r="EF67" i="60"/>
  <c r="EF68" i="60"/>
  <c r="EF69" i="60"/>
  <c r="EF70" i="60"/>
  <c r="EF71" i="60"/>
  <c r="EF72" i="60"/>
  <c r="EF73" i="60"/>
  <c r="EF74" i="60"/>
  <c r="EF75" i="60"/>
  <c r="EF76" i="60"/>
  <c r="EF77" i="60"/>
  <c r="EF78" i="60"/>
  <c r="EF79" i="60"/>
  <c r="EF80" i="60"/>
  <c r="EF81" i="60"/>
  <c r="EF82" i="60"/>
  <c r="EF83" i="60"/>
  <c r="EF84" i="60"/>
  <c r="EF85" i="60"/>
  <c r="EN12" i="60"/>
  <c r="D584" i="50"/>
  <c r="Q650" i="50"/>
  <c r="C584" i="50"/>
  <c r="Q586" i="50"/>
  <c r="S584" i="50"/>
  <c r="M584" i="50"/>
  <c r="C641" i="52"/>
  <c r="U452" i="50"/>
  <c r="O530" i="52"/>
  <c r="Q530" i="52"/>
  <c r="D650" i="50"/>
  <c r="EV12" i="60"/>
  <c r="EV13" i="60"/>
  <c r="EV14" i="60"/>
  <c r="EV15" i="60"/>
  <c r="EV16" i="60"/>
  <c r="EV17" i="60"/>
  <c r="EV18" i="60"/>
  <c r="EV19" i="60"/>
  <c r="EV20" i="60"/>
  <c r="EV21" i="60"/>
  <c r="EV22" i="60"/>
  <c r="EV23" i="60"/>
  <c r="EV24" i="60"/>
  <c r="EV25" i="60"/>
  <c r="EV26" i="60"/>
  <c r="EV27" i="60"/>
  <c r="EV28" i="60"/>
  <c r="EV29" i="60"/>
  <c r="EV30" i="60"/>
  <c r="EV31" i="60"/>
  <c r="EV32" i="60"/>
  <c r="EV33" i="60"/>
  <c r="EV34" i="60"/>
  <c r="EV35" i="60"/>
  <c r="EV36" i="60"/>
  <c r="EV37" i="60"/>
  <c r="EV38" i="60"/>
  <c r="EV39" i="60"/>
  <c r="EV40" i="60"/>
  <c r="EV41" i="60"/>
  <c r="EV42" i="60"/>
  <c r="EV43" i="60"/>
  <c r="EV44" i="60"/>
  <c r="EV45" i="60"/>
  <c r="EV46" i="60"/>
  <c r="EV47" i="60"/>
  <c r="EV48" i="60"/>
  <c r="EV49" i="60"/>
  <c r="EV50" i="60"/>
  <c r="EV51" i="60"/>
  <c r="EV52" i="60"/>
  <c r="EV53" i="60"/>
  <c r="EV54" i="60"/>
  <c r="EV55" i="60"/>
  <c r="EV56" i="60"/>
  <c r="EV57" i="60"/>
  <c r="EV58" i="60"/>
  <c r="EV59" i="60"/>
  <c r="EV60" i="60"/>
  <c r="EV61" i="60"/>
  <c r="EV62" i="60"/>
  <c r="EV63" i="60"/>
  <c r="EV64" i="60"/>
  <c r="EV65" i="60"/>
  <c r="EV66" i="60"/>
  <c r="EV67" i="60"/>
  <c r="EV68" i="60"/>
  <c r="EV69" i="60"/>
  <c r="EV70" i="60"/>
  <c r="EV71" i="60"/>
  <c r="EV72" i="60"/>
  <c r="EV73" i="60"/>
  <c r="EV74" i="60"/>
  <c r="EV75" i="60"/>
  <c r="EV76" i="60"/>
  <c r="EV77" i="60"/>
  <c r="EV78" i="60"/>
  <c r="EV79" i="60"/>
  <c r="EV80" i="60"/>
  <c r="EV81" i="60"/>
  <c r="EV82" i="60"/>
  <c r="EV83" i="60"/>
  <c r="EV84" i="60"/>
  <c r="EV85" i="60"/>
  <c r="EN13" i="60"/>
  <c r="EN14" i="60"/>
  <c r="EN15" i="60"/>
  <c r="EN16" i="60"/>
  <c r="EN17" i="60"/>
  <c r="EN18" i="60"/>
  <c r="EN19" i="60"/>
  <c r="EN20" i="60"/>
  <c r="EN21" i="60"/>
  <c r="EN22" i="60"/>
  <c r="EN23" i="60"/>
  <c r="EN24" i="60"/>
  <c r="EN25" i="60"/>
  <c r="EN26" i="60"/>
  <c r="EN27" i="60"/>
  <c r="EN28" i="60"/>
  <c r="EN29" i="60"/>
  <c r="EN30" i="60"/>
  <c r="EN31" i="60"/>
  <c r="EN32" i="60"/>
  <c r="EN33" i="60"/>
  <c r="EN34" i="60"/>
  <c r="EN35" i="60"/>
  <c r="EN36" i="60"/>
  <c r="EN37" i="60"/>
  <c r="EN38" i="60"/>
  <c r="EN39" i="60"/>
  <c r="EN40" i="60"/>
  <c r="EN41" i="60"/>
  <c r="EN42" i="60"/>
  <c r="EN43" i="60"/>
  <c r="EN44" i="60"/>
  <c r="EN45" i="60"/>
  <c r="EN46" i="60"/>
  <c r="EN47" i="60"/>
  <c r="EN48" i="60"/>
  <c r="EN49" i="60"/>
  <c r="EN50" i="60"/>
  <c r="EN51" i="60"/>
  <c r="EN52" i="60"/>
  <c r="EN53" i="60"/>
  <c r="EN54" i="60"/>
  <c r="EN55" i="60"/>
  <c r="EN56" i="60"/>
  <c r="EN57" i="60"/>
  <c r="EN58" i="60"/>
  <c r="EN59" i="60"/>
  <c r="EN60" i="60"/>
  <c r="EN61" i="60"/>
  <c r="EN62" i="60"/>
  <c r="EN63" i="60"/>
  <c r="EN64" i="60"/>
  <c r="EN65" i="60"/>
  <c r="EN66" i="60"/>
  <c r="EN67" i="60"/>
  <c r="EN68" i="60"/>
  <c r="EN69" i="60"/>
  <c r="EN70" i="60"/>
  <c r="EN71" i="60"/>
  <c r="EN72" i="60"/>
  <c r="EN73" i="60"/>
  <c r="EN74" i="60"/>
  <c r="EN75" i="60"/>
  <c r="EN76" i="60"/>
  <c r="EN77" i="60"/>
  <c r="EN78" i="60"/>
  <c r="EN79" i="60"/>
  <c r="EN80" i="60"/>
  <c r="EN81" i="60"/>
  <c r="EN82" i="60"/>
  <c r="EN83" i="60"/>
  <c r="EN84" i="60"/>
  <c r="EN85" i="60"/>
  <c r="O573" i="52"/>
  <c r="Q573" i="52"/>
  <c r="Q550" i="50"/>
  <c r="H559" i="50"/>
  <c r="W559" i="50"/>
  <c r="H561" i="50"/>
  <c r="W561" i="50"/>
  <c r="H549" i="50"/>
  <c r="S549" i="50"/>
  <c r="H563" i="50"/>
  <c r="W563" i="50"/>
  <c r="H562" i="50"/>
  <c r="W562" i="50"/>
  <c r="Q549" i="50"/>
  <c r="Q560" i="50"/>
  <c r="Q558" i="50"/>
  <c r="Q561" i="50"/>
  <c r="Q559" i="50"/>
  <c r="H558" i="50"/>
  <c r="W558" i="50"/>
  <c r="Q562" i="50"/>
  <c r="H522" i="50"/>
  <c r="H521" i="50"/>
  <c r="Q563" i="50"/>
  <c r="H560" i="50"/>
  <c r="W560" i="50"/>
  <c r="O391" i="52"/>
  <c r="Q391" i="52"/>
  <c r="C598" i="52"/>
  <c r="C660" i="52"/>
  <c r="O660" i="52"/>
  <c r="Q660" i="52"/>
  <c r="O536" i="52"/>
  <c r="Q536" i="52"/>
  <c r="H586" i="50"/>
  <c r="Q616" i="50"/>
  <c r="H584" i="50"/>
  <c r="EO12" i="60"/>
  <c r="EO13" i="60"/>
  <c r="EO14" i="60"/>
  <c r="EG13" i="60"/>
  <c r="EG14" i="60"/>
  <c r="EG15" i="60"/>
  <c r="EG16" i="60"/>
  <c r="EG17" i="60"/>
  <c r="EG18" i="60"/>
  <c r="EG19" i="60"/>
  <c r="EG20" i="60"/>
  <c r="EG21" i="60"/>
  <c r="EG22" i="60"/>
  <c r="EG23" i="60"/>
  <c r="EG24" i="60"/>
  <c r="EG25" i="60"/>
  <c r="EG26" i="60"/>
  <c r="EG27" i="60"/>
  <c r="EG28" i="60"/>
  <c r="EG29" i="60"/>
  <c r="EG30" i="60"/>
  <c r="EG31" i="60"/>
  <c r="EG32" i="60"/>
  <c r="EG33" i="60"/>
  <c r="EG34" i="60"/>
  <c r="EG35" i="60"/>
  <c r="EG36" i="60"/>
  <c r="EG37" i="60"/>
  <c r="EG38" i="60"/>
  <c r="EG39" i="60"/>
  <c r="EG40" i="60"/>
  <c r="EG41" i="60"/>
  <c r="EG42" i="60"/>
  <c r="EG43" i="60"/>
  <c r="EG44" i="60"/>
  <c r="EG45" i="60"/>
  <c r="EG46" i="60"/>
  <c r="EG47" i="60"/>
  <c r="EG48" i="60"/>
  <c r="EG49" i="60"/>
  <c r="EG50" i="60"/>
  <c r="EG51" i="60"/>
  <c r="EG52" i="60"/>
  <c r="EG53" i="60"/>
  <c r="EG54" i="60"/>
  <c r="EG55" i="60"/>
  <c r="EG56" i="60"/>
  <c r="EG57" i="60"/>
  <c r="EG58" i="60"/>
  <c r="EG59" i="60"/>
  <c r="EG60" i="60"/>
  <c r="EG61" i="60"/>
  <c r="EG62" i="60"/>
  <c r="EG63" i="60"/>
  <c r="EG64" i="60"/>
  <c r="EG65" i="60"/>
  <c r="EG66" i="60"/>
  <c r="EG67" i="60"/>
  <c r="EG68" i="60"/>
  <c r="EG69" i="60"/>
  <c r="EG70" i="60"/>
  <c r="EG71" i="60"/>
  <c r="EG72" i="60"/>
  <c r="EG73" i="60"/>
  <c r="EG74" i="60"/>
  <c r="EG75" i="60"/>
  <c r="EG76" i="60"/>
  <c r="EG77" i="60"/>
  <c r="EG78" i="60"/>
  <c r="EG79" i="60"/>
  <c r="EG80" i="60"/>
  <c r="EG81" i="60"/>
  <c r="EG82" i="60"/>
  <c r="EG83" i="60"/>
  <c r="EG84" i="60"/>
  <c r="EG85" i="60"/>
  <c r="DZ13" i="60"/>
  <c r="DZ14" i="60"/>
  <c r="DZ15" i="60"/>
  <c r="DZ16" i="60"/>
  <c r="DZ17" i="60"/>
  <c r="DZ18" i="60"/>
  <c r="DZ19" i="60"/>
  <c r="DZ20" i="60"/>
  <c r="DZ21" i="60"/>
  <c r="DZ22" i="60"/>
  <c r="DZ23" i="60"/>
  <c r="DZ24" i="60"/>
  <c r="DZ25" i="60"/>
  <c r="DZ26" i="60"/>
  <c r="DZ27" i="60"/>
  <c r="DZ28" i="60"/>
  <c r="DZ29" i="60"/>
  <c r="DZ30" i="60"/>
  <c r="DZ31" i="60"/>
  <c r="DZ32" i="60"/>
  <c r="DZ33" i="60"/>
  <c r="DZ34" i="60"/>
  <c r="DZ35" i="60"/>
  <c r="DZ36" i="60"/>
  <c r="DZ37" i="60"/>
  <c r="DZ38" i="60"/>
  <c r="DZ39" i="60"/>
  <c r="DZ40" i="60"/>
  <c r="DZ41" i="60"/>
  <c r="DZ42" i="60"/>
  <c r="DZ43" i="60"/>
  <c r="DZ44" i="60"/>
  <c r="DZ45" i="60"/>
  <c r="DZ46" i="60"/>
  <c r="DZ47" i="60"/>
  <c r="DZ48" i="60"/>
  <c r="DZ49" i="60"/>
  <c r="DZ50" i="60"/>
  <c r="DZ51" i="60"/>
  <c r="DZ52" i="60"/>
  <c r="DZ53" i="60"/>
  <c r="DZ54" i="60"/>
  <c r="DZ55" i="60"/>
  <c r="DZ56" i="60"/>
  <c r="DZ57" i="60"/>
  <c r="DZ58" i="60"/>
  <c r="DZ59" i="60"/>
  <c r="DZ60" i="60"/>
  <c r="DZ61" i="60"/>
  <c r="DZ62" i="60"/>
  <c r="DZ63" i="60"/>
  <c r="DZ64" i="60"/>
  <c r="DZ65" i="60"/>
  <c r="DZ66" i="60"/>
  <c r="DZ67" i="60"/>
  <c r="DZ68" i="60"/>
  <c r="DZ69" i="60"/>
  <c r="DZ70" i="60"/>
  <c r="DZ71" i="60"/>
  <c r="DZ72" i="60"/>
  <c r="DZ73" i="60"/>
  <c r="DZ74" i="60"/>
  <c r="DZ75" i="60"/>
  <c r="DZ76" i="60"/>
  <c r="DZ77" i="60"/>
  <c r="DZ78" i="60"/>
  <c r="DZ79" i="60"/>
  <c r="DZ80" i="60"/>
  <c r="DZ81" i="60"/>
  <c r="DZ82" i="60"/>
  <c r="DZ83" i="60"/>
  <c r="DZ84" i="60"/>
  <c r="DZ85" i="60"/>
  <c r="EH12" i="60"/>
  <c r="EP12" i="60"/>
  <c r="V538" i="50"/>
  <c r="E524" i="50"/>
  <c r="V540" i="50"/>
  <c r="V536" i="50"/>
  <c r="V532" i="50"/>
  <c r="C654" i="52"/>
  <c r="O654" i="52"/>
  <c r="Q654" i="52"/>
  <c r="Q592" i="52"/>
  <c r="V606" i="50"/>
  <c r="V602" i="50"/>
  <c r="Q628" i="50"/>
  <c r="H626" i="50"/>
  <c r="W626" i="50"/>
  <c r="H625" i="50"/>
  <c r="W625" i="50"/>
  <c r="Q625" i="50"/>
  <c r="H587" i="50"/>
  <c r="Q629" i="50"/>
  <c r="C638" i="52"/>
  <c r="EO15" i="60"/>
  <c r="EO16" i="60"/>
  <c r="EO17" i="60"/>
  <c r="EO18" i="60"/>
  <c r="EO19" i="60"/>
  <c r="EO20" i="60"/>
  <c r="EO21" i="60"/>
  <c r="EO22" i="60"/>
  <c r="EO23" i="60"/>
  <c r="EO24" i="60"/>
  <c r="EO25" i="60"/>
  <c r="EO26" i="60"/>
  <c r="EO27" i="60"/>
  <c r="EO28" i="60"/>
  <c r="EO29" i="60"/>
  <c r="EO30" i="60"/>
  <c r="EO31" i="60"/>
  <c r="EO32" i="60"/>
  <c r="EO33" i="60"/>
  <c r="EO34" i="60"/>
  <c r="EO35" i="60"/>
  <c r="EO36" i="60"/>
  <c r="EO37" i="60"/>
  <c r="EO38" i="60"/>
  <c r="EO39" i="60"/>
  <c r="EO40" i="60"/>
  <c r="EO41" i="60"/>
  <c r="EO42" i="60"/>
  <c r="EO43" i="60"/>
  <c r="EO44" i="60"/>
  <c r="EO45" i="60"/>
  <c r="EO46" i="60"/>
  <c r="EO47" i="60"/>
  <c r="EO48" i="60"/>
  <c r="EO49" i="60"/>
  <c r="EO50" i="60"/>
  <c r="EO51" i="60"/>
  <c r="EO52" i="60"/>
  <c r="EO53" i="60"/>
  <c r="EO54" i="60"/>
  <c r="EO55" i="60"/>
  <c r="EO56" i="60"/>
  <c r="EO57" i="60"/>
  <c r="EO58" i="60"/>
  <c r="EO59" i="60"/>
  <c r="EO60" i="60"/>
  <c r="EO61" i="60"/>
  <c r="EO62" i="60"/>
  <c r="EO63" i="60"/>
  <c r="EO64" i="60"/>
  <c r="EO65" i="60"/>
  <c r="EO66" i="60"/>
  <c r="EO67" i="60"/>
  <c r="EO68" i="60"/>
  <c r="EO69" i="60"/>
  <c r="EO70" i="60"/>
  <c r="EO71" i="60"/>
  <c r="EO72" i="60"/>
  <c r="EO73" i="60"/>
  <c r="EO74" i="60"/>
  <c r="EO75" i="60"/>
  <c r="EO76" i="60"/>
  <c r="EO77" i="60"/>
  <c r="EO78" i="60"/>
  <c r="EO79" i="60"/>
  <c r="EO80" i="60"/>
  <c r="EO81" i="60"/>
  <c r="EO82" i="60"/>
  <c r="EO83" i="60"/>
  <c r="EO84" i="60"/>
  <c r="EO85" i="60"/>
  <c r="AB234" i="38"/>
  <c r="AB231" i="38"/>
  <c r="AB224" i="38"/>
  <c r="AB228" i="38"/>
  <c r="AB232" i="38"/>
  <c r="AB229" i="38"/>
  <c r="AB230" i="38"/>
  <c r="AB226" i="38"/>
  <c r="AB225" i="38"/>
  <c r="AB227" i="38"/>
  <c r="AB233" i="38"/>
  <c r="W140" i="38"/>
  <c r="W141" i="38"/>
  <c r="W145" i="38"/>
  <c r="W143" i="38"/>
  <c r="W144" i="38"/>
  <c r="W146" i="38"/>
  <c r="W142" i="38"/>
  <c r="W147" i="38"/>
  <c r="W139" i="38"/>
  <c r="W148" i="38"/>
  <c r="C96" i="60"/>
  <c r="D482" i="52"/>
  <c r="D544" i="52"/>
  <c r="D606" i="52"/>
  <c r="O420" i="52"/>
  <c r="Q420" i="52"/>
  <c r="D409" i="52"/>
  <c r="O347" i="52"/>
  <c r="Q347" i="52"/>
  <c r="D561" i="52"/>
  <c r="O499" i="52"/>
  <c r="Q499" i="52"/>
  <c r="D418" i="52"/>
  <c r="D480" i="52"/>
  <c r="D542" i="52"/>
  <c r="O356" i="52"/>
  <c r="Q356" i="52"/>
  <c r="G331" i="38"/>
  <c r="Q314" i="52"/>
  <c r="O361" i="52"/>
  <c r="Q361" i="52"/>
  <c r="D423" i="52"/>
  <c r="D399" i="52"/>
  <c r="D424" i="52"/>
  <c r="O362" i="52"/>
  <c r="Q362" i="52"/>
  <c r="I549" i="50"/>
  <c r="G295" i="38"/>
  <c r="C93" i="60"/>
  <c r="H93" i="60"/>
  <c r="Y4" i="60"/>
  <c r="Q313" i="52"/>
  <c r="O355" i="52"/>
  <c r="Q355" i="52"/>
  <c r="D335" i="52"/>
  <c r="G312" i="38"/>
  <c r="D376" i="52"/>
  <c r="O294" i="52"/>
  <c r="T135" i="46"/>
  <c r="O437" i="52"/>
  <c r="Q437" i="52"/>
  <c r="O482" i="52"/>
  <c r="Q482" i="52"/>
  <c r="C92" i="60"/>
  <c r="G92" i="60"/>
  <c r="O417" i="52"/>
  <c r="Q417" i="52"/>
  <c r="O559" i="52"/>
  <c r="Q559" i="52"/>
  <c r="D621" i="52"/>
  <c r="C330" i="52"/>
  <c r="O268" i="52"/>
  <c r="Q453" i="52"/>
  <c r="C515" i="52"/>
  <c r="W342" i="50"/>
  <c r="AV20" i="60"/>
  <c r="T75" i="60"/>
  <c r="AE29" i="60"/>
  <c r="C277" i="52"/>
  <c r="O276" i="52"/>
  <c r="C408" i="52"/>
  <c r="O346" i="52"/>
  <c r="Q346" i="52"/>
  <c r="C407" i="52"/>
  <c r="O345" i="52"/>
  <c r="Q345" i="52"/>
  <c r="C359" i="52"/>
  <c r="O297" i="52"/>
  <c r="X484" i="52"/>
  <c r="N484" i="52"/>
  <c r="N611" i="52"/>
  <c r="X611" i="52"/>
  <c r="X581" i="52"/>
  <c r="N581" i="52"/>
  <c r="X660" i="52"/>
  <c r="N660" i="52"/>
  <c r="O264" i="52"/>
  <c r="C326" i="52"/>
  <c r="G305" i="38"/>
  <c r="Q288" i="52"/>
  <c r="C541" i="52"/>
  <c r="O479" i="52"/>
  <c r="Q479" i="52"/>
  <c r="F75" i="60"/>
  <c r="AO75" i="60"/>
  <c r="AN75" i="60"/>
  <c r="BA75" i="60"/>
  <c r="I75" i="60"/>
  <c r="BH75" i="60"/>
  <c r="U75" i="60"/>
  <c r="Q75" i="60"/>
  <c r="AQ75" i="60"/>
  <c r="AF75" i="60"/>
  <c r="BB75" i="60"/>
  <c r="BT75" i="60"/>
  <c r="AV75" i="60"/>
  <c r="G75" i="60"/>
  <c r="R75" i="60"/>
  <c r="D75" i="60"/>
  <c r="BC75" i="60"/>
  <c r="AL75" i="60"/>
  <c r="M75" i="60"/>
  <c r="AA75" i="60"/>
  <c r="V75" i="60"/>
  <c r="BG75" i="60"/>
  <c r="BD75" i="60"/>
  <c r="BE75" i="60"/>
  <c r="S75" i="60"/>
  <c r="AC75" i="60"/>
  <c r="AW75" i="60"/>
  <c r="AG75" i="60"/>
  <c r="Z75" i="60"/>
  <c r="AP75" i="60"/>
  <c r="L75" i="60"/>
  <c r="BR75" i="60"/>
  <c r="AE75" i="60"/>
  <c r="P75" i="60"/>
  <c r="C75" i="60"/>
  <c r="BJ75" i="60"/>
  <c r="BI75" i="60"/>
  <c r="BP75" i="60"/>
  <c r="AB75" i="60"/>
  <c r="AU75" i="60"/>
  <c r="X75" i="60"/>
  <c r="BS75" i="60"/>
  <c r="AS75" i="60"/>
  <c r="BQ75" i="60"/>
  <c r="AI75" i="60"/>
  <c r="BM75" i="60"/>
  <c r="AK75" i="60"/>
  <c r="AH75" i="60"/>
  <c r="BN75" i="60"/>
  <c r="W75" i="60"/>
  <c r="Y75" i="60"/>
  <c r="AM75" i="60"/>
  <c r="AY75" i="60"/>
  <c r="O75" i="60"/>
  <c r="AJ75" i="60"/>
  <c r="J75" i="60"/>
  <c r="AR75" i="60"/>
  <c r="W29" i="60"/>
  <c r="D29" i="60"/>
  <c r="AL29" i="60"/>
  <c r="AV29" i="60"/>
  <c r="AJ29" i="60"/>
  <c r="AR29" i="60"/>
  <c r="Y29" i="60"/>
  <c r="BO29" i="60"/>
  <c r="AC29" i="60"/>
  <c r="AU29" i="60"/>
  <c r="BP29" i="60"/>
  <c r="BN29" i="60"/>
  <c r="BA29" i="60"/>
  <c r="I29" i="60"/>
  <c r="AO29" i="60"/>
  <c r="BF29" i="60"/>
  <c r="BJ29" i="60"/>
  <c r="Q29" i="60"/>
  <c r="BB29" i="60"/>
  <c r="T29" i="60"/>
  <c r="AN29" i="60"/>
  <c r="AF29" i="60"/>
  <c r="P29" i="60"/>
  <c r="J29" i="60"/>
  <c r="AQ29" i="60"/>
  <c r="S29" i="60"/>
  <c r="M29" i="60"/>
  <c r="BR29" i="60"/>
  <c r="BS29" i="60"/>
  <c r="BQ29" i="60"/>
  <c r="AP29" i="60"/>
  <c r="AM29" i="60"/>
  <c r="BE29" i="60"/>
  <c r="U29" i="60"/>
  <c r="G29" i="60"/>
  <c r="BK29" i="60"/>
  <c r="BC29" i="60"/>
  <c r="AA29" i="60"/>
  <c r="AY29" i="60"/>
  <c r="BI29" i="60"/>
  <c r="AG29" i="60"/>
  <c r="AZ29" i="60"/>
  <c r="AX29" i="60"/>
  <c r="AK29" i="60"/>
  <c r="BG29" i="60"/>
  <c r="AH29" i="60"/>
  <c r="AT29" i="60"/>
  <c r="X29" i="60"/>
  <c r="N29" i="60"/>
  <c r="BH29" i="60"/>
  <c r="AW29" i="60"/>
  <c r="AB29" i="60"/>
  <c r="BT29" i="60"/>
  <c r="L29" i="60"/>
  <c r="C29" i="60"/>
  <c r="BL29" i="60"/>
  <c r="O29" i="60"/>
  <c r="D20" i="60"/>
  <c r="N20" i="60"/>
  <c r="X20" i="60"/>
  <c r="BM20" i="60"/>
  <c r="AC20" i="60"/>
  <c r="AT20" i="60"/>
  <c r="AP20" i="60"/>
  <c r="AU20" i="60"/>
  <c r="AF20" i="60"/>
  <c r="AX20" i="60"/>
  <c r="BS20" i="60"/>
  <c r="Q20" i="60"/>
  <c r="K20" i="60"/>
  <c r="BL20" i="60"/>
  <c r="C20" i="60"/>
  <c r="AA20" i="60"/>
  <c r="V20" i="60"/>
  <c r="BR20" i="60"/>
  <c r="AY20" i="60"/>
  <c r="G20" i="60"/>
  <c r="BJ20" i="60"/>
  <c r="AJ20" i="60"/>
  <c r="O20" i="60"/>
  <c r="BI20" i="60"/>
  <c r="P20" i="60"/>
  <c r="BD20" i="60"/>
  <c r="AZ20" i="60"/>
  <c r="AH20" i="60"/>
  <c r="AS20" i="60"/>
  <c r="AM20" i="60"/>
  <c r="BA20" i="60"/>
  <c r="AK20" i="60"/>
  <c r="AL20" i="60"/>
  <c r="BE20" i="60"/>
  <c r="AO20" i="60"/>
  <c r="BH20" i="60"/>
  <c r="BO20" i="60"/>
  <c r="AR20" i="60"/>
  <c r="AD20" i="60"/>
  <c r="W20" i="60"/>
  <c r="I20" i="60"/>
  <c r="AI20" i="60"/>
  <c r="H20" i="60"/>
  <c r="BN20" i="60"/>
  <c r="S20" i="60"/>
  <c r="BT20" i="60"/>
  <c r="BG20" i="60"/>
  <c r="AB20" i="60"/>
  <c r="T20" i="60"/>
  <c r="BB20" i="60"/>
  <c r="M20" i="60"/>
  <c r="Z20" i="60"/>
  <c r="AW20" i="60"/>
  <c r="F20" i="60"/>
  <c r="J20" i="60"/>
  <c r="U20" i="60"/>
  <c r="BK20" i="60"/>
  <c r="C505" i="52"/>
  <c r="O443" i="52"/>
  <c r="Q443" i="52"/>
  <c r="B276" i="52"/>
  <c r="B274" i="52"/>
  <c r="N680" i="52"/>
  <c r="X680" i="52"/>
  <c r="F307" i="52"/>
  <c r="F369" i="52"/>
  <c r="F431" i="52"/>
  <c r="F493" i="52"/>
  <c r="F555" i="52"/>
  <c r="F617" i="52"/>
  <c r="F679" i="52"/>
  <c r="F316" i="52"/>
  <c r="F378" i="52"/>
  <c r="F440" i="52"/>
  <c r="F502" i="52"/>
  <c r="F564" i="52"/>
  <c r="F626" i="52"/>
  <c r="F688" i="52"/>
  <c r="F271" i="52"/>
  <c r="F333" i="52"/>
  <c r="F395" i="52"/>
  <c r="F457" i="52"/>
  <c r="F519" i="52"/>
  <c r="F581" i="52"/>
  <c r="F643" i="52"/>
  <c r="F282" i="52"/>
  <c r="F344" i="52"/>
  <c r="F406" i="52"/>
  <c r="F468" i="52"/>
  <c r="F530" i="52"/>
  <c r="F592" i="52"/>
  <c r="F654" i="52"/>
  <c r="F318" i="52"/>
  <c r="F380" i="52"/>
  <c r="F442" i="52"/>
  <c r="F504" i="52"/>
  <c r="F566" i="52"/>
  <c r="F628" i="52"/>
  <c r="F690" i="52"/>
  <c r="F288" i="52"/>
  <c r="F350" i="52"/>
  <c r="F412" i="52"/>
  <c r="F474" i="52"/>
  <c r="F536" i="52"/>
  <c r="F598" i="52"/>
  <c r="F660" i="52"/>
  <c r="F311" i="52"/>
  <c r="F373" i="52"/>
  <c r="F435" i="52"/>
  <c r="F497" i="52"/>
  <c r="F559" i="52"/>
  <c r="F621" i="52"/>
  <c r="F683" i="52"/>
  <c r="F270" i="52"/>
  <c r="F332" i="52"/>
  <c r="F394" i="52"/>
  <c r="F456" i="52"/>
  <c r="F518" i="52"/>
  <c r="F580" i="52"/>
  <c r="F642" i="52"/>
  <c r="J299" i="50"/>
  <c r="W309" i="50"/>
  <c r="J759" i="50"/>
  <c r="W769" i="50"/>
  <c r="J119" i="58"/>
  <c r="J757" i="50"/>
  <c r="W767" i="50"/>
  <c r="J692" i="50"/>
  <c r="W702" i="50"/>
  <c r="J426" i="50"/>
  <c r="W436" i="50"/>
  <c r="J141" i="50"/>
  <c r="W163" i="50"/>
  <c r="J193" i="58"/>
  <c r="J360" i="50"/>
  <c r="W370" i="50"/>
  <c r="I220" i="50"/>
  <c r="I550" i="50"/>
  <c r="I106" i="58"/>
  <c r="J266" i="58"/>
  <c r="J562" i="50"/>
  <c r="W572" i="50"/>
  <c r="J142" i="50"/>
  <c r="W164" i="50"/>
  <c r="J627" i="50"/>
  <c r="W637" i="50"/>
  <c r="J298" i="50"/>
  <c r="W308" i="50"/>
  <c r="I238" i="58"/>
  <c r="I418" i="50"/>
  <c r="I320" i="58"/>
  <c r="J694" i="50"/>
  <c r="W704" i="50"/>
  <c r="I325" i="58"/>
  <c r="B288" i="52"/>
  <c r="B350" i="52"/>
  <c r="B412" i="52"/>
  <c r="B474" i="52"/>
  <c r="B536" i="52"/>
  <c r="B598" i="52"/>
  <c r="B660" i="52"/>
  <c r="B345" i="52"/>
  <c r="B407" i="52"/>
  <c r="B469" i="52"/>
  <c r="B531" i="52"/>
  <c r="B593" i="52"/>
  <c r="B655" i="52"/>
  <c r="D328" i="52"/>
  <c r="O266" i="52"/>
  <c r="D434" i="52"/>
  <c r="D496" i="52"/>
  <c r="D558" i="52"/>
  <c r="D620" i="52"/>
  <c r="O372" i="52"/>
  <c r="Q372" i="52"/>
  <c r="O598" i="52"/>
  <c r="Q598" i="52"/>
  <c r="D679" i="52"/>
  <c r="AQ20" i="60"/>
  <c r="AG20" i="60"/>
  <c r="BK75" i="60"/>
  <c r="H75" i="60"/>
  <c r="R29" i="60"/>
  <c r="H29" i="60"/>
  <c r="O434" i="52"/>
  <c r="Q434" i="52"/>
  <c r="O290" i="52"/>
  <c r="C291" i="52"/>
  <c r="C352" i="52"/>
  <c r="C480" i="52"/>
  <c r="O418" i="52"/>
  <c r="Q418" i="52"/>
  <c r="B284" i="52"/>
  <c r="O555" i="52"/>
  <c r="Q555" i="52"/>
  <c r="R20" i="60"/>
  <c r="BQ20" i="60"/>
  <c r="BF75" i="60"/>
  <c r="K75" i="60"/>
  <c r="Z29" i="60"/>
  <c r="BM29" i="60"/>
  <c r="B365" i="52"/>
  <c r="B427" i="52"/>
  <c r="B489" i="52"/>
  <c r="B551" i="52"/>
  <c r="B613" i="52"/>
  <c r="B675" i="52"/>
  <c r="B304" i="52"/>
  <c r="F269" i="52"/>
  <c r="F331" i="52"/>
  <c r="F393" i="52"/>
  <c r="F455" i="52"/>
  <c r="F517" i="52"/>
  <c r="F579" i="52"/>
  <c r="F641" i="52"/>
  <c r="N333" i="52"/>
  <c r="X333" i="52"/>
  <c r="W340" i="50"/>
  <c r="O338" i="52"/>
  <c r="Q338" i="52"/>
  <c r="AN20" i="60"/>
  <c r="Y20" i="60"/>
  <c r="AZ75" i="60"/>
  <c r="AX75" i="60"/>
  <c r="V29" i="60"/>
  <c r="AI29" i="60"/>
  <c r="B335" i="52"/>
  <c r="B397" i="52"/>
  <c r="B459" i="52"/>
  <c r="B521" i="52"/>
  <c r="B583" i="52"/>
  <c r="B645" i="52"/>
  <c r="M188" i="50"/>
  <c r="U188" i="50"/>
  <c r="T188" i="50"/>
  <c r="I278" i="38"/>
  <c r="G278" i="38"/>
  <c r="Q261" i="52"/>
  <c r="M452" i="50"/>
  <c r="BC20" i="60"/>
  <c r="BP20" i="60"/>
  <c r="AD75" i="60"/>
  <c r="BO75" i="60"/>
  <c r="K29" i="60"/>
  <c r="AS29" i="60"/>
  <c r="Q285" i="52"/>
  <c r="G302" i="38"/>
  <c r="C287" i="52"/>
  <c r="O286" i="52"/>
  <c r="C348" i="52"/>
  <c r="C410" i="52"/>
  <c r="O348" i="52"/>
  <c r="Q348" i="52"/>
  <c r="C504" i="52"/>
  <c r="O442" i="52"/>
  <c r="Q442" i="52"/>
  <c r="C385" i="52"/>
  <c r="O323" i="52"/>
  <c r="Q323" i="52"/>
  <c r="X110" i="60"/>
  <c r="U110" i="60"/>
  <c r="O110" i="60"/>
  <c r="R110" i="60"/>
  <c r="L110" i="60"/>
  <c r="B355" i="52"/>
  <c r="B417" i="52"/>
  <c r="B479" i="52"/>
  <c r="B541" i="52"/>
  <c r="B603" i="52"/>
  <c r="B665" i="52"/>
  <c r="B296" i="52"/>
  <c r="B294" i="52"/>
  <c r="C316" i="52"/>
  <c r="C374" i="52"/>
  <c r="S572" i="50"/>
  <c r="N621" i="52"/>
  <c r="X621" i="52"/>
  <c r="AF110" i="60"/>
  <c r="BB110" i="60"/>
  <c r="AV110" i="60"/>
  <c r="C360" i="52"/>
  <c r="O298" i="52"/>
  <c r="AA110" i="60"/>
  <c r="AW110" i="60"/>
  <c r="AI110" i="60"/>
  <c r="AQ110" i="60"/>
  <c r="N293" i="52"/>
  <c r="N299" i="52"/>
  <c r="N261" i="52"/>
  <c r="N262" i="52"/>
  <c r="N270" i="52"/>
  <c r="N283" i="52"/>
  <c r="N284" i="52"/>
  <c r="N288" i="52"/>
  <c r="N289" i="52"/>
  <c r="N317" i="52"/>
  <c r="N334" i="52"/>
  <c r="N338" i="52"/>
  <c r="N346" i="52"/>
  <c r="N349" i="52"/>
  <c r="N352" i="52"/>
  <c r="N355" i="52"/>
  <c r="N364" i="52"/>
  <c r="N377" i="52"/>
  <c r="N387" i="52"/>
  <c r="N393" i="52"/>
  <c r="N399" i="52"/>
  <c r="N403" i="52"/>
  <c r="N409" i="52"/>
  <c r="N412" i="52"/>
  <c r="N424" i="52"/>
  <c r="N427" i="52"/>
  <c r="N434" i="52"/>
  <c r="N269" i="52"/>
  <c r="AF14" i="60"/>
  <c r="N277" i="52"/>
  <c r="T584" i="50"/>
  <c r="U584" i="50"/>
  <c r="O616" i="52"/>
  <c r="Q616" i="52"/>
  <c r="C513" i="52"/>
  <c r="C547" i="52"/>
  <c r="C609" i="52"/>
  <c r="C521" i="52"/>
  <c r="G293" i="38"/>
  <c r="Q276" i="52"/>
  <c r="S285" i="50"/>
  <c r="I285" i="50"/>
  <c r="C533" i="52"/>
  <c r="O400" i="52"/>
  <c r="Q400" i="52"/>
  <c r="C462" i="52"/>
  <c r="W270" i="50"/>
  <c r="C544" i="52"/>
  <c r="O334" i="52"/>
  <c r="Q334" i="52"/>
  <c r="C396" i="52"/>
  <c r="C419" i="52"/>
  <c r="O357" i="52"/>
  <c r="Q357" i="52"/>
  <c r="S165" i="50"/>
  <c r="X475" i="52"/>
  <c r="N475" i="52"/>
  <c r="X654" i="52"/>
  <c r="N654" i="52"/>
  <c r="B353" i="52"/>
  <c r="B415" i="52"/>
  <c r="B477" i="52"/>
  <c r="B539" i="52"/>
  <c r="B601" i="52"/>
  <c r="B663" i="52"/>
  <c r="B292" i="52"/>
  <c r="B354" i="52"/>
  <c r="B416" i="52"/>
  <c r="B478" i="52"/>
  <c r="B540" i="52"/>
  <c r="B602" i="52"/>
  <c r="B664" i="52"/>
  <c r="S505" i="50"/>
  <c r="X672" i="52"/>
  <c r="N672" i="52"/>
  <c r="S573" i="50"/>
  <c r="X417" i="52"/>
  <c r="N417" i="52"/>
  <c r="N492" i="52"/>
  <c r="X492" i="52"/>
  <c r="X470" i="52"/>
  <c r="N470" i="52"/>
  <c r="X616" i="52"/>
  <c r="N616" i="52"/>
  <c r="C475" i="52"/>
  <c r="O413" i="52"/>
  <c r="Q413" i="52"/>
  <c r="Q300" i="52"/>
  <c r="AA50" i="60"/>
  <c r="N521" i="52"/>
  <c r="O402" i="52"/>
  <c r="Q402" i="52"/>
  <c r="C464" i="52"/>
  <c r="S309" i="50"/>
  <c r="X499" i="52"/>
  <c r="N499" i="52"/>
  <c r="C378" i="52"/>
  <c r="O316" i="52"/>
  <c r="X691" i="52"/>
  <c r="N691" i="52"/>
  <c r="N467" i="52"/>
  <c r="X467" i="52"/>
  <c r="N535" i="52"/>
  <c r="X535" i="52"/>
  <c r="C104" i="60"/>
  <c r="J104" i="60"/>
  <c r="C97" i="60"/>
  <c r="C101" i="60"/>
  <c r="C91" i="60"/>
  <c r="C332" i="52"/>
  <c r="C271" i="52"/>
  <c r="N435" i="52"/>
  <c r="G311" i="38"/>
  <c r="Q294" i="52"/>
  <c r="C377" i="52"/>
  <c r="O315" i="52"/>
  <c r="T25" i="50"/>
  <c r="AS50" i="60"/>
  <c r="N506" i="52"/>
  <c r="X506" i="52"/>
  <c r="B374" i="52"/>
  <c r="B436" i="52"/>
  <c r="B498" i="52"/>
  <c r="B560" i="52"/>
  <c r="B622" i="52"/>
  <c r="B684" i="52"/>
  <c r="B313" i="52"/>
  <c r="B310" i="52"/>
  <c r="B372" i="52"/>
  <c r="B434" i="52"/>
  <c r="B496" i="52"/>
  <c r="B558" i="52"/>
  <c r="B620" i="52"/>
  <c r="B682" i="52"/>
  <c r="B371" i="52"/>
  <c r="B433" i="52"/>
  <c r="B495" i="52"/>
  <c r="B557" i="52"/>
  <c r="B619" i="52"/>
  <c r="B681" i="52"/>
  <c r="D393" i="52"/>
  <c r="O331" i="52"/>
  <c r="Q331" i="52"/>
  <c r="AL50" i="60"/>
  <c r="C280" i="52"/>
  <c r="K18" i="60"/>
  <c r="AV18" i="60"/>
  <c r="BR18" i="60"/>
  <c r="AN18" i="60"/>
  <c r="M18" i="60"/>
  <c r="R18" i="60"/>
  <c r="C18" i="60"/>
  <c r="AS18" i="60"/>
  <c r="S18" i="60"/>
  <c r="AK18" i="60"/>
  <c r="AJ18" i="60"/>
  <c r="AZ18" i="60"/>
  <c r="P18" i="60"/>
  <c r="BT18" i="60"/>
  <c r="L18" i="60"/>
  <c r="H18" i="60"/>
  <c r="J18" i="60"/>
  <c r="U18" i="60"/>
  <c r="BS18" i="60"/>
  <c r="AL18" i="60"/>
  <c r="BN18" i="60"/>
  <c r="BQ18" i="60"/>
  <c r="BA18" i="60"/>
  <c r="N18" i="60"/>
  <c r="AI18" i="60"/>
  <c r="AM18" i="60"/>
  <c r="Q96" i="60"/>
  <c r="O493" i="52"/>
  <c r="Q493" i="52"/>
  <c r="N637" i="52"/>
  <c r="X637" i="52"/>
  <c r="C50" i="60"/>
  <c r="C341" i="52"/>
  <c r="X501" i="52"/>
  <c r="N501" i="52"/>
  <c r="N448" i="52"/>
  <c r="X448" i="52"/>
  <c r="N459" i="52"/>
  <c r="X459" i="52"/>
  <c r="F317" i="52"/>
  <c r="F379" i="52"/>
  <c r="F441" i="52"/>
  <c r="F503" i="52"/>
  <c r="F565" i="52"/>
  <c r="F627" i="52"/>
  <c r="F689" i="52"/>
  <c r="F264" i="52"/>
  <c r="F326" i="52"/>
  <c r="F388" i="52"/>
  <c r="F450" i="52"/>
  <c r="F512" i="52"/>
  <c r="F574" i="52"/>
  <c r="F636" i="52"/>
  <c r="F277" i="52"/>
  <c r="F339" i="52"/>
  <c r="F401" i="52"/>
  <c r="F463" i="52"/>
  <c r="F525" i="52"/>
  <c r="F587" i="52"/>
  <c r="F649" i="52"/>
  <c r="F310" i="52"/>
  <c r="F372" i="52"/>
  <c r="F434" i="52"/>
  <c r="F496" i="52"/>
  <c r="F558" i="52"/>
  <c r="F620" i="52"/>
  <c r="F682" i="52"/>
  <c r="I258" i="58"/>
  <c r="A172" i="52"/>
  <c r="J230" i="50"/>
  <c r="W240" i="50"/>
  <c r="I392" i="58"/>
  <c r="J429" i="50"/>
  <c r="W439" i="50"/>
  <c r="J409" i="58"/>
  <c r="I243" i="58"/>
  <c r="J494" i="50"/>
  <c r="W504" i="50"/>
  <c r="J233" i="50"/>
  <c r="W243" i="50"/>
  <c r="J558" i="50"/>
  <c r="W568" i="50"/>
  <c r="I315" i="58"/>
  <c r="J297" i="50"/>
  <c r="W307" i="50"/>
  <c r="J559" i="50"/>
  <c r="W569" i="50"/>
  <c r="J143" i="50"/>
  <c r="W165" i="50"/>
  <c r="J758" i="50"/>
  <c r="W768" i="50"/>
  <c r="J295" i="50"/>
  <c r="W305" i="50"/>
  <c r="J410" i="58"/>
  <c r="J194" i="58"/>
  <c r="I286" i="50"/>
  <c r="J431" i="50"/>
  <c r="W441" i="50"/>
  <c r="I181" i="58"/>
  <c r="J624" i="50"/>
  <c r="W634" i="50"/>
  <c r="I91" i="58"/>
  <c r="J756" i="50"/>
  <c r="W766" i="50"/>
  <c r="J267" i="58"/>
  <c r="J140" i="50"/>
  <c r="W162" i="50"/>
  <c r="I352" i="50"/>
  <c r="J229" i="50"/>
  <c r="W239" i="50"/>
  <c r="J362" i="50"/>
  <c r="W372" i="50"/>
  <c r="I412" i="46"/>
  <c r="J232" i="50"/>
  <c r="W242" i="50"/>
  <c r="J120" i="58"/>
  <c r="I92" i="50"/>
  <c r="J496" i="50"/>
  <c r="W506" i="50"/>
  <c r="J231" i="50"/>
  <c r="W241" i="50"/>
  <c r="J118" i="58"/>
  <c r="J761" i="50"/>
  <c r="W771" i="50"/>
  <c r="J560" i="50"/>
  <c r="W570" i="50"/>
  <c r="J363" i="50"/>
  <c r="W373" i="50"/>
  <c r="J139" i="50"/>
  <c r="I111" i="58"/>
  <c r="I238" i="46"/>
  <c r="J561" i="50"/>
  <c r="W571" i="50"/>
  <c r="I397" i="58"/>
  <c r="I171" i="58"/>
  <c r="I186" i="58"/>
  <c r="J144" i="50"/>
  <c r="W166" i="50"/>
  <c r="J690" i="50"/>
  <c r="W700" i="50"/>
  <c r="J625" i="50"/>
  <c r="W635" i="50"/>
  <c r="J195" i="58"/>
  <c r="J760" i="50"/>
  <c r="W770" i="50"/>
  <c r="J629" i="50"/>
  <c r="W639" i="50"/>
  <c r="I330" i="58"/>
  <c r="I176" i="58"/>
  <c r="J492" i="50"/>
  <c r="W502" i="50"/>
  <c r="J364" i="50"/>
  <c r="W374" i="50"/>
  <c r="J337" i="58"/>
  <c r="J493" i="50"/>
  <c r="W503" i="50"/>
  <c r="J411" i="58"/>
  <c r="J361" i="50"/>
  <c r="W371" i="50"/>
  <c r="I169" i="46"/>
  <c r="J495" i="50"/>
  <c r="W505" i="50"/>
  <c r="A180" i="52"/>
  <c r="I354" i="46"/>
  <c r="J430" i="50"/>
  <c r="W440" i="50"/>
  <c r="J626" i="50"/>
  <c r="W636" i="50"/>
  <c r="A205" i="52"/>
  <c r="J497" i="50"/>
  <c r="W507" i="50"/>
  <c r="I682" i="50"/>
  <c r="A166" i="52"/>
  <c r="I310" i="58"/>
  <c r="J693" i="50"/>
  <c r="W703" i="50"/>
  <c r="J365" i="50"/>
  <c r="W375" i="50"/>
  <c r="I387" i="58"/>
  <c r="J691" i="50"/>
  <c r="W701" i="50"/>
  <c r="J338" i="58"/>
  <c r="I484" i="50"/>
  <c r="J265" i="58"/>
  <c r="J294" i="50"/>
  <c r="W304" i="50"/>
  <c r="I248" i="58"/>
  <c r="I748" i="50"/>
  <c r="A197" i="52"/>
  <c r="I166" i="58"/>
  <c r="I616" i="50"/>
  <c r="J296" i="50"/>
  <c r="W306" i="50"/>
  <c r="J628" i="50"/>
  <c r="W638" i="50"/>
  <c r="I253" i="58"/>
  <c r="J428" i="50"/>
  <c r="W438" i="50"/>
  <c r="J563" i="50"/>
  <c r="W573" i="50"/>
  <c r="I101" i="58"/>
  <c r="I296" i="46"/>
  <c r="J427" i="50"/>
  <c r="W437" i="50"/>
  <c r="I96" i="58"/>
  <c r="I402" i="58"/>
  <c r="J228" i="50"/>
  <c r="W238" i="50"/>
  <c r="J695" i="50"/>
  <c r="W705" i="50"/>
  <c r="I382" i="58"/>
  <c r="J339" i="58"/>
  <c r="W161" i="50"/>
  <c r="C304" i="52"/>
  <c r="C366" i="52"/>
  <c r="C302" i="52"/>
  <c r="C363" i="52"/>
  <c r="O301" i="52"/>
  <c r="Q301" i="52"/>
  <c r="O317" i="52"/>
  <c r="G334" i="38"/>
  <c r="C379" i="52"/>
  <c r="O262" i="52"/>
  <c r="G279" i="38"/>
  <c r="O309" i="52"/>
  <c r="G326" i="38"/>
  <c r="N309" i="52"/>
  <c r="N320" i="52"/>
  <c r="C672" i="52"/>
  <c r="G285" i="38"/>
  <c r="C558" i="52"/>
  <c r="O496" i="52"/>
  <c r="Q496" i="52"/>
  <c r="D133" i="60"/>
  <c r="E133" i="60"/>
  <c r="G133" i="60"/>
  <c r="B134" i="60"/>
  <c r="F133" i="60"/>
  <c r="O462" i="52"/>
  <c r="Q462" i="52"/>
  <c r="C524" i="52"/>
  <c r="C506" i="52"/>
  <c r="O444" i="52"/>
  <c r="Q444" i="52"/>
  <c r="W336" i="50"/>
  <c r="T19" i="50"/>
  <c r="BB50" i="60"/>
  <c r="AE50" i="60"/>
  <c r="BD50" i="60"/>
  <c r="BS50" i="60"/>
  <c r="P50" i="60"/>
  <c r="G328" i="38"/>
  <c r="O419" i="52"/>
  <c r="Q419" i="52"/>
  <c r="C481" i="52"/>
  <c r="BJ50" i="60"/>
  <c r="BE50" i="60"/>
  <c r="H50" i="60"/>
  <c r="O433" i="52"/>
  <c r="Q433" i="52"/>
  <c r="C495" i="52"/>
  <c r="C557" i="52"/>
  <c r="O557" i="52"/>
  <c r="Q557" i="52"/>
  <c r="AP50" i="60"/>
  <c r="AG50" i="60"/>
  <c r="D50" i="60"/>
  <c r="N643" i="52"/>
  <c r="X428" i="52"/>
  <c r="X486" i="52"/>
  <c r="AP84" i="60"/>
  <c r="O385" i="52"/>
  <c r="Q385" i="52"/>
  <c r="C447" i="52"/>
  <c r="X576" i="52"/>
  <c r="X483" i="52"/>
  <c r="Q262" i="52"/>
  <c r="I279" i="38"/>
  <c r="BE84" i="60"/>
  <c r="L84" i="60"/>
  <c r="AT110" i="60"/>
  <c r="AD110" i="60"/>
  <c r="C324" i="52"/>
  <c r="K14" i="60"/>
  <c r="AC14" i="60"/>
  <c r="Z14" i="60"/>
  <c r="BL14" i="60"/>
  <c r="AS14" i="60"/>
  <c r="BS14" i="60"/>
  <c r="N362" i="52"/>
  <c r="B262" i="52"/>
  <c r="B323" i="52"/>
  <c r="B385" i="52"/>
  <c r="B447" i="52"/>
  <c r="B509" i="52"/>
  <c r="B571" i="52"/>
  <c r="B633" i="52"/>
  <c r="AW14" i="60"/>
  <c r="AB14" i="60"/>
  <c r="AR14" i="60"/>
  <c r="F265" i="52"/>
  <c r="F327" i="52"/>
  <c r="F389" i="52"/>
  <c r="F451" i="52"/>
  <c r="F513" i="52"/>
  <c r="F575" i="52"/>
  <c r="F637" i="52"/>
  <c r="N398" i="52"/>
  <c r="H96" i="60"/>
  <c r="O424" i="52"/>
  <c r="Q424" i="52"/>
  <c r="D486" i="52"/>
  <c r="D548" i="52"/>
  <c r="O561" i="52"/>
  <c r="Q561" i="52"/>
  <c r="D623" i="52"/>
  <c r="D438" i="52"/>
  <c r="K93" i="60"/>
  <c r="F93" i="60"/>
  <c r="U93" i="60"/>
  <c r="D461" i="52"/>
  <c r="O409" i="52"/>
  <c r="Q409" i="52"/>
  <c r="D471" i="52"/>
  <c r="D533" i="52"/>
  <c r="D595" i="52"/>
  <c r="Q92" i="60"/>
  <c r="W92" i="60"/>
  <c r="X92" i="60"/>
  <c r="D397" i="52"/>
  <c r="O397" i="52"/>
  <c r="Q397" i="52"/>
  <c r="O335" i="52"/>
  <c r="Q335" i="52"/>
  <c r="O423" i="52"/>
  <c r="Q423" i="52"/>
  <c r="D485" i="52"/>
  <c r="C566" i="52"/>
  <c r="O504" i="52"/>
  <c r="Q504" i="52"/>
  <c r="O287" i="52"/>
  <c r="C349" i="52"/>
  <c r="C542" i="52"/>
  <c r="O480" i="52"/>
  <c r="Q480" i="52"/>
  <c r="D390" i="52"/>
  <c r="O328" i="52"/>
  <c r="Q328" i="52"/>
  <c r="C388" i="52"/>
  <c r="C450" i="52"/>
  <c r="C512" i="52"/>
  <c r="O326" i="52"/>
  <c r="Q326" i="52"/>
  <c r="B356" i="52"/>
  <c r="B418" i="52"/>
  <c r="B480" i="52"/>
  <c r="B542" i="52"/>
  <c r="B604" i="52"/>
  <c r="B666" i="52"/>
  <c r="B295" i="52"/>
  <c r="B357" i="52"/>
  <c r="B419" i="52"/>
  <c r="B481" i="52"/>
  <c r="B543" i="52"/>
  <c r="B605" i="52"/>
  <c r="B667" i="52"/>
  <c r="C414" i="52"/>
  <c r="C476" i="52"/>
  <c r="O352" i="52"/>
  <c r="Q352" i="52"/>
  <c r="B275" i="52"/>
  <c r="B337" i="52"/>
  <c r="B399" i="52"/>
  <c r="B461" i="52"/>
  <c r="B523" i="52"/>
  <c r="B585" i="52"/>
  <c r="B647" i="52"/>
  <c r="B336" i="52"/>
  <c r="B398" i="52"/>
  <c r="B460" i="52"/>
  <c r="B522" i="52"/>
  <c r="B584" i="52"/>
  <c r="B646" i="52"/>
  <c r="Q264" i="52"/>
  <c r="G281" i="38"/>
  <c r="I281" i="38"/>
  <c r="C469" i="52"/>
  <c r="O469" i="52"/>
  <c r="Q469" i="52"/>
  <c r="O407" i="52"/>
  <c r="Q407" i="52"/>
  <c r="G315" i="38"/>
  <c r="Q298" i="52"/>
  <c r="B297" i="52"/>
  <c r="B359" i="52"/>
  <c r="B421" i="52"/>
  <c r="B483" i="52"/>
  <c r="B545" i="52"/>
  <c r="B607" i="52"/>
  <c r="B669" i="52"/>
  <c r="B358" i="52"/>
  <c r="B420" i="52"/>
  <c r="B482" i="52"/>
  <c r="B544" i="52"/>
  <c r="B606" i="52"/>
  <c r="B668" i="52"/>
  <c r="O291" i="52"/>
  <c r="C353" i="52"/>
  <c r="C415" i="52"/>
  <c r="O415" i="52"/>
  <c r="Q415" i="52"/>
  <c r="C292" i="52"/>
  <c r="B338" i="52"/>
  <c r="B400" i="52"/>
  <c r="B462" i="52"/>
  <c r="B524" i="52"/>
  <c r="B586" i="52"/>
  <c r="B648" i="52"/>
  <c r="B277" i="52"/>
  <c r="B339" i="52"/>
  <c r="B401" i="52"/>
  <c r="B463" i="52"/>
  <c r="B525" i="52"/>
  <c r="B587" i="52"/>
  <c r="B649" i="52"/>
  <c r="C339" i="52"/>
  <c r="O277" i="52"/>
  <c r="Q268" i="52"/>
  <c r="I285" i="38"/>
  <c r="O360" i="52"/>
  <c r="Q360" i="52"/>
  <c r="C422" i="52"/>
  <c r="G307" i="38"/>
  <c r="Q290" i="52"/>
  <c r="C603" i="52"/>
  <c r="O541" i="52"/>
  <c r="Q541" i="52"/>
  <c r="C392" i="52"/>
  <c r="C454" i="52"/>
  <c r="O330" i="52"/>
  <c r="Q330" i="52"/>
  <c r="B346" i="52"/>
  <c r="B408" i="52"/>
  <c r="B470" i="52"/>
  <c r="B532" i="52"/>
  <c r="B594" i="52"/>
  <c r="B656" i="52"/>
  <c r="B285" i="52"/>
  <c r="C567" i="52"/>
  <c r="O505" i="52"/>
  <c r="Q505" i="52"/>
  <c r="Q297" i="52"/>
  <c r="G314" i="38"/>
  <c r="C470" i="52"/>
  <c r="C532" i="52"/>
  <c r="O408" i="52"/>
  <c r="Q408" i="52"/>
  <c r="O621" i="52"/>
  <c r="Q621" i="52"/>
  <c r="D683" i="52"/>
  <c r="O683" i="52"/>
  <c r="Q683" i="52"/>
  <c r="C436" i="52"/>
  <c r="O436" i="52"/>
  <c r="Q436" i="52"/>
  <c r="O374" i="52"/>
  <c r="Q374" i="52"/>
  <c r="G303" i="38"/>
  <c r="Q286" i="52"/>
  <c r="Q194" i="50"/>
  <c r="W200" i="50"/>
  <c r="B305" i="52"/>
  <c r="B367" i="52"/>
  <c r="B429" i="52"/>
  <c r="B491" i="52"/>
  <c r="B553" i="52"/>
  <c r="B615" i="52"/>
  <c r="B677" i="52"/>
  <c r="B366" i="52"/>
  <c r="B428" i="52"/>
  <c r="B490" i="52"/>
  <c r="B552" i="52"/>
  <c r="B614" i="52"/>
  <c r="B676" i="52"/>
  <c r="I283" i="38"/>
  <c r="G283" i="38"/>
  <c r="Q266" i="52"/>
  <c r="O359" i="52"/>
  <c r="Q359" i="52"/>
  <c r="C421" i="52"/>
  <c r="C577" i="52"/>
  <c r="O515" i="52"/>
  <c r="Q515" i="52"/>
  <c r="G318" i="38"/>
  <c r="O378" i="52"/>
  <c r="Q378" i="52"/>
  <c r="C440" i="52"/>
  <c r="C502" i="52"/>
  <c r="Q309" i="52"/>
  <c r="C441" i="52"/>
  <c r="O379" i="52"/>
  <c r="Q379" i="52"/>
  <c r="D455" i="52"/>
  <c r="O455" i="52"/>
  <c r="Q455" i="52"/>
  <c r="O393" i="52"/>
  <c r="Q393" i="52"/>
  <c r="L101" i="60"/>
  <c r="C595" i="52"/>
  <c r="O595" i="52"/>
  <c r="C583" i="52"/>
  <c r="O332" i="52"/>
  <c r="Q332" i="52"/>
  <c r="C394" i="52"/>
  <c r="C456" i="52"/>
  <c r="Q317" i="52"/>
  <c r="C403" i="52"/>
  <c r="C465" i="52"/>
  <c r="O341" i="52"/>
  <c r="Q341" i="52"/>
  <c r="C333" i="52"/>
  <c r="O271" i="52"/>
  <c r="G288" i="38"/>
  <c r="X97" i="60"/>
  <c r="Q97" i="60"/>
  <c r="U97" i="60"/>
  <c r="S97" i="60"/>
  <c r="L97" i="60"/>
  <c r="N97" i="60"/>
  <c r="H97" i="60"/>
  <c r="F97" i="60"/>
  <c r="G97" i="60"/>
  <c r="T97" i="60"/>
  <c r="W97" i="60"/>
  <c r="R97" i="60"/>
  <c r="D97" i="60"/>
  <c r="V97" i="60"/>
  <c r="I97" i="60"/>
  <c r="P97" i="60"/>
  <c r="K97" i="60"/>
  <c r="O97" i="60"/>
  <c r="J97" i="60"/>
  <c r="M97" i="60"/>
  <c r="H104" i="60"/>
  <c r="S104" i="60"/>
  <c r="Q104" i="60"/>
  <c r="K104" i="60"/>
  <c r="T104" i="60"/>
  <c r="L104" i="60"/>
  <c r="Q316" i="52"/>
  <c r="G333" i="38"/>
  <c r="O464" i="52"/>
  <c r="Q464" i="52"/>
  <c r="C526" i="52"/>
  <c r="C588" i="52"/>
  <c r="G332" i="38"/>
  <c r="Q315" i="52"/>
  <c r="O363" i="52"/>
  <c r="Q363" i="52"/>
  <c r="C425" i="52"/>
  <c r="B375" i="52"/>
  <c r="B437" i="52"/>
  <c r="B499" i="52"/>
  <c r="B561" i="52"/>
  <c r="B623" i="52"/>
  <c r="B685" i="52"/>
  <c r="B314" i="52"/>
  <c r="C439" i="52"/>
  <c r="O377" i="52"/>
  <c r="Q377" i="52"/>
  <c r="C303" i="52"/>
  <c r="O302" i="52"/>
  <c r="C364" i="52"/>
  <c r="D91" i="60"/>
  <c r="L91" i="60"/>
  <c r="X91" i="60"/>
  <c r="J91" i="60"/>
  <c r="M91" i="60"/>
  <c r="U91" i="60"/>
  <c r="V91" i="60"/>
  <c r="H91" i="60"/>
  <c r="G91" i="60"/>
  <c r="I91" i="60"/>
  <c r="O91" i="60"/>
  <c r="W91" i="60"/>
  <c r="R91" i="60"/>
  <c r="T91" i="60"/>
  <c r="P91" i="60"/>
  <c r="K91" i="60"/>
  <c r="S91" i="60"/>
  <c r="F91" i="60"/>
  <c r="N91" i="60"/>
  <c r="Q91" i="60"/>
  <c r="C537" i="52"/>
  <c r="O475" i="52"/>
  <c r="Q475" i="52"/>
  <c r="C458" i="52"/>
  <c r="O396" i="52"/>
  <c r="Q396" i="52"/>
  <c r="C606" i="52"/>
  <c r="O544" i="52"/>
  <c r="Q544" i="52"/>
  <c r="O513" i="52"/>
  <c r="Q513" i="52"/>
  <c r="C575" i="52"/>
  <c r="C637" i="52"/>
  <c r="O637" i="52"/>
  <c r="Q637" i="52"/>
  <c r="O304" i="52"/>
  <c r="G321" i="38"/>
  <c r="C342" i="52"/>
  <c r="O342" i="52"/>
  <c r="Q342" i="52"/>
  <c r="O280" i="52"/>
  <c r="G297" i="38"/>
  <c r="C281" i="52"/>
  <c r="O558" i="52"/>
  <c r="Q558" i="52"/>
  <c r="C620" i="52"/>
  <c r="C543" i="52"/>
  <c r="C605" i="52"/>
  <c r="O481" i="52"/>
  <c r="Q481" i="52"/>
  <c r="C671" i="52"/>
  <c r="O447" i="52"/>
  <c r="Q447" i="52"/>
  <c r="C509" i="52"/>
  <c r="O509" i="52"/>
  <c r="Q509" i="52"/>
  <c r="O486" i="52"/>
  <c r="Q486" i="52"/>
  <c r="D459" i="52"/>
  <c r="O471" i="52"/>
  <c r="Q471" i="52"/>
  <c r="D500" i="52"/>
  <c r="D523" i="52"/>
  <c r="D585" i="52"/>
  <c r="D547" i="52"/>
  <c r="O547" i="52"/>
  <c r="Q547" i="52"/>
  <c r="O485" i="52"/>
  <c r="Q485" i="52"/>
  <c r="O470" i="52"/>
  <c r="Q470" i="52"/>
  <c r="C411" i="52"/>
  <c r="O349" i="52"/>
  <c r="Q349" i="52"/>
  <c r="C639" i="52"/>
  <c r="O639" i="52"/>
  <c r="Q639" i="52"/>
  <c r="O577" i="52"/>
  <c r="Q577" i="52"/>
  <c r="O422" i="52"/>
  <c r="Q422" i="52"/>
  <c r="C484" i="52"/>
  <c r="O388" i="52"/>
  <c r="Q388" i="52"/>
  <c r="Q287" i="52"/>
  <c r="G304" i="38"/>
  <c r="C498" i="52"/>
  <c r="O498" i="52"/>
  <c r="Q498" i="52"/>
  <c r="O392" i="52"/>
  <c r="Q392" i="52"/>
  <c r="C531" i="52"/>
  <c r="C354" i="52"/>
  <c r="C416" i="52"/>
  <c r="O416" i="52"/>
  <c r="Q416" i="52"/>
  <c r="O292" i="52"/>
  <c r="O414" i="52"/>
  <c r="Q414" i="52"/>
  <c r="D452" i="52"/>
  <c r="D514" i="52"/>
  <c r="O390" i="52"/>
  <c r="Q390" i="52"/>
  <c r="C628" i="52"/>
  <c r="O566" i="52"/>
  <c r="Q566" i="52"/>
  <c r="C629" i="52"/>
  <c r="O567" i="52"/>
  <c r="Q567" i="52"/>
  <c r="C665" i="52"/>
  <c r="O665" i="52"/>
  <c r="Q665" i="52"/>
  <c r="O603" i="52"/>
  <c r="Q603" i="52"/>
  <c r="B347" i="52"/>
  <c r="B409" i="52"/>
  <c r="B471" i="52"/>
  <c r="B533" i="52"/>
  <c r="B595" i="52"/>
  <c r="B657" i="52"/>
  <c r="B286" i="52"/>
  <c r="Q277" i="52"/>
  <c r="G294" i="38"/>
  <c r="C604" i="52"/>
  <c r="C487" i="52"/>
  <c r="O487" i="52"/>
  <c r="Q487" i="52"/>
  <c r="O425" i="52"/>
  <c r="Q425" i="52"/>
  <c r="C503" i="52"/>
  <c r="O441" i="52"/>
  <c r="Q441" i="52"/>
  <c r="Q304" i="52"/>
  <c r="C668" i="52"/>
  <c r="O281" i="52"/>
  <c r="C343" i="52"/>
  <c r="O575" i="52"/>
  <c r="Q575" i="52"/>
  <c r="C501" i="52"/>
  <c r="O439" i="52"/>
  <c r="Q439" i="52"/>
  <c r="O403" i="52"/>
  <c r="Q403" i="52"/>
  <c r="C645" i="52"/>
  <c r="O440" i="52"/>
  <c r="Q440" i="52"/>
  <c r="Q280" i="52"/>
  <c r="C599" i="52"/>
  <c r="C661" i="52"/>
  <c r="O661" i="52"/>
  <c r="Q661" i="52"/>
  <c r="O537" i="52"/>
  <c r="Q537" i="52"/>
  <c r="Q302" i="52"/>
  <c r="G319" i="38"/>
  <c r="B376" i="52"/>
  <c r="B438" i="52"/>
  <c r="B500" i="52"/>
  <c r="B562" i="52"/>
  <c r="B624" i="52"/>
  <c r="B686" i="52"/>
  <c r="B315" i="52"/>
  <c r="O526" i="52"/>
  <c r="Q526" i="52"/>
  <c r="C365" i="52"/>
  <c r="O365" i="52"/>
  <c r="Q365" i="52"/>
  <c r="O303" i="52"/>
  <c r="D517" i="52"/>
  <c r="O517" i="52"/>
  <c r="Q517" i="52"/>
  <c r="Q271" i="52"/>
  <c r="O394" i="52"/>
  <c r="Q394" i="52"/>
  <c r="C657" i="52"/>
  <c r="C619" i="52"/>
  <c r="O619" i="52"/>
  <c r="C682" i="52"/>
  <c r="O543" i="52"/>
  <c r="Q543" i="52"/>
  <c r="C571" i="52"/>
  <c r="C633" i="52"/>
  <c r="D609" i="52"/>
  <c r="D671" i="52"/>
  <c r="O671" i="52"/>
  <c r="Q671" i="52"/>
  <c r="O533" i="52"/>
  <c r="Q533" i="52"/>
  <c r="D562" i="52"/>
  <c r="D624" i="52"/>
  <c r="D686" i="52"/>
  <c r="C666" i="52"/>
  <c r="O629" i="52"/>
  <c r="Q629" i="52"/>
  <c r="C691" i="52"/>
  <c r="O691" i="52"/>
  <c r="Q691" i="52"/>
  <c r="C560" i="52"/>
  <c r="O450" i="52"/>
  <c r="Q450" i="52"/>
  <c r="O411" i="52"/>
  <c r="Q411" i="52"/>
  <c r="C473" i="52"/>
  <c r="C477" i="52"/>
  <c r="O477" i="52"/>
  <c r="Q477" i="52"/>
  <c r="O628" i="52"/>
  <c r="Q628" i="52"/>
  <c r="C690" i="52"/>
  <c r="O690" i="52"/>
  <c r="Q690" i="52"/>
  <c r="O354" i="52"/>
  <c r="Q354" i="52"/>
  <c r="O452" i="52"/>
  <c r="Q452" i="52"/>
  <c r="B287" i="52"/>
  <c r="B349" i="52"/>
  <c r="B411" i="52"/>
  <c r="B473" i="52"/>
  <c r="B535" i="52"/>
  <c r="B597" i="52"/>
  <c r="B659" i="52"/>
  <c r="B348" i="52"/>
  <c r="B410" i="52"/>
  <c r="B472" i="52"/>
  <c r="B534" i="52"/>
  <c r="B596" i="52"/>
  <c r="B658" i="52"/>
  <c r="Q281" i="52"/>
  <c r="G298" i="38"/>
  <c r="C427" i="52"/>
  <c r="C565" i="52"/>
  <c r="O503" i="52"/>
  <c r="Q503" i="52"/>
  <c r="O599" i="52"/>
  <c r="Q599" i="52"/>
  <c r="D579" i="52"/>
  <c r="C405" i="52"/>
  <c r="C467" i="52"/>
  <c r="O343" i="52"/>
  <c r="Q343" i="52"/>
  <c r="C549" i="52"/>
  <c r="C611" i="52"/>
  <c r="O611" i="52"/>
  <c r="Q611" i="52"/>
  <c r="O571" i="52"/>
  <c r="Q571" i="52"/>
  <c r="O633" i="52"/>
  <c r="Q633" i="52"/>
  <c r="C681" i="52"/>
  <c r="O681" i="52"/>
  <c r="Q681" i="52"/>
  <c r="Q619" i="52"/>
  <c r="D647" i="52"/>
  <c r="D657" i="52"/>
  <c r="Q595" i="52"/>
  <c r="C478" i="52"/>
  <c r="C540" i="52"/>
  <c r="O540" i="52"/>
  <c r="Q540" i="52"/>
  <c r="C535" i="52"/>
  <c r="C597" i="52"/>
  <c r="O473" i="52"/>
  <c r="Q473" i="52"/>
  <c r="C539" i="52"/>
  <c r="O549" i="52"/>
  <c r="Q549" i="52"/>
  <c r="D641" i="52"/>
  <c r="O641" i="52"/>
  <c r="Q641" i="52"/>
  <c r="O579" i="52"/>
  <c r="Q579" i="52"/>
  <c r="C627" i="52"/>
  <c r="O565" i="52"/>
  <c r="Q565" i="52"/>
  <c r="O405" i="52"/>
  <c r="Q405" i="52"/>
  <c r="O535" i="52"/>
  <c r="Q535" i="52"/>
  <c r="O478" i="52"/>
  <c r="Q478" i="52"/>
  <c r="C673" i="52"/>
  <c r="O673" i="52"/>
  <c r="Q673" i="52"/>
  <c r="C602" i="52"/>
  <c r="I237" i="46"/>
  <c r="S237" i="46"/>
  <c r="W119" i="38"/>
  <c r="W117" i="38"/>
  <c r="W115" i="38"/>
  <c r="W114" i="38"/>
  <c r="W121" i="38"/>
  <c r="W118" i="38"/>
  <c r="W120" i="38"/>
  <c r="W116" i="38"/>
  <c r="W123" i="38"/>
  <c r="W122" i="38"/>
  <c r="C98" i="60"/>
  <c r="W98" i="60"/>
  <c r="J92" i="60"/>
  <c r="H92" i="60"/>
  <c r="Q93" i="60"/>
  <c r="I93" i="60"/>
  <c r="V93" i="60"/>
  <c r="M93" i="60"/>
  <c r="S96" i="60"/>
  <c r="T96" i="60"/>
  <c r="J96" i="60"/>
  <c r="U92" i="60"/>
  <c r="S92" i="60"/>
  <c r="L92" i="60"/>
  <c r="O92" i="60"/>
  <c r="R93" i="60"/>
  <c r="J93" i="60"/>
  <c r="G93" i="60"/>
  <c r="S93" i="60"/>
  <c r="G96" i="60"/>
  <c r="O96" i="60"/>
  <c r="P96" i="60"/>
  <c r="D92" i="60"/>
  <c r="M92" i="60"/>
  <c r="R92" i="60"/>
  <c r="T92" i="60"/>
  <c r="W93" i="60"/>
  <c r="T93" i="60"/>
  <c r="D93" i="60"/>
  <c r="N96" i="60"/>
  <c r="L96" i="60"/>
  <c r="K96" i="60"/>
  <c r="F96" i="60"/>
  <c r="V92" i="60"/>
  <c r="X96" i="60"/>
  <c r="F92" i="60"/>
  <c r="I92" i="60"/>
  <c r="K92" i="60"/>
  <c r="L93" i="60"/>
  <c r="N93" i="60"/>
  <c r="O93" i="60"/>
  <c r="W96" i="60"/>
  <c r="M96" i="60"/>
  <c r="V96" i="60"/>
  <c r="N92" i="60"/>
  <c r="P92" i="60"/>
  <c r="P93" i="60"/>
  <c r="X93" i="60"/>
  <c r="D96" i="60"/>
  <c r="I96" i="60"/>
  <c r="J98" i="60"/>
  <c r="V98" i="60"/>
  <c r="G104" i="60"/>
  <c r="I104" i="60"/>
  <c r="H101" i="60"/>
  <c r="N98" i="60"/>
  <c r="F98" i="60"/>
  <c r="N104" i="60"/>
  <c r="W464" i="50"/>
  <c r="Q458" i="50"/>
  <c r="S101" i="60"/>
  <c r="U101" i="60"/>
  <c r="F101" i="60"/>
  <c r="R101" i="60"/>
  <c r="M101" i="60"/>
  <c r="K101" i="60"/>
  <c r="G101" i="60"/>
  <c r="J101" i="60"/>
  <c r="Q101" i="60"/>
  <c r="T101" i="60"/>
  <c r="P101" i="60"/>
  <c r="X101" i="60"/>
  <c r="I101" i="60"/>
  <c r="W101" i="60"/>
  <c r="N101" i="60"/>
  <c r="R104" i="60"/>
  <c r="P104" i="60"/>
  <c r="F104" i="60"/>
  <c r="X104" i="60"/>
  <c r="M104" i="60"/>
  <c r="W104" i="60"/>
  <c r="V104" i="60"/>
  <c r="U104" i="60"/>
  <c r="D104" i="60"/>
  <c r="O104" i="60"/>
  <c r="W338" i="50"/>
  <c r="W276" i="50"/>
  <c r="H45" i="60"/>
  <c r="AI45" i="60"/>
  <c r="AH45" i="60"/>
  <c r="AV45" i="60"/>
  <c r="BL45" i="60"/>
  <c r="BM45" i="60"/>
  <c r="AU45" i="60"/>
  <c r="AK45" i="60"/>
  <c r="T45" i="60"/>
  <c r="U45" i="60"/>
  <c r="F45" i="60"/>
  <c r="BD45" i="60"/>
  <c r="BA45" i="60"/>
  <c r="BH45" i="60"/>
  <c r="I45" i="60"/>
  <c r="D45" i="60"/>
  <c r="AC45" i="60"/>
  <c r="S45" i="60"/>
  <c r="AO45" i="60"/>
  <c r="Q45" i="60"/>
  <c r="O45" i="60"/>
  <c r="BQ45" i="60"/>
  <c r="AB45" i="60"/>
  <c r="AT45" i="60"/>
  <c r="BT45" i="60"/>
  <c r="M45" i="60"/>
  <c r="Z45" i="60"/>
  <c r="AJ45" i="60"/>
  <c r="AM45" i="60"/>
  <c r="Y45" i="60"/>
  <c r="X45" i="60"/>
  <c r="AN45" i="60"/>
  <c r="AE45" i="60"/>
  <c r="AW45" i="60"/>
  <c r="AP45" i="60"/>
  <c r="L45" i="60"/>
  <c r="AD45" i="60"/>
  <c r="V45" i="60"/>
  <c r="AR45" i="60"/>
  <c r="BK45" i="60"/>
  <c r="AQ45" i="60"/>
  <c r="BO45" i="60"/>
  <c r="W45" i="60"/>
  <c r="BP45" i="60"/>
  <c r="AX45" i="60"/>
  <c r="BG45" i="60"/>
  <c r="BJ45" i="60"/>
  <c r="N45" i="60"/>
  <c r="AF45" i="60"/>
  <c r="AS45" i="60"/>
  <c r="BE45" i="60"/>
  <c r="K45" i="60"/>
  <c r="BB45" i="60"/>
  <c r="AL45" i="60"/>
  <c r="BI45" i="60"/>
  <c r="G45" i="60"/>
  <c r="R45" i="60"/>
  <c r="AA45" i="60"/>
  <c r="BR45" i="60"/>
  <c r="BS45" i="60"/>
  <c r="AG45" i="60"/>
  <c r="AZ45" i="60"/>
  <c r="C45" i="60"/>
  <c r="BC45" i="60"/>
  <c r="BF45" i="60"/>
  <c r="P45" i="60"/>
  <c r="AY45" i="60"/>
  <c r="BN45" i="60"/>
  <c r="J45" i="60"/>
  <c r="I353" i="46"/>
  <c r="S353" i="46"/>
  <c r="V408" i="50"/>
  <c r="V406" i="50"/>
  <c r="V400" i="50"/>
  <c r="V404" i="50"/>
  <c r="R96" i="60"/>
  <c r="U96" i="60"/>
  <c r="I417" i="50"/>
  <c r="S417" i="50"/>
  <c r="I91" i="50"/>
  <c r="S91" i="50"/>
  <c r="E16" i="60"/>
  <c r="AK16" i="60"/>
  <c r="CJ16" i="60"/>
  <c r="V274" i="50"/>
  <c r="W274" i="50"/>
  <c r="V272" i="50"/>
  <c r="W272" i="50"/>
  <c r="V268" i="50"/>
  <c r="W268" i="50"/>
  <c r="W474" i="50"/>
  <c r="W468" i="50"/>
  <c r="W470" i="50"/>
  <c r="K16" i="60"/>
  <c r="BT16" i="60"/>
  <c r="H16" i="60"/>
  <c r="AJ16" i="60"/>
  <c r="BK16" i="60"/>
  <c r="T16" i="60"/>
  <c r="N16" i="60"/>
  <c r="O16" i="60"/>
  <c r="R16" i="60"/>
  <c r="AR16" i="60"/>
  <c r="AA16" i="60"/>
  <c r="AI16" i="60"/>
  <c r="Z16" i="60"/>
  <c r="M16" i="60"/>
  <c r="L16" i="60"/>
  <c r="C16" i="60"/>
  <c r="BL16" i="60"/>
  <c r="AW16" i="60"/>
  <c r="BI16" i="60"/>
  <c r="BJ16" i="60"/>
  <c r="BC16" i="60"/>
  <c r="BD16" i="60"/>
  <c r="BB16" i="60"/>
  <c r="F16" i="60"/>
  <c r="AE16" i="60"/>
  <c r="AQ16" i="60"/>
  <c r="AV16" i="60"/>
  <c r="BR16" i="60"/>
  <c r="AU16" i="60"/>
  <c r="AS16" i="60"/>
  <c r="AM16" i="60"/>
  <c r="BQ16" i="60"/>
  <c r="BM16" i="60"/>
  <c r="W16" i="60"/>
  <c r="Y16" i="60"/>
  <c r="BG16" i="60"/>
  <c r="BE16" i="60"/>
  <c r="D16" i="60"/>
  <c r="U16" i="60"/>
  <c r="AP16" i="60"/>
  <c r="P16" i="60"/>
  <c r="AG16" i="60"/>
  <c r="AC16" i="60"/>
  <c r="BH16" i="60"/>
  <c r="I16" i="60"/>
  <c r="G16" i="60"/>
  <c r="AX16" i="60"/>
  <c r="BA16" i="60"/>
  <c r="J16" i="60"/>
  <c r="Q16" i="60"/>
  <c r="BN16" i="60"/>
  <c r="AF16" i="60"/>
  <c r="BS16" i="60"/>
  <c r="S16" i="60"/>
  <c r="AL16" i="60"/>
  <c r="AH16" i="60"/>
  <c r="X16" i="60"/>
  <c r="AZ16" i="60"/>
  <c r="BP16" i="60"/>
  <c r="BO16" i="60"/>
  <c r="AN16" i="60"/>
  <c r="AY16" i="60"/>
  <c r="AO16" i="60"/>
  <c r="AT16" i="60"/>
  <c r="AB16" i="60"/>
  <c r="AD16" i="60"/>
  <c r="V16" i="60"/>
  <c r="CJ94" i="60"/>
  <c r="C94" i="60"/>
  <c r="G94" i="60"/>
  <c r="D50" i="58"/>
  <c r="D54" i="58"/>
  <c r="D55" i="58"/>
  <c r="D52" i="58"/>
  <c r="D51" i="58"/>
  <c r="D53" i="58"/>
  <c r="CJ13" i="60"/>
  <c r="CL13" i="60"/>
  <c r="E13" i="60"/>
  <c r="W204" i="50"/>
  <c r="V101" i="60"/>
  <c r="O101" i="60"/>
  <c r="D101" i="60"/>
  <c r="T50" i="60"/>
  <c r="BA50" i="60"/>
  <c r="BT50" i="60"/>
  <c r="G50" i="60"/>
  <c r="AW50" i="60"/>
  <c r="BF50" i="60"/>
  <c r="O50" i="60"/>
  <c r="AF50" i="60"/>
  <c r="AM50" i="60"/>
  <c r="BR50" i="60"/>
  <c r="AC50" i="60"/>
  <c r="AN50" i="60"/>
  <c r="AV50" i="60"/>
  <c r="N50" i="60"/>
  <c r="BN50" i="60"/>
  <c r="BK50" i="60"/>
  <c r="BG50" i="60"/>
  <c r="S50" i="60"/>
  <c r="BI50" i="60"/>
  <c r="AH50" i="60"/>
  <c r="AD50" i="60"/>
  <c r="K50" i="60"/>
  <c r="W50" i="60"/>
  <c r="U50" i="60"/>
  <c r="F50" i="60"/>
  <c r="AR50" i="60"/>
  <c r="AJ50" i="60"/>
  <c r="BM50" i="60"/>
  <c r="BQ50" i="60"/>
  <c r="AI50" i="60"/>
  <c r="Z50" i="60"/>
  <c r="BO50" i="60"/>
  <c r="BH50" i="60"/>
  <c r="AY50" i="60"/>
  <c r="AT50" i="60"/>
  <c r="M50" i="60"/>
  <c r="Q50" i="60"/>
  <c r="I50" i="60"/>
  <c r="Y50" i="60"/>
  <c r="V50" i="60"/>
  <c r="AO50" i="60"/>
  <c r="AQ50" i="60"/>
  <c r="AB50" i="60"/>
  <c r="X50" i="60"/>
  <c r="L50" i="60"/>
  <c r="AU50" i="60"/>
  <c r="AX50" i="60"/>
  <c r="BC50" i="60"/>
  <c r="BL50" i="60"/>
  <c r="BP50" i="60"/>
  <c r="R50" i="60"/>
  <c r="AZ50" i="60"/>
  <c r="J50" i="60"/>
  <c r="AK50" i="60"/>
  <c r="BF16" i="60"/>
  <c r="U518" i="50"/>
  <c r="T518" i="50"/>
  <c r="M518" i="50"/>
  <c r="H483" i="50"/>
  <c r="I483" i="50"/>
  <c r="H493" i="50"/>
  <c r="W493" i="50"/>
  <c r="H497" i="50"/>
  <c r="W497" i="50"/>
  <c r="H455" i="50"/>
  <c r="Q492" i="50"/>
  <c r="Q496" i="50"/>
  <c r="Q493" i="50"/>
  <c r="Q495" i="50"/>
  <c r="H495" i="50"/>
  <c r="W495" i="50"/>
  <c r="Q494" i="50"/>
  <c r="H492" i="50"/>
  <c r="W492" i="50"/>
  <c r="Q497" i="50"/>
  <c r="Q484" i="50"/>
  <c r="V466" i="50"/>
  <c r="W466" i="50"/>
  <c r="E458" i="50"/>
  <c r="V472" i="50"/>
  <c r="W472" i="50"/>
  <c r="U19" i="50"/>
  <c r="M19" i="50"/>
  <c r="V604" i="50"/>
  <c r="V598" i="50"/>
  <c r="E590" i="50"/>
  <c r="U386" i="50"/>
  <c r="M386" i="50"/>
  <c r="T386" i="50"/>
  <c r="H588" i="50"/>
  <c r="H629" i="50"/>
  <c r="W629" i="50"/>
  <c r="H628" i="50"/>
  <c r="W628" i="50"/>
  <c r="Q627" i="50"/>
  <c r="H624" i="50"/>
  <c r="W624" i="50"/>
  <c r="H627" i="50"/>
  <c r="W627" i="50"/>
  <c r="H615" i="50"/>
  <c r="Q615" i="50"/>
  <c r="CL52" i="60"/>
  <c r="CJ52" i="60"/>
  <c r="E52" i="60"/>
  <c r="H12" i="60"/>
  <c r="AV12" i="60"/>
  <c r="G12" i="60"/>
  <c r="BI12" i="60"/>
  <c r="E72" i="60"/>
  <c r="AV72" i="60"/>
  <c r="CL72" i="60"/>
  <c r="CJ72" i="60"/>
  <c r="B81" i="60"/>
  <c r="B85" i="60"/>
  <c r="CL85" i="60"/>
  <c r="B39" i="60"/>
  <c r="B60" i="60"/>
  <c r="CJ60" i="60"/>
  <c r="B58" i="60"/>
  <c r="B34" i="60"/>
  <c r="E34" i="60"/>
  <c r="D34" i="60"/>
  <c r="B71" i="60"/>
  <c r="B83" i="60"/>
  <c r="B43" i="60"/>
  <c r="B78" i="60"/>
  <c r="CJ78" i="60"/>
  <c r="B38" i="60"/>
  <c r="B15" i="60"/>
  <c r="CL15" i="60"/>
  <c r="B41" i="60"/>
  <c r="B69" i="60"/>
  <c r="B19" i="60"/>
  <c r="B63" i="60"/>
  <c r="E63" i="60"/>
  <c r="B49" i="60"/>
  <c r="B67" i="60"/>
  <c r="CL67" i="60"/>
  <c r="B74" i="60"/>
  <c r="B73" i="60"/>
  <c r="B62" i="60"/>
  <c r="B64" i="60"/>
  <c r="CJ64" i="60"/>
  <c r="B40" i="60"/>
  <c r="B33" i="60"/>
  <c r="CL33" i="60"/>
  <c r="B48" i="60"/>
  <c r="B42" i="60"/>
  <c r="CJ42" i="60"/>
  <c r="B79" i="60"/>
  <c r="B70" i="60"/>
  <c r="CL70" i="60"/>
  <c r="B55" i="60"/>
  <c r="B37" i="60"/>
  <c r="CJ37" i="60"/>
  <c r="B27" i="60"/>
  <c r="B36" i="60"/>
  <c r="B59" i="60"/>
  <c r="B57" i="60"/>
  <c r="E57" i="60"/>
  <c r="BF57" i="60"/>
  <c r="B44" i="60"/>
  <c r="B105" i="60"/>
  <c r="B95" i="60"/>
  <c r="B102" i="60"/>
  <c r="CJ102" i="60"/>
  <c r="B100" i="60"/>
  <c r="B103" i="60"/>
  <c r="B99" i="60"/>
  <c r="W148" i="44"/>
  <c r="CJ23" i="60"/>
  <c r="CL23" i="60"/>
  <c r="E23" i="60"/>
  <c r="E26" i="60"/>
  <c r="CJ26" i="60"/>
  <c r="E66" i="60"/>
  <c r="CJ66" i="60"/>
  <c r="CL66" i="60"/>
  <c r="CL30" i="60"/>
  <c r="CJ30" i="60"/>
  <c r="E30" i="60"/>
  <c r="BG30" i="60"/>
  <c r="W139" i="44"/>
  <c r="W142" i="44"/>
  <c r="W151" i="44"/>
  <c r="W143" i="44"/>
  <c r="W146" i="44"/>
  <c r="W154" i="44"/>
  <c r="W144" i="44"/>
  <c r="W145" i="44"/>
  <c r="W152" i="44"/>
  <c r="E43" i="50"/>
  <c r="V75" i="50"/>
  <c r="V66" i="50"/>
  <c r="CL58" i="60"/>
  <c r="CJ105" i="60"/>
  <c r="C105" i="60"/>
  <c r="X105" i="60"/>
  <c r="CJ33" i="60"/>
  <c r="E33" i="60"/>
  <c r="E60" i="60"/>
  <c r="CL60" i="60"/>
  <c r="Q392" i="50"/>
  <c r="W398" i="50"/>
  <c r="W402" i="50"/>
  <c r="S483" i="50"/>
  <c r="U52" i="58"/>
  <c r="V224" i="58"/>
  <c r="U237" i="58"/>
  <c r="C224" i="58"/>
  <c r="Q226" i="58"/>
  <c r="S224" i="58"/>
  <c r="F94" i="60"/>
  <c r="I94" i="60"/>
  <c r="L94" i="60"/>
  <c r="T94" i="60"/>
  <c r="W94" i="60"/>
  <c r="J94" i="60"/>
  <c r="X94" i="60"/>
  <c r="X23" i="60"/>
  <c r="BA23" i="60"/>
  <c r="V23" i="60"/>
  <c r="BB23" i="60"/>
  <c r="C23" i="60"/>
  <c r="AG23" i="60"/>
  <c r="AF23" i="60"/>
  <c r="B111" i="60"/>
  <c r="E50" i="58"/>
  <c r="H71" i="58"/>
  <c r="E85" i="58"/>
  <c r="C71" i="58"/>
  <c r="Q73" i="58"/>
  <c r="S71" i="58"/>
  <c r="U50" i="58"/>
  <c r="V71" i="58"/>
  <c r="U90" i="58"/>
  <c r="H50" i="58"/>
  <c r="H73" i="58"/>
  <c r="E70" i="60"/>
  <c r="CJ70" i="60"/>
  <c r="CL63" i="60"/>
  <c r="CJ63" i="60"/>
  <c r="E15" i="60"/>
  <c r="AX15" i="60"/>
  <c r="CJ15" i="60"/>
  <c r="I615" i="50"/>
  <c r="S615" i="50"/>
  <c r="BO66" i="60"/>
  <c r="AW66" i="60"/>
  <c r="AY66" i="60"/>
  <c r="AK66" i="60"/>
  <c r="BI66" i="60"/>
  <c r="S66" i="60"/>
  <c r="CJ100" i="60"/>
  <c r="C100" i="60"/>
  <c r="T100" i="60"/>
  <c r="CL44" i="60"/>
  <c r="CJ44" i="60"/>
  <c r="E44" i="60"/>
  <c r="CJ27" i="60"/>
  <c r="CL27" i="60"/>
  <c r="E27" i="60"/>
  <c r="CJ79" i="60"/>
  <c r="E79" i="60"/>
  <c r="AC79" i="60"/>
  <c r="CL79" i="60"/>
  <c r="CL40" i="60"/>
  <c r="CJ40" i="60"/>
  <c r="E40" i="60"/>
  <c r="BI40" i="60"/>
  <c r="CL74" i="60"/>
  <c r="E74" i="60"/>
  <c r="CJ74" i="60"/>
  <c r="E19" i="60"/>
  <c r="CJ19" i="60"/>
  <c r="CL19" i="60"/>
  <c r="CJ38" i="60"/>
  <c r="CL38" i="60"/>
  <c r="E38" i="60"/>
  <c r="CL71" i="60"/>
  <c r="CJ71" i="60"/>
  <c r="E71" i="60"/>
  <c r="R71" i="60"/>
  <c r="E39" i="60"/>
  <c r="CL39" i="60"/>
  <c r="CJ39" i="60"/>
  <c r="BJ26" i="60"/>
  <c r="V26" i="60"/>
  <c r="BK26" i="60"/>
  <c r="AO26" i="60"/>
  <c r="BH26" i="60"/>
  <c r="BR26" i="60"/>
  <c r="BI26" i="60"/>
  <c r="I26" i="60"/>
  <c r="Q26" i="60"/>
  <c r="J26" i="60"/>
  <c r="BT26" i="60"/>
  <c r="AM26" i="60"/>
  <c r="Y26" i="60"/>
  <c r="T26" i="60"/>
  <c r="D26" i="60"/>
  <c r="AX26" i="60"/>
  <c r="AG26" i="60"/>
  <c r="AL26" i="60"/>
  <c r="AN26" i="60"/>
  <c r="W26" i="60"/>
  <c r="BA26" i="60"/>
  <c r="BP26" i="60"/>
  <c r="S26" i="60"/>
  <c r="AS26" i="60"/>
  <c r="BL26" i="60"/>
  <c r="AR26" i="60"/>
  <c r="R26" i="60"/>
  <c r="F26" i="60"/>
  <c r="BD26" i="60"/>
  <c r="U26" i="60"/>
  <c r="BF26" i="60"/>
  <c r="AA26" i="60"/>
  <c r="AI26" i="60"/>
  <c r="AJ26" i="60"/>
  <c r="Z26" i="60"/>
  <c r="AE26" i="60"/>
  <c r="K26" i="60"/>
  <c r="P26" i="60"/>
  <c r="AZ26" i="60"/>
  <c r="AC26" i="60"/>
  <c r="BM26" i="60"/>
  <c r="BS26" i="60"/>
  <c r="AP26" i="60"/>
  <c r="BG26" i="60"/>
  <c r="M26" i="60"/>
  <c r="AY26" i="60"/>
  <c r="O26" i="60"/>
  <c r="BE26" i="60"/>
  <c r="AD26" i="60"/>
  <c r="AK26" i="60"/>
  <c r="G26" i="60"/>
  <c r="AT26" i="60"/>
  <c r="BN26" i="60"/>
  <c r="L26" i="60"/>
  <c r="AW26" i="60"/>
  <c r="H26" i="60"/>
  <c r="C26" i="60"/>
  <c r="AV26" i="60"/>
  <c r="AF26" i="60"/>
  <c r="AH26" i="60"/>
  <c r="BQ26" i="60"/>
  <c r="BB26" i="60"/>
  <c r="N26" i="60"/>
  <c r="BC26" i="60"/>
  <c r="AB26" i="60"/>
  <c r="AU26" i="60"/>
  <c r="BO26" i="60"/>
  <c r="AQ26" i="60"/>
  <c r="X26" i="60"/>
  <c r="BG52" i="60"/>
  <c r="BT52" i="60"/>
  <c r="N52" i="60"/>
  <c r="BR52" i="60"/>
  <c r="AU52" i="60"/>
  <c r="BN52" i="60"/>
  <c r="J52" i="60"/>
  <c r="W52" i="50"/>
  <c r="W71" i="50"/>
  <c r="Q43" i="50"/>
  <c r="E51" i="58"/>
  <c r="H152" i="58"/>
  <c r="E160" i="58"/>
  <c r="H51" i="58"/>
  <c r="H154" i="58"/>
  <c r="C152" i="58"/>
  <c r="Q154" i="58"/>
  <c r="S152" i="58"/>
  <c r="U51" i="58"/>
  <c r="V152" i="58"/>
  <c r="U165" i="58"/>
  <c r="W165" i="58"/>
  <c r="AG30" i="60"/>
  <c r="X30" i="60"/>
  <c r="M30" i="60"/>
  <c r="Q30" i="60"/>
  <c r="AS30" i="60"/>
  <c r="J30" i="60"/>
  <c r="AW30" i="60"/>
  <c r="BO30" i="60"/>
  <c r="BJ30" i="60"/>
  <c r="L30" i="60"/>
  <c r="AM30" i="60"/>
  <c r="G30" i="60"/>
  <c r="AH30" i="60"/>
  <c r="AX30" i="60"/>
  <c r="T30" i="60"/>
  <c r="AR30" i="60"/>
  <c r="AD30" i="60"/>
  <c r="N30" i="60"/>
  <c r="AN30" i="60"/>
  <c r="AL30" i="60"/>
  <c r="AB30" i="60"/>
  <c r="BK30" i="60"/>
  <c r="D30" i="60"/>
  <c r="O30" i="60"/>
  <c r="BT30" i="60"/>
  <c r="AF30" i="60"/>
  <c r="BP30" i="60"/>
  <c r="AA30" i="60"/>
  <c r="C30" i="60"/>
  <c r="S30" i="60"/>
  <c r="AT30" i="60"/>
  <c r="BD30" i="60"/>
  <c r="AO30" i="60"/>
  <c r="AZ30" i="60"/>
  <c r="BE30" i="60"/>
  <c r="AY30" i="60"/>
  <c r="BR30" i="60"/>
  <c r="AE30" i="60"/>
  <c r="CJ103" i="60"/>
  <c r="C103" i="60"/>
  <c r="G103" i="60"/>
  <c r="CJ36" i="60"/>
  <c r="E36" i="60"/>
  <c r="CL36" i="60"/>
  <c r="CJ73" i="60"/>
  <c r="CL73" i="60"/>
  <c r="E73" i="60"/>
  <c r="CJ83" i="60"/>
  <c r="E83" i="60"/>
  <c r="AZ83" i="60"/>
  <c r="CL83" i="60"/>
  <c r="C102" i="60"/>
  <c r="T102" i="60"/>
  <c r="CL57" i="60"/>
  <c r="CJ57" i="60"/>
  <c r="CL37" i="60"/>
  <c r="E37" i="60"/>
  <c r="CL42" i="60"/>
  <c r="CL64" i="60"/>
  <c r="E64" i="60"/>
  <c r="E67" i="60"/>
  <c r="AA67" i="60"/>
  <c r="CJ69" i="60"/>
  <c r="CL69" i="60"/>
  <c r="E69" i="60"/>
  <c r="S69" i="60"/>
  <c r="E78" i="60"/>
  <c r="X78" i="60"/>
  <c r="CJ34" i="60"/>
  <c r="CL34" i="60"/>
  <c r="CJ85" i="60"/>
  <c r="AN72" i="60"/>
  <c r="J72" i="60"/>
  <c r="Z72" i="60"/>
  <c r="AQ72" i="60"/>
  <c r="AM72" i="60"/>
  <c r="W72" i="60"/>
  <c r="H72" i="60"/>
  <c r="AI72" i="60"/>
  <c r="BO72" i="60"/>
  <c r="Q72" i="60"/>
  <c r="AG72" i="60"/>
  <c r="V72" i="60"/>
  <c r="BE72" i="60"/>
  <c r="P72" i="60"/>
  <c r="BF72" i="60"/>
  <c r="X72" i="60"/>
  <c r="I72" i="60"/>
  <c r="AD72" i="60"/>
  <c r="Y72" i="60"/>
  <c r="BC72" i="60"/>
  <c r="BQ72" i="60"/>
  <c r="G72" i="60"/>
  <c r="BI72" i="60"/>
  <c r="R72" i="60"/>
  <c r="AP72" i="60"/>
  <c r="D72" i="60"/>
  <c r="F72" i="60"/>
  <c r="U72" i="60"/>
  <c r="AB72" i="60"/>
  <c r="BD72" i="60"/>
  <c r="AZ72" i="60"/>
  <c r="S72" i="60"/>
  <c r="BJ72" i="60"/>
  <c r="AO72" i="60"/>
  <c r="BM72" i="60"/>
  <c r="BL72" i="60"/>
  <c r="O72" i="60"/>
  <c r="AR72" i="60"/>
  <c r="AT72" i="60"/>
  <c r="Q524" i="50"/>
  <c r="W530" i="50"/>
  <c r="W536" i="50"/>
  <c r="Y13" i="60"/>
  <c r="AI13" i="60"/>
  <c r="AT13" i="60"/>
  <c r="D13" i="60"/>
  <c r="BB13" i="60"/>
  <c r="BF13" i="60"/>
  <c r="U13" i="60"/>
  <c r="AM13" i="60"/>
  <c r="Z13" i="60"/>
  <c r="BI13" i="60"/>
  <c r="AW13" i="60"/>
  <c r="G13" i="60"/>
  <c r="R13" i="60"/>
  <c r="H13" i="60"/>
  <c r="BJ13" i="60"/>
  <c r="AJ13" i="60"/>
  <c r="S13" i="60"/>
  <c r="AP13" i="60"/>
  <c r="BR13" i="60"/>
  <c r="BP13" i="60"/>
  <c r="AB13" i="60"/>
  <c r="F13" i="60"/>
  <c r="AN13" i="60"/>
  <c r="BM13" i="60"/>
  <c r="AK13" i="60"/>
  <c r="BK13" i="60"/>
  <c r="AA13" i="60"/>
  <c r="AH13" i="60"/>
  <c r="BD13" i="60"/>
  <c r="BL13" i="60"/>
  <c r="AS13" i="60"/>
  <c r="BS13" i="60"/>
  <c r="AQ13" i="60"/>
  <c r="V13" i="60"/>
  <c r="AC13" i="60"/>
  <c r="I13" i="60"/>
  <c r="AU13" i="60"/>
  <c r="BA13" i="60"/>
  <c r="BT13" i="60"/>
  <c r="Q13" i="60"/>
  <c r="BE13" i="60"/>
  <c r="AO13" i="60"/>
  <c r="BN13" i="60"/>
  <c r="BQ13" i="60"/>
  <c r="BH13" i="60"/>
  <c r="AZ13" i="60"/>
  <c r="AE13" i="60"/>
  <c r="AF13" i="60"/>
  <c r="AD13" i="60"/>
  <c r="AG13" i="60"/>
  <c r="AX13" i="60"/>
  <c r="N13" i="60"/>
  <c r="C13" i="60"/>
  <c r="K13" i="60"/>
  <c r="M13" i="60"/>
  <c r="J13" i="60"/>
  <c r="BO13" i="60"/>
  <c r="O13" i="60"/>
  <c r="P13" i="60"/>
  <c r="AV13" i="60"/>
  <c r="L13" i="60"/>
  <c r="AL13" i="60"/>
  <c r="BG13" i="60"/>
  <c r="W13" i="60"/>
  <c r="X13" i="60"/>
  <c r="BC13" i="60"/>
  <c r="AY13" i="60"/>
  <c r="AR13" i="60"/>
  <c r="T13" i="60"/>
  <c r="U53" i="58"/>
  <c r="V296" i="58"/>
  <c r="U309" i="58"/>
  <c r="H53" i="58"/>
  <c r="H298" i="58"/>
  <c r="Q330" i="58"/>
  <c r="E53" i="58"/>
  <c r="H296" i="58"/>
  <c r="E304" i="58"/>
  <c r="C296" i="58"/>
  <c r="Q298" i="58"/>
  <c r="S296" i="58"/>
  <c r="T296" i="58"/>
  <c r="E54" i="58"/>
  <c r="H368" i="58"/>
  <c r="E376" i="58"/>
  <c r="U54" i="58"/>
  <c r="V368" i="58"/>
  <c r="U381" i="58"/>
  <c r="U382" i="58"/>
  <c r="W382" i="58"/>
  <c r="H54" i="58"/>
  <c r="H370" i="58"/>
  <c r="Q409" i="58"/>
  <c r="C368" i="58"/>
  <c r="Q370" i="58"/>
  <c r="S368" i="58"/>
  <c r="M368" i="58"/>
  <c r="Q376" i="58"/>
  <c r="AL83" i="60"/>
  <c r="BC83" i="60"/>
  <c r="AB83" i="60"/>
  <c r="X83" i="60"/>
  <c r="AT83" i="60"/>
  <c r="AX83" i="60"/>
  <c r="AR83" i="60"/>
  <c r="AM83" i="60"/>
  <c r="Q83" i="60"/>
  <c r="AA83" i="60"/>
  <c r="AO83" i="60"/>
  <c r="AH83" i="60"/>
  <c r="AF83" i="60"/>
  <c r="AC83" i="60"/>
  <c r="BS83" i="60"/>
  <c r="AW83" i="60"/>
  <c r="BP83" i="60"/>
  <c r="BE83" i="60"/>
  <c r="AJ83" i="60"/>
  <c r="O83" i="60"/>
  <c r="AU83" i="60"/>
  <c r="Z83" i="60"/>
  <c r="BF83" i="60"/>
  <c r="BA83" i="60"/>
  <c r="AK83" i="60"/>
  <c r="AN83" i="60"/>
  <c r="AG83" i="60"/>
  <c r="U83" i="60"/>
  <c r="BB83" i="60"/>
  <c r="V83" i="60"/>
  <c r="AI83" i="60"/>
  <c r="BO83" i="60"/>
  <c r="Y83" i="60"/>
  <c r="S83" i="60"/>
  <c r="I83" i="60"/>
  <c r="AE83" i="60"/>
  <c r="BR83" i="60"/>
  <c r="BG83" i="60"/>
  <c r="AV83" i="60"/>
  <c r="M152" i="58"/>
  <c r="Q160" i="58"/>
  <c r="J100" i="60"/>
  <c r="H100" i="60"/>
  <c r="M100" i="60"/>
  <c r="N100" i="60"/>
  <c r="R100" i="60"/>
  <c r="L100" i="60"/>
  <c r="U100" i="60"/>
  <c r="X100" i="60"/>
  <c r="K100" i="60"/>
  <c r="W100" i="60"/>
  <c r="Q100" i="60"/>
  <c r="W406" i="50"/>
  <c r="W404" i="50"/>
  <c r="W400" i="50"/>
  <c r="BF60" i="60"/>
  <c r="BQ60" i="60"/>
  <c r="AN60" i="60"/>
  <c r="W60" i="60"/>
  <c r="AG60" i="60"/>
  <c r="R60" i="60"/>
  <c r="AJ60" i="60"/>
  <c r="P60" i="60"/>
  <c r="AW60" i="60"/>
  <c r="BD60" i="60"/>
  <c r="AD60" i="60"/>
  <c r="K60" i="60"/>
  <c r="T60" i="60"/>
  <c r="AL60" i="60"/>
  <c r="AY60" i="60"/>
  <c r="AR60" i="60"/>
  <c r="AA60" i="60"/>
  <c r="BH60" i="60"/>
  <c r="AB60" i="60"/>
  <c r="AC60" i="60"/>
  <c r="L60" i="60"/>
  <c r="AF60" i="60"/>
  <c r="BG60" i="60"/>
  <c r="BL60" i="60"/>
  <c r="AQ60" i="60"/>
  <c r="AM60" i="60"/>
  <c r="J60" i="60"/>
  <c r="AI60" i="60"/>
  <c r="Z60" i="60"/>
  <c r="BE60" i="60"/>
  <c r="AU60" i="60"/>
  <c r="U60" i="60"/>
  <c r="AP60" i="60"/>
  <c r="AT60" i="60"/>
  <c r="O60" i="60"/>
  <c r="H60" i="60"/>
  <c r="M60" i="60"/>
  <c r="BS60" i="60"/>
  <c r="AZ60" i="60"/>
  <c r="AX60" i="60"/>
  <c r="D60" i="60"/>
  <c r="I60" i="60"/>
  <c r="BT60" i="60"/>
  <c r="BO60" i="60"/>
  <c r="BN60" i="60"/>
  <c r="C60" i="60"/>
  <c r="N60" i="60"/>
  <c r="BK60" i="60"/>
  <c r="BP60" i="60"/>
  <c r="G60" i="60"/>
  <c r="S60" i="60"/>
  <c r="BI60" i="60"/>
  <c r="AU64" i="60"/>
  <c r="BH64" i="60"/>
  <c r="AA64" i="60"/>
  <c r="S64" i="60"/>
  <c r="J64" i="60"/>
  <c r="Z64" i="60"/>
  <c r="BO64" i="60"/>
  <c r="AT64" i="60"/>
  <c r="AO64" i="60"/>
  <c r="BQ64" i="60"/>
  <c r="BP64" i="60"/>
  <c r="AG64" i="60"/>
  <c r="BK64" i="60"/>
  <c r="AW64" i="60"/>
  <c r="E111" i="60"/>
  <c r="B112" i="60"/>
  <c r="CJ112" i="60"/>
  <c r="I111" i="60"/>
  <c r="D111" i="60"/>
  <c r="CJ111" i="60"/>
  <c r="C111" i="60"/>
  <c r="BQ33" i="60"/>
  <c r="Q33" i="60"/>
  <c r="R33" i="60"/>
  <c r="AX33" i="60"/>
  <c r="BA33" i="60"/>
  <c r="BR33" i="60"/>
  <c r="AO33" i="60"/>
  <c r="AQ33" i="60"/>
  <c r="S33" i="60"/>
  <c r="N33" i="60"/>
  <c r="AB33" i="60"/>
  <c r="C33" i="60"/>
  <c r="AE33" i="60"/>
  <c r="AU33" i="60"/>
  <c r="AF33" i="60"/>
  <c r="AV33" i="60"/>
  <c r="W33" i="60"/>
  <c r="F33" i="60"/>
  <c r="Y33" i="60"/>
  <c r="BI33" i="60"/>
  <c r="I33" i="60"/>
  <c r="AY33" i="60"/>
  <c r="BG33" i="60"/>
  <c r="K33" i="60"/>
  <c r="BS33" i="60"/>
  <c r="AG33" i="60"/>
  <c r="BB33" i="60"/>
  <c r="G33" i="60"/>
  <c r="BO33" i="60"/>
  <c r="BE33" i="60"/>
  <c r="AD33" i="60"/>
  <c r="AH33" i="60"/>
  <c r="AS33" i="60"/>
  <c r="O33" i="60"/>
  <c r="M33" i="60"/>
  <c r="AT33" i="60"/>
  <c r="D33" i="60"/>
  <c r="BT33" i="60"/>
  <c r="V33" i="60"/>
  <c r="BP33" i="60"/>
  <c r="P33" i="60"/>
  <c r="AC33" i="60"/>
  <c r="AR33" i="60"/>
  <c r="AM33" i="60"/>
  <c r="T33" i="60"/>
  <c r="BH33" i="60"/>
  <c r="H33" i="60"/>
  <c r="BC33" i="60"/>
  <c r="AA33" i="60"/>
  <c r="BJ33" i="60"/>
  <c r="AK33" i="60"/>
  <c r="J33" i="60"/>
  <c r="U33" i="60"/>
  <c r="BL33" i="60"/>
  <c r="BM33" i="60"/>
  <c r="AZ33" i="60"/>
  <c r="AI33" i="60"/>
  <c r="AW33" i="60"/>
  <c r="L33" i="60"/>
  <c r="BK33" i="60"/>
  <c r="X33" i="60"/>
  <c r="AL33" i="60"/>
  <c r="Z33" i="60"/>
  <c r="AP33" i="60"/>
  <c r="BN33" i="60"/>
  <c r="AN33" i="60"/>
  <c r="AJ33" i="60"/>
  <c r="BF33" i="60"/>
  <c r="BD33" i="60"/>
  <c r="W381" i="58"/>
  <c r="N103" i="60"/>
  <c r="U103" i="60"/>
  <c r="H103" i="60"/>
  <c r="X103" i="60"/>
  <c r="Q103" i="60"/>
  <c r="P103" i="60"/>
  <c r="V103" i="60"/>
  <c r="I103" i="60"/>
  <c r="T103" i="60"/>
  <c r="O103" i="60"/>
  <c r="K103" i="60"/>
  <c r="S103" i="60"/>
  <c r="F103" i="60"/>
  <c r="R103" i="60"/>
  <c r="W103" i="60"/>
  <c r="W56" i="50"/>
  <c r="W67" i="50"/>
  <c r="W61" i="50"/>
  <c r="W72" i="50"/>
  <c r="K40" i="60"/>
  <c r="L40" i="60"/>
  <c r="G40" i="60"/>
  <c r="BR40" i="60"/>
  <c r="AI40" i="60"/>
  <c r="J40" i="60"/>
  <c r="BL40" i="60"/>
  <c r="AW40" i="60"/>
  <c r="AS40" i="60"/>
  <c r="T40" i="60"/>
  <c r="P40" i="60"/>
  <c r="V40" i="60"/>
  <c r="O40" i="60"/>
  <c r="AE40" i="60"/>
  <c r="I40" i="60"/>
  <c r="U40" i="60"/>
  <c r="BG40" i="60"/>
  <c r="Q40" i="60"/>
  <c r="C40" i="60"/>
  <c r="BN40" i="60"/>
  <c r="AG40" i="60"/>
  <c r="AU40" i="60"/>
  <c r="BF40" i="60"/>
  <c r="BD40" i="60"/>
  <c r="BH40" i="60"/>
  <c r="Z40" i="60"/>
  <c r="BB40" i="60"/>
  <c r="X40" i="60"/>
  <c r="D40" i="60"/>
  <c r="AJ40" i="60"/>
  <c r="H40" i="60"/>
  <c r="M40" i="60"/>
  <c r="BC40" i="60"/>
  <c r="AN40" i="60"/>
  <c r="BA40" i="60"/>
  <c r="AZ40" i="60"/>
  <c r="AH40" i="60"/>
  <c r="AP40" i="60"/>
  <c r="BP40" i="60"/>
  <c r="F40" i="60"/>
  <c r="AD40" i="60"/>
  <c r="AV40" i="60"/>
  <c r="BM40" i="60"/>
  <c r="BK40" i="60"/>
  <c r="R40" i="60"/>
  <c r="BJ40" i="60"/>
  <c r="AA40" i="60"/>
  <c r="AF40" i="60"/>
  <c r="AR40" i="60"/>
  <c r="AT40" i="60"/>
  <c r="AK40" i="60"/>
  <c r="AB40" i="60"/>
  <c r="BK79" i="60"/>
  <c r="G79" i="60"/>
  <c r="D79" i="60"/>
  <c r="AZ79" i="60"/>
  <c r="AW79" i="60"/>
  <c r="AO79" i="60"/>
  <c r="AE79" i="60"/>
  <c r="BI79" i="60"/>
  <c r="BE79" i="60"/>
  <c r="S79" i="60"/>
  <c r="Z79" i="60"/>
  <c r="AN79" i="60"/>
  <c r="X79" i="60"/>
  <c r="BL79" i="60"/>
  <c r="AR79" i="60"/>
  <c r="AA79" i="60"/>
  <c r="AL79" i="60"/>
  <c r="C79" i="60"/>
  <c r="BD79" i="60"/>
  <c r="BA79" i="60"/>
  <c r="H79" i="60"/>
  <c r="BR79" i="60"/>
  <c r="T79" i="60"/>
  <c r="J79" i="60"/>
  <c r="BJ79" i="60"/>
  <c r="AM79" i="60"/>
  <c r="AJ79" i="60"/>
  <c r="R79" i="60"/>
  <c r="AH79" i="60"/>
  <c r="M79" i="60"/>
  <c r="I79" i="60"/>
  <c r="AI79" i="60"/>
  <c r="BM79" i="60"/>
  <c r="F79" i="60"/>
  <c r="AF79" i="60"/>
  <c r="BB79" i="60"/>
  <c r="BF79" i="60"/>
  <c r="AV79" i="60"/>
  <c r="BN79" i="60"/>
  <c r="BQ79" i="60"/>
  <c r="AG79" i="60"/>
  <c r="AQ79" i="60"/>
  <c r="AX79" i="60"/>
  <c r="BG79" i="60"/>
  <c r="BH79" i="60"/>
  <c r="U79" i="60"/>
  <c r="L79" i="60"/>
  <c r="Y79" i="60"/>
  <c r="BP79" i="60"/>
  <c r="AP79" i="60"/>
  <c r="AD79" i="60"/>
  <c r="Q105" i="60"/>
  <c r="I105" i="60"/>
  <c r="O105" i="60"/>
  <c r="W105" i="60"/>
  <c r="N105" i="60"/>
  <c r="S105" i="60"/>
  <c r="D105" i="60"/>
  <c r="U105" i="60"/>
  <c r="K105" i="60"/>
  <c r="J105" i="60"/>
  <c r="P105" i="60"/>
  <c r="G105" i="60"/>
  <c r="M105" i="60"/>
  <c r="L105" i="60"/>
  <c r="V105" i="60"/>
  <c r="K102" i="60"/>
  <c r="S102" i="60"/>
  <c r="D102" i="60"/>
  <c r="O102" i="60"/>
  <c r="J102" i="60"/>
  <c r="G102" i="60"/>
  <c r="R102" i="60"/>
  <c r="L102" i="60"/>
  <c r="H102" i="60"/>
  <c r="N102" i="60"/>
  <c r="X102" i="60"/>
  <c r="M102" i="60"/>
  <c r="I102" i="60"/>
  <c r="F102" i="60"/>
  <c r="U102" i="60"/>
  <c r="BQ44" i="60"/>
  <c r="AI44" i="60"/>
  <c r="O44" i="60"/>
  <c r="AK44" i="60"/>
  <c r="BC44" i="60"/>
  <c r="BO44" i="60"/>
  <c r="AQ44" i="60"/>
  <c r="Z44" i="60"/>
  <c r="N44" i="60"/>
  <c r="AJ44" i="60"/>
  <c r="BD44" i="60"/>
  <c r="BL44" i="60"/>
  <c r="K44" i="60"/>
  <c r="BN44" i="60"/>
  <c r="AY44" i="60"/>
  <c r="F44" i="60"/>
  <c r="L44" i="60"/>
  <c r="BJ44" i="60"/>
  <c r="W44" i="60"/>
  <c r="AF44" i="60"/>
  <c r="BF44" i="60"/>
  <c r="R44" i="60"/>
  <c r="I44" i="60"/>
  <c r="AM44" i="60"/>
  <c r="V44" i="60"/>
  <c r="BM44" i="60"/>
  <c r="BA44" i="60"/>
  <c r="AX44" i="60"/>
  <c r="AR44" i="60"/>
  <c r="BE44" i="60"/>
  <c r="Y44" i="60"/>
  <c r="AW44" i="60"/>
  <c r="AL44" i="60"/>
  <c r="AG44" i="60"/>
  <c r="C44" i="60"/>
  <c r="P44" i="60"/>
  <c r="AU44" i="60"/>
  <c r="AE44" i="60"/>
  <c r="S44" i="60"/>
  <c r="BT44" i="60"/>
  <c r="AD44" i="60"/>
  <c r="AZ44" i="60"/>
  <c r="AB44" i="60"/>
  <c r="AS44" i="60"/>
  <c r="H44" i="60"/>
  <c r="AT44" i="60"/>
  <c r="D44" i="60"/>
  <c r="BK44" i="60"/>
  <c r="J44" i="60"/>
  <c r="BB44" i="60"/>
  <c r="AN44" i="60"/>
  <c r="X44" i="60"/>
  <c r="W75" i="50"/>
  <c r="Q119" i="58"/>
  <c r="Q126" i="58"/>
  <c r="Q118" i="58"/>
  <c r="Q125" i="58"/>
  <c r="H74" i="58"/>
  <c r="H119" i="58"/>
  <c r="Q106" i="58"/>
  <c r="Q120" i="58"/>
  <c r="Q127" i="58"/>
  <c r="Q96" i="58"/>
  <c r="H90" i="58"/>
  <c r="I90" i="58"/>
  <c r="H75" i="58"/>
  <c r="H120" i="58"/>
  <c r="Q101" i="58"/>
  <c r="U368" i="58"/>
  <c r="T368" i="58"/>
  <c r="M296" i="58"/>
  <c r="Q304" i="58"/>
  <c r="U296" i="58"/>
  <c r="T34" i="60"/>
  <c r="AV34" i="60"/>
  <c r="S34" i="60"/>
  <c r="AG34" i="60"/>
  <c r="AS34" i="60"/>
  <c r="BM34" i="60"/>
  <c r="AO34" i="60"/>
  <c r="F34" i="60"/>
  <c r="Z34" i="60"/>
  <c r="AN34" i="60"/>
  <c r="I34" i="60"/>
  <c r="L34" i="60"/>
  <c r="AA34" i="60"/>
  <c r="AE34" i="60"/>
  <c r="O34" i="60"/>
  <c r="BB34" i="60"/>
  <c r="BP34" i="60"/>
  <c r="AM34" i="60"/>
  <c r="AF34" i="60"/>
  <c r="W34" i="60"/>
  <c r="C34" i="60"/>
  <c r="AL34" i="60"/>
  <c r="AD34" i="60"/>
  <c r="AX34" i="60"/>
  <c r="BD34" i="60"/>
  <c r="P34" i="60"/>
  <c r="BS34" i="60"/>
  <c r="R34" i="60"/>
  <c r="BQ34" i="60"/>
  <c r="BJ34" i="60"/>
  <c r="BI34" i="60"/>
  <c r="BE34" i="60"/>
  <c r="AU34" i="60"/>
  <c r="AI34" i="60"/>
  <c r="BN34" i="60"/>
  <c r="BF34" i="60"/>
  <c r="AR34" i="60"/>
  <c r="U34" i="60"/>
  <c r="AP34" i="60"/>
  <c r="BL34" i="60"/>
  <c r="N34" i="60"/>
  <c r="BK34" i="60"/>
  <c r="BG34" i="60"/>
  <c r="M34" i="60"/>
  <c r="AJ34" i="60"/>
  <c r="H34" i="60"/>
  <c r="BC34" i="60"/>
  <c r="BR34" i="60"/>
  <c r="Q34" i="60"/>
  <c r="AQ34" i="60"/>
  <c r="AY34" i="60"/>
  <c r="AT34" i="60"/>
  <c r="AH57" i="60"/>
  <c r="U57" i="60"/>
  <c r="AA57" i="60"/>
  <c r="AX57" i="60"/>
  <c r="M57" i="60"/>
  <c r="BH57" i="60"/>
  <c r="BB57" i="60"/>
  <c r="AG57" i="60"/>
  <c r="C57" i="60"/>
  <c r="K57" i="60"/>
  <c r="AV57" i="60"/>
  <c r="BJ57" i="60"/>
  <c r="BO57" i="60"/>
  <c r="AZ57" i="60"/>
  <c r="V57" i="60"/>
  <c r="BQ57" i="60"/>
  <c r="P57" i="60"/>
  <c r="X57" i="60"/>
  <c r="BT57" i="60"/>
  <c r="AC57" i="60"/>
  <c r="AF57" i="60"/>
  <c r="AT57" i="60"/>
  <c r="BE57" i="60"/>
  <c r="AD57" i="60"/>
  <c r="AU57" i="60"/>
  <c r="BK57" i="60"/>
  <c r="AK57" i="60"/>
  <c r="F57" i="60"/>
  <c r="D57" i="60"/>
  <c r="Q57" i="60"/>
  <c r="I57" i="60"/>
  <c r="L57" i="60"/>
  <c r="BD57" i="60"/>
  <c r="N57" i="60"/>
  <c r="AN57" i="60"/>
  <c r="S57" i="60"/>
  <c r="AW57" i="60"/>
  <c r="BN57" i="60"/>
  <c r="AJ57" i="60"/>
  <c r="BI57" i="60"/>
  <c r="AR57" i="60"/>
  <c r="AY57" i="60"/>
  <c r="AB57" i="60"/>
  <c r="BL57" i="60"/>
  <c r="AM57" i="60"/>
  <c r="BP57" i="60"/>
  <c r="R57" i="60"/>
  <c r="AE57" i="60"/>
  <c r="AO57" i="60"/>
  <c r="Z57" i="60"/>
  <c r="BS57" i="60"/>
  <c r="AL57" i="60"/>
  <c r="AR73" i="60"/>
  <c r="AY73" i="60"/>
  <c r="AZ73" i="60"/>
  <c r="AC73" i="60"/>
  <c r="T73" i="60"/>
  <c r="S73" i="60"/>
  <c r="BH73" i="60"/>
  <c r="D73" i="60"/>
  <c r="AV73" i="60"/>
  <c r="V73" i="60"/>
  <c r="AA73" i="60"/>
  <c r="AM73" i="60"/>
  <c r="BB73" i="60"/>
  <c r="P73" i="60"/>
  <c r="Q73" i="60"/>
  <c r="BR73" i="60"/>
  <c r="BL73" i="60"/>
  <c r="AO73" i="60"/>
  <c r="AS73" i="60"/>
  <c r="I73" i="60"/>
  <c r="AW73" i="60"/>
  <c r="BN73" i="60"/>
  <c r="G73" i="60"/>
  <c r="BD73" i="60"/>
  <c r="BF73" i="60"/>
  <c r="BC73" i="60"/>
  <c r="N73" i="60"/>
  <c r="BK73" i="60"/>
  <c r="AH73" i="60"/>
  <c r="BE73" i="60"/>
  <c r="BQ73" i="60"/>
  <c r="AF73" i="60"/>
  <c r="K73" i="60"/>
  <c r="R73" i="60"/>
  <c r="AQ73" i="60"/>
  <c r="AI73" i="60"/>
  <c r="AK73" i="60"/>
  <c r="AN73" i="60"/>
  <c r="L73" i="60"/>
  <c r="AJ73" i="60"/>
  <c r="H73" i="60"/>
  <c r="F73" i="60"/>
  <c r="C73" i="60"/>
  <c r="AE73" i="60"/>
  <c r="BP73" i="60"/>
  <c r="X73" i="60"/>
  <c r="BI73" i="60"/>
  <c r="BA73" i="60"/>
  <c r="J73" i="60"/>
  <c r="Z73" i="60"/>
  <c r="U73" i="60"/>
  <c r="AB73" i="60"/>
  <c r="AT73" i="60"/>
  <c r="BG73" i="60"/>
  <c r="M73" i="60"/>
  <c r="BO73" i="60"/>
  <c r="AD73" i="60"/>
  <c r="AP73" i="60"/>
  <c r="AU73" i="60"/>
  <c r="O73" i="60"/>
  <c r="AX73" i="60"/>
  <c r="AG73" i="60"/>
  <c r="BM73" i="60"/>
  <c r="Y73" i="60"/>
  <c r="W73" i="60"/>
  <c r="BJ73" i="60"/>
  <c r="AL73" i="60"/>
  <c r="BS73" i="60"/>
  <c r="BT73" i="60"/>
  <c r="BK36" i="60"/>
  <c r="AS36" i="60"/>
  <c r="AW36" i="60"/>
  <c r="AE36" i="60"/>
  <c r="N36" i="60"/>
  <c r="AI36" i="60"/>
  <c r="AC36" i="60"/>
  <c r="AQ36" i="60"/>
  <c r="BR36" i="60"/>
  <c r="BH36" i="60"/>
  <c r="BF36" i="60"/>
  <c r="Z36" i="60"/>
  <c r="Y36" i="60"/>
  <c r="L36" i="60"/>
  <c r="AU36" i="60"/>
  <c r="BT36" i="60"/>
  <c r="C36" i="60"/>
  <c r="BC36" i="60"/>
  <c r="AL36" i="60"/>
  <c r="AY36" i="60"/>
  <c r="BI36" i="60"/>
  <c r="T36" i="60"/>
  <c r="X36" i="60"/>
  <c r="G36" i="60"/>
  <c r="S36" i="60"/>
  <c r="AH36" i="60"/>
  <c r="BL36" i="60"/>
  <c r="AV36" i="60"/>
  <c r="AO36" i="60"/>
  <c r="AJ36" i="60"/>
  <c r="R36" i="60"/>
  <c r="H36" i="60"/>
  <c r="AG36" i="60"/>
  <c r="AM36" i="60"/>
  <c r="BB36" i="60"/>
  <c r="BO36" i="60"/>
  <c r="W36" i="60"/>
  <c r="BJ36" i="60"/>
  <c r="I36" i="60"/>
  <c r="AA36" i="60"/>
  <c r="P36" i="60"/>
  <c r="BS36" i="60"/>
  <c r="BQ36" i="60"/>
  <c r="BG36" i="60"/>
  <c r="BA36" i="60"/>
  <c r="M36" i="60"/>
  <c r="V36" i="60"/>
  <c r="BP36" i="60"/>
  <c r="AX36" i="60"/>
  <c r="BE36" i="60"/>
  <c r="O36" i="60"/>
  <c r="AB36" i="60"/>
  <c r="AD36" i="60"/>
  <c r="D36" i="60"/>
  <c r="AP36" i="60"/>
  <c r="AN36" i="60"/>
  <c r="BD36" i="60"/>
  <c r="AK36" i="60"/>
  <c r="AZ36" i="60"/>
  <c r="BM36" i="60"/>
  <c r="BN36" i="60"/>
  <c r="AR36" i="60"/>
  <c r="U36" i="60"/>
  <c r="J36" i="60"/>
  <c r="Q36" i="60"/>
  <c r="K36" i="60"/>
  <c r="AT36" i="60"/>
  <c r="F36" i="60"/>
  <c r="AF36" i="60"/>
  <c r="AE74" i="60"/>
  <c r="BK74" i="60"/>
  <c r="BP74" i="60"/>
  <c r="BM74" i="60"/>
  <c r="AY74" i="60"/>
  <c r="R74" i="60"/>
  <c r="BH74" i="60"/>
  <c r="N74" i="60"/>
  <c r="S74" i="60"/>
  <c r="M74" i="60"/>
  <c r="AP74" i="60"/>
  <c r="BO74" i="60"/>
  <c r="BA74" i="60"/>
  <c r="BR74" i="60"/>
  <c r="G74" i="60"/>
  <c r="AD74" i="60"/>
  <c r="AK74" i="60"/>
  <c r="BS74" i="60"/>
  <c r="AH74" i="60"/>
  <c r="AZ74" i="60"/>
  <c r="AS74" i="60"/>
  <c r="AR74" i="60"/>
  <c r="I74" i="60"/>
  <c r="V74" i="60"/>
  <c r="BG74" i="60"/>
  <c r="BD74" i="60"/>
  <c r="U74" i="60"/>
  <c r="BE74" i="60"/>
  <c r="BT74" i="60"/>
  <c r="AO74" i="60"/>
  <c r="BC74" i="60"/>
  <c r="AI74" i="60"/>
  <c r="AX74" i="60"/>
  <c r="AQ74" i="60"/>
  <c r="F74" i="60"/>
  <c r="L74" i="60"/>
  <c r="C74" i="60"/>
  <c r="Q74" i="60"/>
  <c r="AA74" i="60"/>
  <c r="P74" i="60"/>
  <c r="AN74" i="60"/>
  <c r="BQ74" i="60"/>
  <c r="AB74" i="60"/>
  <c r="BL74" i="60"/>
  <c r="AT74" i="60"/>
  <c r="AW74" i="60"/>
  <c r="AG74" i="60"/>
  <c r="T74" i="60"/>
  <c r="W74" i="60"/>
  <c r="Y74" i="60"/>
  <c r="AV74" i="60"/>
  <c r="K74" i="60"/>
  <c r="BJ74" i="60"/>
  <c r="AC74" i="60"/>
  <c r="BN74" i="60"/>
  <c r="AF74" i="60"/>
  <c r="AM74" i="60"/>
  <c r="AU74" i="60"/>
  <c r="Z74" i="60"/>
  <c r="BI74" i="60"/>
  <c r="AL74" i="60"/>
  <c r="AJ74" i="60"/>
  <c r="X74" i="60"/>
  <c r="H74" i="60"/>
  <c r="BF74" i="60"/>
  <c r="D74" i="60"/>
  <c r="O74" i="60"/>
  <c r="BB74" i="60"/>
  <c r="J74" i="60"/>
  <c r="H27" i="60"/>
  <c r="AJ27" i="60"/>
  <c r="Q27" i="60"/>
  <c r="K27" i="60"/>
  <c r="G27" i="60"/>
  <c r="L27" i="60"/>
  <c r="AF27" i="60"/>
  <c r="AO27" i="60"/>
  <c r="R27" i="60"/>
  <c r="BJ27" i="60"/>
  <c r="AX27" i="60"/>
  <c r="T27" i="60"/>
  <c r="AR27" i="60"/>
  <c r="BI27" i="60"/>
  <c r="AQ27" i="60"/>
  <c r="AW27" i="60"/>
  <c r="D27" i="60"/>
  <c r="O27" i="60"/>
  <c r="V27" i="60"/>
  <c r="AK27" i="60"/>
  <c r="AL27" i="60"/>
  <c r="BB27" i="60"/>
  <c r="J27" i="60"/>
  <c r="BT27" i="60"/>
  <c r="Z27" i="60"/>
  <c r="P27" i="60"/>
  <c r="BF27" i="60"/>
  <c r="AH27" i="60"/>
  <c r="BC27" i="60"/>
  <c r="S27" i="60"/>
  <c r="BL27" i="60"/>
  <c r="AD27" i="60"/>
  <c r="BO27" i="60"/>
  <c r="BK27" i="60"/>
  <c r="AA27" i="60"/>
  <c r="BN27" i="60"/>
  <c r="AY27" i="60"/>
  <c r="M27" i="60"/>
  <c r="W27" i="60"/>
  <c r="AT27" i="60"/>
  <c r="X27" i="60"/>
  <c r="AC27" i="60"/>
  <c r="AV27" i="60"/>
  <c r="BD27" i="60"/>
  <c r="AM27" i="60"/>
  <c r="BS27" i="60"/>
  <c r="Y27" i="60"/>
  <c r="BA27" i="60"/>
  <c r="AZ27" i="60"/>
  <c r="BE27" i="60"/>
  <c r="BP27" i="60"/>
  <c r="U27" i="60"/>
  <c r="BQ27" i="60"/>
  <c r="AI27" i="60"/>
  <c r="AG27" i="60"/>
  <c r="F27" i="60"/>
  <c r="AS27" i="60"/>
  <c r="I27" i="60"/>
  <c r="AN27" i="60"/>
  <c r="AP27" i="60"/>
  <c r="BH27" i="60"/>
  <c r="BG27" i="60"/>
  <c r="AU27" i="60"/>
  <c r="AB27" i="60"/>
  <c r="AE27" i="60"/>
  <c r="BR27" i="60"/>
  <c r="N27" i="60"/>
  <c r="BM27" i="60"/>
  <c r="C27" i="60"/>
  <c r="U15" i="60"/>
  <c r="AF15" i="60"/>
  <c r="BH15" i="60"/>
  <c r="I15" i="60"/>
  <c r="AY15" i="60"/>
  <c r="P15" i="60"/>
  <c r="R15" i="60"/>
  <c r="AK15" i="60"/>
  <c r="AV15" i="60"/>
  <c r="BJ15" i="60"/>
  <c r="AS15" i="60"/>
  <c r="BL15" i="60"/>
  <c r="F15" i="60"/>
  <c r="V15" i="60"/>
  <c r="BE15" i="60"/>
  <c r="AP15" i="60"/>
  <c r="AQ15" i="60"/>
  <c r="AE15" i="60"/>
  <c r="C15" i="60"/>
  <c r="BM15" i="60"/>
  <c r="BD15" i="60"/>
  <c r="AG15" i="60"/>
  <c r="L15" i="60"/>
  <c r="BP15" i="60"/>
  <c r="AN15" i="60"/>
  <c r="H15" i="60"/>
  <c r="M15" i="60"/>
  <c r="AM15" i="60"/>
  <c r="AW15" i="60"/>
  <c r="BR15" i="60"/>
  <c r="W15" i="60"/>
  <c r="BQ15" i="60"/>
  <c r="G15" i="60"/>
  <c r="BC15" i="60"/>
  <c r="AT15" i="60"/>
  <c r="BI15" i="60"/>
  <c r="O15" i="60"/>
  <c r="BG15" i="60"/>
  <c r="AL15" i="60"/>
  <c r="D15" i="60"/>
  <c r="AD15" i="60"/>
  <c r="N15" i="60"/>
  <c r="BK15" i="60"/>
  <c r="AA15" i="60"/>
  <c r="BS15" i="60"/>
  <c r="BB15" i="60"/>
  <c r="J15" i="60"/>
  <c r="BF15" i="60"/>
  <c r="Z15" i="60"/>
  <c r="BO15" i="60"/>
  <c r="AC15" i="60"/>
  <c r="AR15" i="60"/>
  <c r="U91" i="58"/>
  <c r="W90" i="58"/>
  <c r="W66" i="50"/>
  <c r="H299" i="58"/>
  <c r="H338" i="58"/>
  <c r="Q337" i="58"/>
  <c r="Q344" i="58"/>
  <c r="H337" i="58"/>
  <c r="Q338" i="58"/>
  <c r="Q345" i="58"/>
  <c r="Q310" i="58"/>
  <c r="H309" i="58"/>
  <c r="S309" i="58"/>
  <c r="Q315" i="58"/>
  <c r="H300" i="58"/>
  <c r="H339" i="58"/>
  <c r="Q309" i="58"/>
  <c r="T78" i="60"/>
  <c r="O78" i="60"/>
  <c r="BG78" i="60"/>
  <c r="BI78" i="60"/>
  <c r="V78" i="60"/>
  <c r="AG78" i="60"/>
  <c r="Y78" i="60"/>
  <c r="AX78" i="60"/>
  <c r="AM78" i="60"/>
  <c r="AB78" i="60"/>
  <c r="AH78" i="60"/>
  <c r="AE78" i="60"/>
  <c r="BO78" i="60"/>
  <c r="AL78" i="60"/>
  <c r="AI78" i="60"/>
  <c r="AR78" i="60"/>
  <c r="P78" i="60"/>
  <c r="M78" i="60"/>
  <c r="F78" i="60"/>
  <c r="R78" i="60"/>
  <c r="D78" i="60"/>
  <c r="AZ78" i="60"/>
  <c r="U78" i="60"/>
  <c r="BK78" i="60"/>
  <c r="AO78" i="60"/>
  <c r="BB78" i="60"/>
  <c r="BH78" i="60"/>
  <c r="AD78" i="60"/>
  <c r="L78" i="60"/>
  <c r="AN78" i="60"/>
  <c r="AA78" i="60"/>
  <c r="AV78" i="60"/>
  <c r="AW78" i="60"/>
  <c r="AJ78" i="60"/>
  <c r="BA78" i="60"/>
  <c r="BP78" i="60"/>
  <c r="C78" i="60"/>
  <c r="W78" i="60"/>
  <c r="AU78" i="60"/>
  <c r="BN78" i="60"/>
  <c r="AF78" i="60"/>
  <c r="BF78" i="60"/>
  <c r="BD78" i="60"/>
  <c r="AQ78" i="60"/>
  <c r="BJ78" i="60"/>
  <c r="G78" i="60"/>
  <c r="BM78" i="60"/>
  <c r="Q78" i="60"/>
  <c r="BL78" i="60"/>
  <c r="AK78" i="60"/>
  <c r="AS78" i="60"/>
  <c r="J78" i="60"/>
  <c r="BS67" i="60"/>
  <c r="BI67" i="60"/>
  <c r="AE67" i="60"/>
  <c r="AC67" i="60"/>
  <c r="V67" i="60"/>
  <c r="Y67" i="60"/>
  <c r="O67" i="60"/>
  <c r="S67" i="60"/>
  <c r="R67" i="60"/>
  <c r="AL67" i="60"/>
  <c r="G67" i="60"/>
  <c r="BN67" i="60"/>
  <c r="K67" i="60"/>
  <c r="Z67" i="60"/>
  <c r="AF67" i="60"/>
  <c r="AJ67" i="60"/>
  <c r="AD67" i="60"/>
  <c r="BK67" i="60"/>
  <c r="H67" i="60"/>
  <c r="BD67" i="60"/>
  <c r="L67" i="60"/>
  <c r="AO67" i="60"/>
  <c r="W67" i="60"/>
  <c r="BB67" i="60"/>
  <c r="AY67" i="60"/>
  <c r="BC67" i="60"/>
  <c r="AP67" i="60"/>
  <c r="AG67" i="60"/>
  <c r="AI67" i="60"/>
  <c r="P67" i="60"/>
  <c r="AV67" i="60"/>
  <c r="BR67" i="60"/>
  <c r="AT67" i="60"/>
  <c r="X67" i="60"/>
  <c r="F67" i="60"/>
  <c r="BF67" i="60"/>
  <c r="T67" i="60"/>
  <c r="J67" i="60"/>
  <c r="BG67" i="60"/>
  <c r="AX67" i="60"/>
  <c r="AK67" i="60"/>
  <c r="Q67" i="60"/>
  <c r="U67" i="60"/>
  <c r="BE67" i="60"/>
  <c r="AM67" i="60"/>
  <c r="AN67" i="60"/>
  <c r="BO67" i="60"/>
  <c r="AS67" i="60"/>
  <c r="N67" i="60"/>
  <c r="BT67" i="60"/>
  <c r="AH67" i="60"/>
  <c r="AU67" i="60"/>
  <c r="BT71" i="60"/>
  <c r="BQ71" i="60"/>
  <c r="M71" i="60"/>
  <c r="AK71" i="60"/>
  <c r="D71" i="60"/>
  <c r="AX71" i="60"/>
  <c r="BF71" i="60"/>
  <c r="AI71" i="60"/>
  <c r="AH71" i="60"/>
  <c r="BH71" i="60"/>
  <c r="AT71" i="60"/>
  <c r="X71" i="60"/>
  <c r="L71" i="60"/>
  <c r="AV71" i="60"/>
  <c r="AM71" i="60"/>
  <c r="K71" i="60"/>
  <c r="AU71" i="60"/>
  <c r="AG71" i="60"/>
  <c r="AE71" i="60"/>
  <c r="I71" i="60"/>
  <c r="Z71" i="60"/>
  <c r="BL71" i="60"/>
  <c r="AP71" i="60"/>
  <c r="BO71" i="60"/>
  <c r="AC71" i="60"/>
  <c r="S71" i="60"/>
  <c r="BI71" i="60"/>
  <c r="BG71" i="60"/>
  <c r="H71" i="60"/>
  <c r="AW71" i="60"/>
  <c r="AS71" i="60"/>
  <c r="Y71" i="60"/>
  <c r="AL71" i="60"/>
  <c r="T71" i="60"/>
  <c r="AR71" i="60"/>
  <c r="AY71" i="60"/>
  <c r="O71" i="60"/>
  <c r="P71" i="60"/>
  <c r="BK71" i="60"/>
  <c r="AJ71" i="60"/>
  <c r="AO71" i="60"/>
  <c r="AA71" i="60"/>
  <c r="N71" i="60"/>
  <c r="BR71" i="60"/>
  <c r="V71" i="60"/>
  <c r="AD71" i="60"/>
  <c r="BE71" i="60"/>
  <c r="BJ71" i="60"/>
  <c r="AZ71" i="60"/>
  <c r="BC71" i="60"/>
  <c r="AF71" i="60"/>
  <c r="G71" i="60"/>
  <c r="AJ19" i="60"/>
  <c r="AM19" i="60"/>
  <c r="K19" i="60"/>
  <c r="BT19" i="60"/>
  <c r="U19" i="60"/>
  <c r="AB19" i="60"/>
  <c r="J19" i="60"/>
  <c r="AW19" i="60"/>
  <c r="BN19" i="60"/>
  <c r="P19" i="60"/>
  <c r="AA19" i="60"/>
  <c r="BK19" i="60"/>
  <c r="AK19" i="60"/>
  <c r="BM19" i="60"/>
  <c r="D19" i="60"/>
  <c r="BQ19" i="60"/>
  <c r="AI19" i="60"/>
  <c r="BA19" i="60"/>
  <c r="R19" i="60"/>
  <c r="C19" i="60"/>
  <c r="BC19" i="60"/>
  <c r="X19" i="60"/>
  <c r="I19" i="60"/>
  <c r="F19" i="60"/>
  <c r="AD19" i="60"/>
  <c r="M19" i="60"/>
  <c r="AH19" i="60"/>
  <c r="BE19" i="60"/>
  <c r="AU19" i="60"/>
  <c r="Y19" i="60"/>
  <c r="BG19" i="60"/>
  <c r="AV19" i="60"/>
  <c r="AE19" i="60"/>
  <c r="AQ19" i="60"/>
  <c r="AP19" i="60"/>
  <c r="BR19" i="60"/>
  <c r="T19" i="60"/>
  <c r="BP19" i="60"/>
  <c r="BL19" i="60"/>
  <c r="S19" i="60"/>
  <c r="Z19" i="60"/>
  <c r="H19" i="60"/>
  <c r="BS19" i="60"/>
  <c r="AT19" i="60"/>
  <c r="BD19" i="60"/>
  <c r="BO19" i="60"/>
  <c r="BH19" i="60"/>
  <c r="AX19" i="60"/>
  <c r="O19" i="60"/>
  <c r="AY19" i="60"/>
  <c r="AR19" i="60"/>
  <c r="BJ19" i="60"/>
  <c r="AN19" i="60"/>
  <c r="AL19" i="60"/>
  <c r="L19" i="60"/>
  <c r="BF19" i="60"/>
  <c r="AC19" i="60"/>
  <c r="N19" i="60"/>
  <c r="BB19" i="60"/>
  <c r="Q19" i="60"/>
  <c r="AS19" i="60"/>
  <c r="V19" i="60"/>
  <c r="BI19" i="60"/>
  <c r="G19" i="60"/>
  <c r="AO19" i="60"/>
  <c r="W19" i="60"/>
  <c r="AZ19" i="60"/>
  <c r="AG19" i="60"/>
  <c r="AF19" i="60"/>
  <c r="Z63" i="60"/>
  <c r="AR63" i="60"/>
  <c r="BB63" i="60"/>
  <c r="M63" i="60"/>
  <c r="AK63" i="60"/>
  <c r="Q63" i="60"/>
  <c r="BJ63" i="60"/>
  <c r="AP63" i="60"/>
  <c r="BF63" i="60"/>
  <c r="AF63" i="60"/>
  <c r="I63" i="60"/>
  <c r="BC63" i="60"/>
  <c r="G63" i="60"/>
  <c r="AI63" i="60"/>
  <c r="AZ63" i="60"/>
  <c r="AW63" i="60"/>
  <c r="F63" i="60"/>
  <c r="BQ63" i="60"/>
  <c r="L63" i="60"/>
  <c r="N63" i="60"/>
  <c r="AY63" i="60"/>
  <c r="BT63" i="60"/>
  <c r="AJ63" i="60"/>
  <c r="D63" i="60"/>
  <c r="BS63" i="60"/>
  <c r="AA63" i="60"/>
  <c r="BR63" i="60"/>
  <c r="AB63" i="60"/>
  <c r="AX63" i="60"/>
  <c r="C63" i="60"/>
  <c r="AE63" i="60"/>
  <c r="BL63" i="60"/>
  <c r="AC63" i="60"/>
  <c r="AM63" i="60"/>
  <c r="AS63" i="60"/>
  <c r="O63" i="60"/>
  <c r="BG63" i="60"/>
  <c r="BN63" i="60"/>
  <c r="T63" i="60"/>
  <c r="AO63" i="60"/>
  <c r="AU63" i="60"/>
  <c r="BM63" i="60"/>
  <c r="BH63" i="60"/>
  <c r="R63" i="60"/>
  <c r="Y63" i="60"/>
  <c r="AN63" i="60"/>
  <c r="AD63" i="60"/>
  <c r="BP63" i="60"/>
  <c r="U63" i="60"/>
  <c r="AG63" i="60"/>
  <c r="BO63" i="60"/>
  <c r="K63" i="60"/>
  <c r="J63" i="60"/>
  <c r="AH63" i="60"/>
  <c r="AT63" i="60"/>
  <c r="BD63" i="60"/>
  <c r="W63" i="60"/>
  <c r="BK63" i="60"/>
  <c r="BA63" i="60"/>
  <c r="V63" i="60"/>
  <c r="H63" i="60"/>
  <c r="BI63" i="60"/>
  <c r="X63" i="60"/>
  <c r="AQ63" i="60"/>
  <c r="P63" i="60"/>
  <c r="S63" i="60"/>
  <c r="BE63" i="60"/>
  <c r="AV63" i="60"/>
  <c r="AL63" i="60"/>
  <c r="Q186" i="58"/>
  <c r="Q171" i="58"/>
  <c r="Q181" i="58"/>
  <c r="Q166" i="58"/>
  <c r="Q165" i="58"/>
  <c r="Q195" i="58"/>
  <c r="Q202" i="58"/>
  <c r="Q193" i="58"/>
  <c r="Q200" i="58"/>
  <c r="H193" i="58"/>
  <c r="Q176" i="58"/>
  <c r="Q194" i="58"/>
  <c r="Q201" i="58"/>
  <c r="H155" i="58"/>
  <c r="H194" i="58"/>
  <c r="H156" i="58"/>
  <c r="H195" i="58"/>
  <c r="H165" i="58"/>
  <c r="H371" i="58"/>
  <c r="H410" i="58"/>
  <c r="Q397" i="58"/>
  <c r="Q416" i="58"/>
  <c r="H372" i="58"/>
  <c r="H411" i="58"/>
  <c r="H381" i="58"/>
  <c r="Q402" i="58"/>
  <c r="Q411" i="58"/>
  <c r="Q418" i="58"/>
  <c r="H409" i="58"/>
  <c r="Q382" i="58"/>
  <c r="Q381" i="58"/>
  <c r="Q410" i="58"/>
  <c r="Q417" i="58"/>
  <c r="W538" i="50"/>
  <c r="W532" i="50"/>
  <c r="W534" i="50"/>
  <c r="W540" i="50"/>
  <c r="AL69" i="60"/>
  <c r="AB69" i="60"/>
  <c r="J69" i="60"/>
  <c r="BP69" i="60"/>
  <c r="F69" i="60"/>
  <c r="BB69" i="60"/>
  <c r="AG69" i="60"/>
  <c r="BE69" i="60"/>
  <c r="AX69" i="60"/>
  <c r="W69" i="60"/>
  <c r="AN69" i="60"/>
  <c r="AO69" i="60"/>
  <c r="M69" i="60"/>
  <c r="AI69" i="60"/>
  <c r="R69" i="60"/>
  <c r="BS69" i="60"/>
  <c r="I69" i="60"/>
  <c r="BK69" i="60"/>
  <c r="AK69" i="60"/>
  <c r="BI69" i="60"/>
  <c r="Q69" i="60"/>
  <c r="X69" i="60"/>
  <c r="AM69" i="60"/>
  <c r="L69" i="60"/>
  <c r="Z69" i="60"/>
  <c r="K69" i="60"/>
  <c r="AZ69" i="60"/>
  <c r="AH69" i="60"/>
  <c r="BF69" i="60"/>
  <c r="H69" i="60"/>
  <c r="BL69" i="60"/>
  <c r="BD69" i="60"/>
  <c r="AF69" i="60"/>
  <c r="AU69" i="60"/>
  <c r="AT69" i="60"/>
  <c r="AE69" i="60"/>
  <c r="BC69" i="60"/>
  <c r="BN69" i="60"/>
  <c r="BR69" i="60"/>
  <c r="AY69" i="60"/>
  <c r="BM69" i="60"/>
  <c r="Y69" i="60"/>
  <c r="AC69" i="60"/>
  <c r="AW69" i="60"/>
  <c r="P69" i="60"/>
  <c r="BJ69" i="60"/>
  <c r="C69" i="60"/>
  <c r="BA69" i="60"/>
  <c r="BT69" i="60"/>
  <c r="D69" i="60"/>
  <c r="T69" i="60"/>
  <c r="AC37" i="60"/>
  <c r="T37" i="60"/>
  <c r="BC37" i="60"/>
  <c r="AO37" i="60"/>
  <c r="AS37" i="60"/>
  <c r="R37" i="60"/>
  <c r="BM37" i="60"/>
  <c r="AZ37" i="60"/>
  <c r="BH37" i="60"/>
  <c r="Y37" i="60"/>
  <c r="C37" i="60"/>
  <c r="AK37" i="60"/>
  <c r="AU37" i="60"/>
  <c r="AA37" i="60"/>
  <c r="AR37" i="60"/>
  <c r="AB37" i="60"/>
  <c r="BF37" i="60"/>
  <c r="AP37" i="60"/>
  <c r="AN37" i="60"/>
  <c r="BR37" i="60"/>
  <c r="AJ37" i="60"/>
  <c r="AQ37" i="60"/>
  <c r="W37" i="60"/>
  <c r="K37" i="60"/>
  <c r="P37" i="60"/>
  <c r="AT37" i="60"/>
  <c r="BG37" i="60"/>
  <c r="BN37" i="60"/>
  <c r="S37" i="60"/>
  <c r="Z37" i="60"/>
  <c r="AM37" i="60"/>
  <c r="AV37" i="60"/>
  <c r="AF37" i="60"/>
  <c r="AX37" i="60"/>
  <c r="L37" i="60"/>
  <c r="J37" i="60"/>
  <c r="BJ37" i="60"/>
  <c r="X37" i="60"/>
  <c r="BI37" i="60"/>
  <c r="G37" i="60"/>
  <c r="BQ37" i="60"/>
  <c r="AL37" i="60"/>
  <c r="AD37" i="60"/>
  <c r="BE37" i="60"/>
  <c r="N37" i="60"/>
  <c r="V37" i="60"/>
  <c r="AI37" i="60"/>
  <c r="AW37" i="60"/>
  <c r="BA37" i="60"/>
  <c r="AE37" i="60"/>
  <c r="AH37" i="60"/>
  <c r="I37" i="60"/>
  <c r="AH39" i="60"/>
  <c r="BB39" i="60"/>
  <c r="G39" i="60"/>
  <c r="AV39" i="60"/>
  <c r="AE39" i="60"/>
  <c r="AI39" i="60"/>
  <c r="BD39" i="60"/>
  <c r="BF39" i="60"/>
  <c r="AW39" i="60"/>
  <c r="W39" i="60"/>
  <c r="BN39" i="60"/>
  <c r="O39" i="60"/>
  <c r="Y39" i="60"/>
  <c r="BE39" i="60"/>
  <c r="AF39" i="60"/>
  <c r="AS39" i="60"/>
  <c r="BG39" i="60"/>
  <c r="AM39" i="60"/>
  <c r="C39" i="60"/>
  <c r="AK39" i="60"/>
  <c r="BJ39" i="60"/>
  <c r="BI39" i="60"/>
  <c r="U39" i="60"/>
  <c r="BO39" i="60"/>
  <c r="BM39" i="60"/>
  <c r="BH39" i="60"/>
  <c r="AX39" i="60"/>
  <c r="AA39" i="60"/>
  <c r="V39" i="60"/>
  <c r="BC39" i="60"/>
  <c r="AG39" i="60"/>
  <c r="AR39" i="60"/>
  <c r="P39" i="60"/>
  <c r="S39" i="60"/>
  <c r="AO39" i="60"/>
  <c r="Z39" i="60"/>
  <c r="AB39" i="60"/>
  <c r="AP39" i="60"/>
  <c r="J39" i="60"/>
  <c r="I39" i="60"/>
  <c r="AT39" i="60"/>
  <c r="AJ39" i="60"/>
  <c r="AD39" i="60"/>
  <c r="BL39" i="60"/>
  <c r="AZ39" i="60"/>
  <c r="AC39" i="60"/>
  <c r="AL39" i="60"/>
  <c r="BQ39" i="60"/>
  <c r="K39" i="60"/>
  <c r="BP39" i="60"/>
  <c r="Q39" i="60"/>
  <c r="BA39" i="60"/>
  <c r="X39" i="60"/>
  <c r="D39" i="60"/>
  <c r="AQ39" i="60"/>
  <c r="H39" i="60"/>
  <c r="BT39" i="60"/>
  <c r="AU39" i="60"/>
  <c r="L39" i="60"/>
  <c r="M39" i="60"/>
  <c r="R39" i="60"/>
  <c r="AY39" i="60"/>
  <c r="AN39" i="60"/>
  <c r="BK39" i="60"/>
  <c r="BS39" i="60"/>
  <c r="BR39" i="60"/>
  <c r="N39" i="60"/>
  <c r="T39" i="60"/>
  <c r="F39" i="60"/>
  <c r="AV38" i="60"/>
  <c r="BR38" i="60"/>
  <c r="AX38" i="60"/>
  <c r="BJ38" i="60"/>
  <c r="H38" i="60"/>
  <c r="X38" i="60"/>
  <c r="AH38" i="60"/>
  <c r="BG38" i="60"/>
  <c r="AP38" i="60"/>
  <c r="AI38" i="60"/>
  <c r="AJ38" i="60"/>
  <c r="U38" i="60"/>
  <c r="F38" i="60"/>
  <c r="BS38" i="60"/>
  <c r="J38" i="60"/>
  <c r="M38" i="60"/>
  <c r="Q38" i="60"/>
  <c r="N38" i="60"/>
  <c r="AK38" i="60"/>
  <c r="AY38" i="60"/>
  <c r="BH38" i="60"/>
  <c r="Z38" i="60"/>
  <c r="AS38" i="60"/>
  <c r="BA38" i="60"/>
  <c r="AL38" i="60"/>
  <c r="AC38" i="60"/>
  <c r="S38" i="60"/>
  <c r="D38" i="60"/>
  <c r="W38" i="60"/>
  <c r="I38" i="60"/>
  <c r="BI38" i="60"/>
  <c r="BK38" i="60"/>
  <c r="BT38" i="60"/>
  <c r="AO38" i="60"/>
  <c r="AR38" i="60"/>
  <c r="AM38" i="60"/>
  <c r="BM38" i="60"/>
  <c r="P38" i="60"/>
  <c r="AU38" i="60"/>
  <c r="BL38" i="60"/>
  <c r="BD38" i="60"/>
  <c r="R38" i="60"/>
  <c r="T38" i="60"/>
  <c r="V38" i="60"/>
  <c r="Y38" i="60"/>
  <c r="O38" i="60"/>
  <c r="AN38" i="60"/>
  <c r="C38" i="60"/>
  <c r="BP38" i="60"/>
  <c r="AG38" i="60"/>
  <c r="BF38" i="60"/>
  <c r="L38" i="60"/>
  <c r="AF38" i="60"/>
  <c r="AQ38" i="60"/>
  <c r="AA38" i="60"/>
  <c r="BQ38" i="60"/>
  <c r="BE38" i="60"/>
  <c r="BO38" i="60"/>
  <c r="AW38" i="60"/>
  <c r="G38" i="60"/>
  <c r="BN38" i="60"/>
  <c r="BC38" i="60"/>
  <c r="AE38" i="60"/>
  <c r="K38" i="60"/>
  <c r="AT38" i="60"/>
  <c r="BB38" i="60"/>
  <c r="AZ38" i="60"/>
  <c r="AD38" i="60"/>
  <c r="AB38" i="60"/>
  <c r="BM70" i="60"/>
  <c r="BB70" i="60"/>
  <c r="AO70" i="60"/>
  <c r="BT70" i="60"/>
  <c r="AI70" i="60"/>
  <c r="AM70" i="60"/>
  <c r="H70" i="60"/>
  <c r="P70" i="60"/>
  <c r="J70" i="60"/>
  <c r="BF70" i="60"/>
  <c r="AX70" i="60"/>
  <c r="AT70" i="60"/>
  <c r="AS70" i="60"/>
  <c r="AN70" i="60"/>
  <c r="AU70" i="60"/>
  <c r="BC70" i="60"/>
  <c r="AG70" i="60"/>
  <c r="T70" i="60"/>
  <c r="BJ70" i="60"/>
  <c r="AE70" i="60"/>
  <c r="Q70" i="60"/>
  <c r="F70" i="60"/>
  <c r="G70" i="60"/>
  <c r="AH70" i="60"/>
  <c r="BL70" i="60"/>
  <c r="U70" i="60"/>
  <c r="BE70" i="60"/>
  <c r="AK70" i="60"/>
  <c r="S70" i="60"/>
  <c r="Y70" i="60"/>
  <c r="AP70" i="60"/>
  <c r="V70" i="60"/>
  <c r="BN70" i="60"/>
  <c r="BK70" i="60"/>
  <c r="AV70" i="60"/>
  <c r="AQ70" i="60"/>
  <c r="C70" i="60"/>
  <c r="BD70" i="60"/>
  <c r="AJ70" i="60"/>
  <c r="R70" i="60"/>
  <c r="AA70" i="60"/>
  <c r="BO70" i="60"/>
  <c r="Z70" i="60"/>
  <c r="K70" i="60"/>
  <c r="M70" i="60"/>
  <c r="L70" i="60"/>
  <c r="BA70" i="60"/>
  <c r="BS70" i="60"/>
  <c r="AR70" i="60"/>
  <c r="D70" i="60"/>
  <c r="BP70" i="60"/>
  <c r="O70" i="60"/>
  <c r="AF70" i="60"/>
  <c r="AD70" i="60"/>
  <c r="AC70" i="60"/>
  <c r="BQ70" i="60"/>
  <c r="AZ70" i="60"/>
  <c r="AW70" i="60"/>
  <c r="BH70" i="60"/>
  <c r="AB70" i="60"/>
  <c r="I70" i="60"/>
  <c r="W70" i="60"/>
  <c r="AY70" i="60"/>
  <c r="N70" i="60"/>
  <c r="BI70" i="60"/>
  <c r="AL70" i="60"/>
  <c r="X70" i="60"/>
  <c r="BR70" i="60"/>
  <c r="BG70" i="60"/>
  <c r="M71" i="58"/>
  <c r="Q85" i="58"/>
  <c r="U71" i="58"/>
  <c r="T71" i="58"/>
  <c r="M224" i="58"/>
  <c r="Q232" i="58"/>
  <c r="T224" i="58"/>
  <c r="U224" i="58"/>
  <c r="I381" i="58"/>
  <c r="S381" i="58"/>
  <c r="S90" i="58"/>
  <c r="I165" i="58"/>
  <c r="S165" i="58"/>
  <c r="I309" i="58"/>
  <c r="W91" i="58"/>
  <c r="U92" i="58"/>
  <c r="Z111" i="60"/>
  <c r="AZ111" i="60"/>
  <c r="AB111" i="60"/>
  <c r="AT111" i="60"/>
  <c r="P111" i="60"/>
  <c r="F111" i="60"/>
  <c r="BB111" i="60"/>
  <c r="AU111" i="60"/>
  <c r="AD111" i="60"/>
  <c r="AC111" i="60"/>
  <c r="O111" i="60"/>
  <c r="AY111" i="60"/>
  <c r="BA111" i="60"/>
  <c r="AX111" i="60"/>
  <c r="AJ111" i="60"/>
  <c r="R111" i="60"/>
  <c r="S111" i="60"/>
  <c r="AN111" i="60"/>
  <c r="AO111" i="60"/>
  <c r="AQ111" i="60"/>
  <c r="AI111" i="60"/>
  <c r="Y111" i="60"/>
  <c r="AA111" i="60"/>
  <c r="U111" i="60"/>
  <c r="BC111" i="60"/>
  <c r="AP111" i="60"/>
  <c r="V111" i="60"/>
  <c r="AG111" i="60"/>
  <c r="K111" i="60"/>
  <c r="G111" i="60"/>
  <c r="AS111" i="60"/>
  <c r="M111" i="60"/>
  <c r="AK111" i="60"/>
  <c r="N111" i="60"/>
  <c r="AL111" i="60"/>
  <c r="H111" i="60"/>
  <c r="W111" i="60"/>
  <c r="T111" i="60"/>
  <c r="U383" i="58"/>
  <c r="B113" i="60"/>
  <c r="E112" i="60"/>
  <c r="C112" i="60"/>
  <c r="D112" i="60"/>
  <c r="I112" i="60"/>
  <c r="AW112" i="60"/>
  <c r="AF112" i="60"/>
  <c r="AJ112" i="60"/>
  <c r="AY112" i="60"/>
  <c r="G112" i="60"/>
  <c r="AK112" i="60"/>
  <c r="AU112" i="60"/>
  <c r="M112" i="60"/>
  <c r="AE112" i="60"/>
  <c r="AO112" i="60"/>
  <c r="AA112" i="60"/>
  <c r="AC112" i="60"/>
  <c r="AD112" i="60"/>
  <c r="Y112" i="60"/>
  <c r="H112" i="60"/>
  <c r="AI112" i="60"/>
  <c r="AM112" i="60"/>
  <c r="P112" i="60"/>
  <c r="AX112" i="60"/>
  <c r="U95" i="58"/>
  <c r="U96" i="58"/>
  <c r="W92" i="58"/>
  <c r="E113" i="60"/>
  <c r="B114" i="60"/>
  <c r="CJ113" i="60"/>
  <c r="W383" i="58"/>
  <c r="U386" i="58"/>
  <c r="U387" i="58"/>
  <c r="W387" i="58"/>
  <c r="E114" i="60"/>
  <c r="I114" i="60"/>
  <c r="W386" i="58"/>
  <c r="H386" i="58"/>
  <c r="X113" i="60"/>
  <c r="AM113" i="60"/>
  <c r="U113" i="60"/>
  <c r="BB113" i="60"/>
  <c r="G113" i="60"/>
  <c r="AF113" i="60"/>
  <c r="O113" i="60"/>
  <c r="AX113" i="60"/>
  <c r="Q113" i="60"/>
  <c r="AK113" i="60"/>
  <c r="AV113" i="60"/>
  <c r="AI113" i="60"/>
  <c r="AP113" i="60"/>
  <c r="T113" i="60"/>
  <c r="AW113" i="60"/>
  <c r="BA113" i="60"/>
  <c r="AL113" i="60"/>
  <c r="K113" i="60"/>
  <c r="AN113" i="60"/>
  <c r="P113" i="60"/>
  <c r="W113" i="60"/>
  <c r="Y113" i="60"/>
  <c r="F113" i="60"/>
  <c r="BD113" i="60"/>
  <c r="AZ113" i="60"/>
  <c r="M113" i="60"/>
  <c r="S113" i="60"/>
  <c r="V113" i="60"/>
  <c r="AV114" i="60"/>
  <c r="AK114" i="60"/>
  <c r="AW114" i="60"/>
  <c r="K114" i="60"/>
  <c r="BD114" i="60"/>
  <c r="V114" i="60"/>
  <c r="L114" i="60"/>
  <c r="BB114" i="60"/>
  <c r="AS114" i="60"/>
  <c r="AG114" i="60"/>
  <c r="Y114" i="60"/>
  <c r="AH114" i="60"/>
  <c r="AM114" i="60"/>
  <c r="AZ114" i="60"/>
  <c r="F114" i="60"/>
  <c r="AF114" i="60"/>
  <c r="X114" i="60"/>
  <c r="AQ114" i="60"/>
  <c r="P114" i="60"/>
  <c r="U97" i="58"/>
  <c r="W96" i="58"/>
  <c r="C516" i="52"/>
  <c r="O454" i="52"/>
  <c r="Q454" i="52"/>
  <c r="C538" i="52"/>
  <c r="O476" i="52"/>
  <c r="Q476" i="52"/>
  <c r="C568" i="52"/>
  <c r="O506" i="52"/>
  <c r="Q506" i="52"/>
  <c r="F134" i="60"/>
  <c r="C134" i="60"/>
  <c r="B135" i="60"/>
  <c r="D134" i="60"/>
  <c r="G134" i="60"/>
  <c r="O366" i="52"/>
  <c r="Q366" i="52"/>
  <c r="C428" i="52"/>
  <c r="Q590" i="50"/>
  <c r="W596" i="50"/>
  <c r="W95" i="58"/>
  <c r="O114" i="60"/>
  <c r="AC114" i="60"/>
  <c r="AD114" i="60"/>
  <c r="G114" i="60"/>
  <c r="AE114" i="60"/>
  <c r="AR114" i="60"/>
  <c r="N114" i="60"/>
  <c r="AJ114" i="60"/>
  <c r="AA114" i="60"/>
  <c r="W114" i="60"/>
  <c r="T114" i="60"/>
  <c r="J114" i="60"/>
  <c r="M114" i="60"/>
  <c r="D114" i="60"/>
  <c r="CJ114" i="60"/>
  <c r="AL112" i="60"/>
  <c r="K112" i="60"/>
  <c r="BD112" i="60"/>
  <c r="U112" i="60"/>
  <c r="X112" i="60"/>
  <c r="AP112" i="60"/>
  <c r="W112" i="60"/>
  <c r="R112" i="60"/>
  <c r="S112" i="60"/>
  <c r="N112" i="60"/>
  <c r="AV112" i="60"/>
  <c r="BA112" i="60"/>
  <c r="AG112" i="60"/>
  <c r="U44" i="60"/>
  <c r="M44" i="60"/>
  <c r="BP44" i="60"/>
  <c r="BR44" i="60"/>
  <c r="BS44" i="60"/>
  <c r="T44" i="60"/>
  <c r="AP44" i="60"/>
  <c r="AH44" i="60"/>
  <c r="AO44" i="60"/>
  <c r="Q44" i="60"/>
  <c r="AA44" i="60"/>
  <c r="BI44" i="60"/>
  <c r="BH44" i="60"/>
  <c r="BG44" i="60"/>
  <c r="AV44" i="60"/>
  <c r="G44" i="60"/>
  <c r="AC44" i="60"/>
  <c r="C601" i="52"/>
  <c r="O539" i="52"/>
  <c r="Q539" i="52"/>
  <c r="O467" i="52"/>
  <c r="Q467" i="52"/>
  <c r="C529" i="52"/>
  <c r="B316" i="52"/>
  <c r="B378" i="52"/>
  <c r="B440" i="52"/>
  <c r="B502" i="52"/>
  <c r="B564" i="52"/>
  <c r="B626" i="52"/>
  <c r="B688" i="52"/>
  <c r="B377" i="52"/>
  <c r="B439" i="52"/>
  <c r="B501" i="52"/>
  <c r="B563" i="52"/>
  <c r="B625" i="52"/>
  <c r="B687" i="52"/>
  <c r="O502" i="52"/>
  <c r="Q502" i="52"/>
  <c r="C564" i="52"/>
  <c r="D610" i="52"/>
  <c r="O548" i="52"/>
  <c r="Q548" i="52"/>
  <c r="AO114" i="60"/>
  <c r="AY114" i="60"/>
  <c r="U114" i="60"/>
  <c r="AI114" i="60"/>
  <c r="AN114" i="60"/>
  <c r="Q114" i="60"/>
  <c r="AB114" i="60"/>
  <c r="BA114" i="60"/>
  <c r="AT114" i="60"/>
  <c r="I386" i="58"/>
  <c r="C114" i="60"/>
  <c r="AE113" i="60"/>
  <c r="R113" i="60"/>
  <c r="BC113" i="60"/>
  <c r="AY113" i="60"/>
  <c r="N113" i="60"/>
  <c r="AA113" i="60"/>
  <c r="Z113" i="60"/>
  <c r="AH113" i="60"/>
  <c r="AQ113" i="60"/>
  <c r="AT113" i="60"/>
  <c r="AJ113" i="60"/>
  <c r="AC113" i="60"/>
  <c r="AB112" i="60"/>
  <c r="AR112" i="60"/>
  <c r="O112" i="60"/>
  <c r="AS112" i="60"/>
  <c r="J112" i="60"/>
  <c r="AZ112" i="60"/>
  <c r="BC112" i="60"/>
  <c r="T112" i="60"/>
  <c r="Z112" i="60"/>
  <c r="C113" i="60"/>
  <c r="D113" i="60"/>
  <c r="U166" i="58"/>
  <c r="BO37" i="60"/>
  <c r="BP37" i="60"/>
  <c r="BD37" i="60"/>
  <c r="Q37" i="60"/>
  <c r="O37" i="60"/>
  <c r="M37" i="60"/>
  <c r="AG37" i="60"/>
  <c r="BL37" i="60"/>
  <c r="F37" i="60"/>
  <c r="BT37" i="60"/>
  <c r="BK37" i="60"/>
  <c r="BB37" i="60"/>
  <c r="H37" i="60"/>
  <c r="AY37" i="60"/>
  <c r="D37" i="60"/>
  <c r="U37" i="60"/>
  <c r="BS37" i="60"/>
  <c r="Q91" i="58"/>
  <c r="Q111" i="58"/>
  <c r="Q90" i="58"/>
  <c r="H118" i="58"/>
  <c r="U238" i="58"/>
  <c r="W237" i="58"/>
  <c r="AS66" i="60"/>
  <c r="BJ66" i="60"/>
  <c r="AL66" i="60"/>
  <c r="O66" i="60"/>
  <c r="AG66" i="60"/>
  <c r="AT66" i="60"/>
  <c r="Q66" i="60"/>
  <c r="BL66" i="60"/>
  <c r="P66" i="60"/>
  <c r="AR66" i="60"/>
  <c r="BB66" i="60"/>
  <c r="BS66" i="60"/>
  <c r="AB66" i="60"/>
  <c r="AJ66" i="60"/>
  <c r="AZ66" i="60"/>
  <c r="J66" i="60"/>
  <c r="AO66" i="60"/>
  <c r="BH66" i="60"/>
  <c r="AA66" i="60"/>
  <c r="AM66" i="60"/>
  <c r="AE66" i="60"/>
  <c r="BE66" i="60"/>
  <c r="AH66" i="60"/>
  <c r="AX66" i="60"/>
  <c r="AI66" i="60"/>
  <c r="BA66" i="60"/>
  <c r="Z66" i="60"/>
  <c r="AD66" i="60"/>
  <c r="BC66" i="60"/>
  <c r="BG66" i="60"/>
  <c r="R66" i="60"/>
  <c r="T66" i="60"/>
  <c r="BN66" i="60"/>
  <c r="BQ66" i="60"/>
  <c r="C66" i="60"/>
  <c r="H66" i="60"/>
  <c r="BF66" i="60"/>
  <c r="F66" i="60"/>
  <c r="AU66" i="60"/>
  <c r="BT66" i="60"/>
  <c r="X66" i="60"/>
  <c r="N66" i="60"/>
  <c r="BK66" i="60"/>
  <c r="I66" i="60"/>
  <c r="AV66" i="60"/>
  <c r="U66" i="60"/>
  <c r="AN66" i="60"/>
  <c r="BP66" i="60"/>
  <c r="AP66" i="60"/>
  <c r="K66" i="60"/>
  <c r="M66" i="60"/>
  <c r="V66" i="60"/>
  <c r="G66" i="60"/>
  <c r="BR66" i="60"/>
  <c r="BM66" i="60"/>
  <c r="Y66" i="60"/>
  <c r="D66" i="60"/>
  <c r="L66" i="60"/>
  <c r="AC66" i="60"/>
  <c r="BD66" i="60"/>
  <c r="AF66" i="60"/>
  <c r="AY23" i="60"/>
  <c r="N23" i="60"/>
  <c r="BI23" i="60"/>
  <c r="AC23" i="60"/>
  <c r="AV23" i="60"/>
  <c r="BT23" i="60"/>
  <c r="BF23" i="60"/>
  <c r="AR23" i="60"/>
  <c r="AA23" i="60"/>
  <c r="AK23" i="60"/>
  <c r="G23" i="60"/>
  <c r="BN23" i="60"/>
  <c r="M23" i="60"/>
  <c r="AZ23" i="60"/>
  <c r="Y23" i="60"/>
  <c r="F23" i="60"/>
  <c r="BD23" i="60"/>
  <c r="BO23" i="60"/>
  <c r="K23" i="60"/>
  <c r="D23" i="60"/>
  <c r="BL23" i="60"/>
  <c r="AJ23" i="60"/>
  <c r="AB23" i="60"/>
  <c r="S23" i="60"/>
  <c r="AD23" i="60"/>
  <c r="AS23" i="60"/>
  <c r="W23" i="60"/>
  <c r="AX23" i="60"/>
  <c r="AN23" i="60"/>
  <c r="L23" i="60"/>
  <c r="BJ23" i="60"/>
  <c r="Z23" i="60"/>
  <c r="AL23" i="60"/>
  <c r="AO23" i="60"/>
  <c r="BE23" i="60"/>
  <c r="U23" i="60"/>
  <c r="AH23" i="60"/>
  <c r="H23" i="60"/>
  <c r="BM23" i="60"/>
  <c r="P23" i="60"/>
  <c r="AW23" i="60"/>
  <c r="AQ23" i="60"/>
  <c r="AU23" i="60"/>
  <c r="AP23" i="60"/>
  <c r="BH23" i="60"/>
  <c r="BR23" i="60"/>
  <c r="Q23" i="60"/>
  <c r="R23" i="60"/>
  <c r="O23" i="60"/>
  <c r="AE23" i="60"/>
  <c r="BG23" i="60"/>
  <c r="BK23" i="60"/>
  <c r="T23" i="60"/>
  <c r="BQ23" i="60"/>
  <c r="AM23" i="60"/>
  <c r="AI23" i="60"/>
  <c r="BC23" i="60"/>
  <c r="BP23" i="60"/>
  <c r="BS23" i="60"/>
  <c r="J23" i="60"/>
  <c r="CJ99" i="60"/>
  <c r="C99" i="60"/>
  <c r="C95" i="60"/>
  <c r="CJ95" i="60"/>
  <c r="CL59" i="60"/>
  <c r="E59" i="60"/>
  <c r="CJ59" i="60"/>
  <c r="E55" i="60"/>
  <c r="CL55" i="60"/>
  <c r="CJ55" i="60"/>
  <c r="CJ48" i="60"/>
  <c r="E48" i="60"/>
  <c r="CL48" i="60"/>
  <c r="E62" i="60"/>
  <c r="CL62" i="60"/>
  <c r="CJ62" i="60"/>
  <c r="CJ49" i="60"/>
  <c r="CL49" i="60"/>
  <c r="CJ41" i="60"/>
  <c r="CL41" i="60"/>
  <c r="CJ43" i="60"/>
  <c r="E43" i="60"/>
  <c r="CL43" i="60"/>
  <c r="CJ58" i="60"/>
  <c r="E58" i="60"/>
  <c r="E81" i="60"/>
  <c r="CL81" i="60"/>
  <c r="CJ81" i="60"/>
  <c r="G52" i="60"/>
  <c r="BK52" i="60"/>
  <c r="BE52" i="60"/>
  <c r="V52" i="60"/>
  <c r="BA52" i="60"/>
  <c r="AC52" i="60"/>
  <c r="BO52" i="60"/>
  <c r="AJ52" i="60"/>
  <c r="AO52" i="60"/>
  <c r="BF52" i="60"/>
  <c r="AR52" i="60"/>
  <c r="AI52" i="60"/>
  <c r="H52" i="60"/>
  <c r="AQ52" i="60"/>
  <c r="BH52" i="60"/>
  <c r="P52" i="60"/>
  <c r="BJ52" i="60"/>
  <c r="Z52" i="60"/>
  <c r="AY52" i="60"/>
  <c r="S52" i="60"/>
  <c r="AM52" i="60"/>
  <c r="AG52" i="60"/>
  <c r="BD52" i="60"/>
  <c r="D52" i="60"/>
  <c r="AS52" i="60"/>
  <c r="AA52" i="60"/>
  <c r="AN52" i="60"/>
  <c r="BS52" i="60"/>
  <c r="C52" i="60"/>
  <c r="AP52" i="60"/>
  <c r="AD52" i="60"/>
  <c r="AF52" i="60"/>
  <c r="BQ52" i="60"/>
  <c r="AX52" i="60"/>
  <c r="AE52" i="60"/>
  <c r="AL52" i="60"/>
  <c r="Y52" i="60"/>
  <c r="W52" i="60"/>
  <c r="AZ52" i="60"/>
  <c r="K52" i="60"/>
  <c r="AH52" i="60"/>
  <c r="U52" i="60"/>
  <c r="Q52" i="60"/>
  <c r="F52" i="60"/>
  <c r="BP52" i="60"/>
  <c r="AB52" i="60"/>
  <c r="L52" i="60"/>
  <c r="AW52" i="60"/>
  <c r="X52" i="60"/>
  <c r="BB52" i="60"/>
  <c r="O52" i="60"/>
  <c r="BC52" i="60"/>
  <c r="BL52" i="60"/>
  <c r="M52" i="60"/>
  <c r="R52" i="60"/>
  <c r="BM52" i="60"/>
  <c r="BI52" i="60"/>
  <c r="AV52" i="60"/>
  <c r="I52" i="60"/>
  <c r="AT52" i="60"/>
  <c r="E55" i="58"/>
  <c r="U55" i="58"/>
  <c r="H55" i="58"/>
  <c r="E134" i="60"/>
  <c r="G320" i="38"/>
  <c r="Q303" i="52"/>
  <c r="O458" i="52"/>
  <c r="Q458" i="52"/>
  <c r="C520" i="52"/>
  <c r="G308" i="38"/>
  <c r="Q291" i="52"/>
  <c r="Z114" i="60"/>
  <c r="BC114" i="60"/>
  <c r="AX114" i="60"/>
  <c r="R114" i="60"/>
  <c r="AL114" i="60"/>
  <c r="AU114" i="60"/>
  <c r="H114" i="60"/>
  <c r="S114" i="60"/>
  <c r="AP114" i="60"/>
  <c r="U388" i="58"/>
  <c r="AR113" i="60"/>
  <c r="AB113" i="60"/>
  <c r="H113" i="60"/>
  <c r="AG113" i="60"/>
  <c r="AU113" i="60"/>
  <c r="L113" i="60"/>
  <c r="AO113" i="60"/>
  <c r="AS113" i="60"/>
  <c r="AD113" i="60"/>
  <c r="J113" i="60"/>
  <c r="B115" i="60"/>
  <c r="I113" i="60"/>
  <c r="AH112" i="60"/>
  <c r="AT112" i="60"/>
  <c r="Q112" i="60"/>
  <c r="AQ112" i="60"/>
  <c r="AN112" i="60"/>
  <c r="L112" i="60"/>
  <c r="BB112" i="60"/>
  <c r="F112" i="60"/>
  <c r="V112" i="60"/>
  <c r="Q111" i="60"/>
  <c r="J111" i="60"/>
  <c r="X111" i="60"/>
  <c r="AR111" i="60"/>
  <c r="AM111" i="60"/>
  <c r="AV111" i="60"/>
  <c r="AH111" i="60"/>
  <c r="AF111" i="60"/>
  <c r="AE111" i="60"/>
  <c r="BD111" i="60"/>
  <c r="AW111" i="60"/>
  <c r="L111" i="60"/>
  <c r="U310" i="58"/>
  <c r="W309" i="58"/>
  <c r="BT64" i="60"/>
  <c r="Y64" i="60"/>
  <c r="M64" i="60"/>
  <c r="AX64" i="60"/>
  <c r="U64" i="60"/>
  <c r="Q64" i="60"/>
  <c r="H64" i="60"/>
  <c r="BL64" i="60"/>
  <c r="AB64" i="60"/>
  <c r="AV64" i="60"/>
  <c r="X64" i="60"/>
  <c r="AC64" i="60"/>
  <c r="BM64" i="60"/>
  <c r="L64" i="60"/>
  <c r="AF64" i="60"/>
  <c r="T64" i="60"/>
  <c r="AR64" i="60"/>
  <c r="BN64" i="60"/>
  <c r="AQ64" i="60"/>
  <c r="AD64" i="60"/>
  <c r="BE64" i="60"/>
  <c r="P64" i="60"/>
  <c r="BS64" i="60"/>
  <c r="AJ64" i="60"/>
  <c r="BB64" i="60"/>
  <c r="BC64" i="60"/>
  <c r="I64" i="60"/>
  <c r="K64" i="60"/>
  <c r="C64" i="60"/>
  <c r="BF64" i="60"/>
  <c r="BG64" i="60"/>
  <c r="G64" i="60"/>
  <c r="F64" i="60"/>
  <c r="R64" i="60"/>
  <c r="AL64" i="60"/>
  <c r="AS64" i="60"/>
  <c r="BJ64" i="60"/>
  <c r="AP64" i="60"/>
  <c r="V64" i="60"/>
  <c r="N64" i="60"/>
  <c r="BA64" i="60"/>
  <c r="BD64" i="60"/>
  <c r="D64" i="60"/>
  <c r="AI64" i="60"/>
  <c r="BR64" i="60"/>
  <c r="O64" i="60"/>
  <c r="AE64" i="60"/>
  <c r="AH64" i="60"/>
  <c r="AY64" i="60"/>
  <c r="AZ64" i="60"/>
  <c r="AM64" i="60"/>
  <c r="AN64" i="60"/>
  <c r="W64" i="60"/>
  <c r="AK64" i="60"/>
  <c r="BI64" i="60"/>
  <c r="U152" i="58"/>
  <c r="T152" i="58"/>
  <c r="AK52" i="60"/>
  <c r="T52" i="60"/>
  <c r="E41" i="60"/>
  <c r="W66" i="60"/>
  <c r="AQ66" i="60"/>
  <c r="E49" i="60"/>
  <c r="AT23" i="60"/>
  <c r="I23" i="60"/>
  <c r="C401" i="52"/>
  <c r="O339" i="52"/>
  <c r="Q339" i="52"/>
  <c r="W604" i="50"/>
  <c r="O627" i="52"/>
  <c r="Q627" i="52"/>
  <c r="C689" i="52"/>
  <c r="O689" i="52"/>
  <c r="Q689" i="52"/>
  <c r="O597" i="52"/>
  <c r="Q597" i="52"/>
  <c r="C659" i="52"/>
  <c r="O659" i="52"/>
  <c r="Q659" i="52"/>
  <c r="C622" i="52"/>
  <c r="O560" i="52"/>
  <c r="Q560" i="52"/>
  <c r="O501" i="52"/>
  <c r="Q501" i="52"/>
  <c r="C563" i="52"/>
  <c r="Q292" i="52"/>
  <c r="G309" i="38"/>
  <c r="O459" i="52"/>
  <c r="Q459" i="52"/>
  <c r="D521" i="52"/>
  <c r="C527" i="52"/>
  <c r="O465" i="52"/>
  <c r="Q465" i="52"/>
  <c r="B324" i="52"/>
  <c r="B386" i="52"/>
  <c r="B448" i="52"/>
  <c r="B510" i="52"/>
  <c r="B572" i="52"/>
  <c r="B634" i="52"/>
  <c r="B263" i="52"/>
  <c r="O324" i="52"/>
  <c r="Q324" i="52"/>
  <c r="C386" i="52"/>
  <c r="O524" i="52"/>
  <c r="Q524" i="52"/>
  <c r="C586" i="52"/>
  <c r="C472" i="52"/>
  <c r="O410" i="52"/>
  <c r="Q410" i="52"/>
  <c r="AV69" i="60"/>
  <c r="AP69" i="60"/>
  <c r="V69" i="60"/>
  <c r="BQ69" i="60"/>
  <c r="BG69" i="60"/>
  <c r="BO69" i="60"/>
  <c r="AQ69" i="60"/>
  <c r="G69" i="60"/>
  <c r="AJ69" i="60"/>
  <c r="U69" i="60"/>
  <c r="N69" i="60"/>
  <c r="AS69" i="60"/>
  <c r="AA69" i="60"/>
  <c r="O69" i="60"/>
  <c r="BH69" i="60"/>
  <c r="AR69" i="60"/>
  <c r="AD69" i="60"/>
  <c r="Q387" i="58"/>
  <c r="Q392" i="58"/>
  <c r="BP71" i="60"/>
  <c r="BM71" i="60"/>
  <c r="F71" i="60"/>
  <c r="Q71" i="60"/>
  <c r="BS71" i="60"/>
  <c r="U71" i="60"/>
  <c r="BD71" i="60"/>
  <c r="J71" i="60"/>
  <c r="W71" i="60"/>
  <c r="BB71" i="60"/>
  <c r="BA71" i="60"/>
  <c r="AB71" i="60"/>
  <c r="C71" i="60"/>
  <c r="AQ71" i="60"/>
  <c r="AN71" i="60"/>
  <c r="BN71" i="60"/>
  <c r="BP67" i="60"/>
  <c r="BL67" i="60"/>
  <c r="I67" i="60"/>
  <c r="BJ67" i="60"/>
  <c r="BQ67" i="60"/>
  <c r="BH67" i="60"/>
  <c r="BM67" i="60"/>
  <c r="AW67" i="60"/>
  <c r="M67" i="60"/>
  <c r="AB67" i="60"/>
  <c r="AR67" i="60"/>
  <c r="D67" i="60"/>
  <c r="BA67" i="60"/>
  <c r="C67" i="60"/>
  <c r="AZ67" i="60"/>
  <c r="AQ67" i="60"/>
  <c r="BE78" i="60"/>
  <c r="AT78" i="60"/>
  <c r="I78" i="60"/>
  <c r="AP78" i="60"/>
  <c r="BQ78" i="60"/>
  <c r="BS78" i="60"/>
  <c r="BR78" i="60"/>
  <c r="K78" i="60"/>
  <c r="AC78" i="60"/>
  <c r="Z78" i="60"/>
  <c r="BC78" i="60"/>
  <c r="N78" i="60"/>
  <c r="S78" i="60"/>
  <c r="H78" i="60"/>
  <c r="AY78" i="60"/>
  <c r="BT78" i="60"/>
  <c r="Q320" i="58"/>
  <c r="Q325" i="58"/>
  <c r="Q339" i="58"/>
  <c r="Q346" i="58"/>
  <c r="BA15" i="60"/>
  <c r="AO15" i="60"/>
  <c r="AU15" i="60"/>
  <c r="AJ15" i="60"/>
  <c r="AZ15" i="60"/>
  <c r="X15" i="60"/>
  <c r="AH15" i="60"/>
  <c r="Q15" i="60"/>
  <c r="K15" i="60"/>
  <c r="AI15" i="60"/>
  <c r="S15" i="60"/>
  <c r="Y15" i="60"/>
  <c r="AB15" i="60"/>
  <c r="BN15" i="60"/>
  <c r="T15" i="60"/>
  <c r="BT15" i="60"/>
  <c r="T57" i="60"/>
  <c r="BG57" i="60"/>
  <c r="BR57" i="60"/>
  <c r="W57" i="60"/>
  <c r="Y57" i="60"/>
  <c r="AI57" i="60"/>
  <c r="H57" i="60"/>
  <c r="O57" i="60"/>
  <c r="BM57" i="60"/>
  <c r="BC57" i="60"/>
  <c r="AP57" i="60"/>
  <c r="BA57" i="60"/>
  <c r="AQ57" i="60"/>
  <c r="J57" i="60"/>
  <c r="AS57" i="60"/>
  <c r="G57" i="60"/>
  <c r="AB34" i="60"/>
  <c r="AH34" i="60"/>
  <c r="AC34" i="60"/>
  <c r="BA34" i="60"/>
  <c r="AZ34" i="60"/>
  <c r="X34" i="60"/>
  <c r="V34" i="60"/>
  <c r="K34" i="60"/>
  <c r="BH34" i="60"/>
  <c r="BO34" i="60"/>
  <c r="G34" i="60"/>
  <c r="AK34" i="60"/>
  <c r="BT34" i="60"/>
  <c r="Y34" i="60"/>
  <c r="J34" i="60"/>
  <c r="AW34" i="60"/>
  <c r="P102" i="60"/>
  <c r="W102" i="60"/>
  <c r="V102" i="60"/>
  <c r="Q102" i="60"/>
  <c r="F105" i="60"/>
  <c r="H105" i="60"/>
  <c r="R105" i="60"/>
  <c r="T105" i="60"/>
  <c r="BS79" i="60"/>
  <c r="AS79" i="60"/>
  <c r="W79" i="60"/>
  <c r="P79" i="60"/>
  <c r="BO79" i="60"/>
  <c r="V79" i="60"/>
  <c r="AY79" i="60"/>
  <c r="BT79" i="60"/>
  <c r="BC79" i="60"/>
  <c r="AB79" i="60"/>
  <c r="AU79" i="60"/>
  <c r="N79" i="60"/>
  <c r="AT79" i="60"/>
  <c r="AK79" i="60"/>
  <c r="O79" i="60"/>
  <c r="K79" i="60"/>
  <c r="Q79" i="60"/>
  <c r="W40" i="60"/>
  <c r="BQ40" i="60"/>
  <c r="AO40" i="60"/>
  <c r="AY40" i="60"/>
  <c r="AQ40" i="60"/>
  <c r="BT40" i="60"/>
  <c r="BS40" i="60"/>
  <c r="N40" i="60"/>
  <c r="AX40" i="60"/>
  <c r="BE40" i="60"/>
  <c r="S40" i="60"/>
  <c r="AL40" i="60"/>
  <c r="AC40" i="60"/>
  <c r="BO40" i="60"/>
  <c r="AM40" i="60"/>
  <c r="Y40" i="60"/>
  <c r="D103" i="60"/>
  <c r="L103" i="60"/>
  <c r="J103" i="60"/>
  <c r="M103" i="60"/>
  <c r="V100" i="60"/>
  <c r="G100" i="60"/>
  <c r="S100" i="60"/>
  <c r="D83" i="60"/>
  <c r="P83" i="60"/>
  <c r="BD83" i="60"/>
  <c r="BJ83" i="60"/>
  <c r="R83" i="60"/>
  <c r="M83" i="60"/>
  <c r="BI83" i="60"/>
  <c r="K83" i="60"/>
  <c r="H83" i="60"/>
  <c r="AP83" i="60"/>
  <c r="AY83" i="60"/>
  <c r="G83" i="60"/>
  <c r="N72" i="60"/>
  <c r="BP72" i="60"/>
  <c r="BH72" i="60"/>
  <c r="BA72" i="60"/>
  <c r="BG72" i="60"/>
  <c r="AY72" i="60"/>
  <c r="AX72" i="60"/>
  <c r="C72" i="60"/>
  <c r="AS72" i="60"/>
  <c r="AW72" i="60"/>
  <c r="BT72" i="60"/>
  <c r="BB72" i="60"/>
  <c r="E85" i="60"/>
  <c r="CL78" i="60"/>
  <c r="CJ67" i="60"/>
  <c r="E42" i="60"/>
  <c r="BB30" i="60"/>
  <c r="BS30" i="60"/>
  <c r="U30" i="60"/>
  <c r="P30" i="60"/>
  <c r="Z30" i="60"/>
  <c r="BH30" i="60"/>
  <c r="Y30" i="60"/>
  <c r="R30" i="60"/>
  <c r="BN30" i="60"/>
  <c r="AP30" i="60"/>
  <c r="BI30" i="60"/>
  <c r="BC30" i="60"/>
  <c r="K94" i="60"/>
  <c r="P94" i="60"/>
  <c r="BJ60" i="60"/>
  <c r="AK60" i="60"/>
  <c r="BC60" i="60"/>
  <c r="BB60" i="60"/>
  <c r="BR60" i="60"/>
  <c r="AE60" i="60"/>
  <c r="V60" i="60"/>
  <c r="BA60" i="60"/>
  <c r="Q60" i="60"/>
  <c r="AV60" i="60"/>
  <c r="AO60" i="60"/>
  <c r="F60" i="60"/>
  <c r="AS60" i="60"/>
  <c r="AH60" i="60"/>
  <c r="BM60" i="60"/>
  <c r="Y60" i="60"/>
  <c r="X60" i="60"/>
  <c r="W408" i="50"/>
  <c r="K98" i="60"/>
  <c r="M98" i="60"/>
  <c r="U98" i="60"/>
  <c r="T98" i="60"/>
  <c r="O98" i="60"/>
  <c r="P98" i="60"/>
  <c r="I98" i="60"/>
  <c r="X98" i="60"/>
  <c r="S98" i="60"/>
  <c r="L98" i="60"/>
  <c r="G98" i="60"/>
  <c r="Q98" i="60"/>
  <c r="R98" i="60"/>
  <c r="D98" i="60"/>
  <c r="H98" i="60"/>
  <c r="C664" i="52"/>
  <c r="O664" i="52"/>
  <c r="Q664" i="52"/>
  <c r="O602" i="52"/>
  <c r="Q602" i="52"/>
  <c r="O609" i="52"/>
  <c r="Q609" i="52"/>
  <c r="C404" i="52"/>
  <c r="C546" i="52"/>
  <c r="O484" i="52"/>
  <c r="Q484" i="52"/>
  <c r="O421" i="52"/>
  <c r="Q421" i="52"/>
  <c r="C483" i="52"/>
  <c r="O532" i="52"/>
  <c r="Q532" i="52"/>
  <c r="C594" i="52"/>
  <c r="O623" i="52"/>
  <c r="Q623" i="52"/>
  <c r="D685" i="52"/>
  <c r="O685" i="52"/>
  <c r="Q685" i="52"/>
  <c r="D682" i="52"/>
  <c r="O682" i="52"/>
  <c r="Q682" i="52"/>
  <c r="O620" i="52"/>
  <c r="Q620" i="52"/>
  <c r="D668" i="52"/>
  <c r="O668" i="52"/>
  <c r="Q668" i="52"/>
  <c r="O606" i="52"/>
  <c r="Q606" i="52"/>
  <c r="AD83" i="60"/>
  <c r="BH83" i="60"/>
  <c r="BQ83" i="60"/>
  <c r="AQ83" i="60"/>
  <c r="BM83" i="60"/>
  <c r="BT83" i="60"/>
  <c r="C83" i="60"/>
  <c r="BN83" i="60"/>
  <c r="T83" i="60"/>
  <c r="F83" i="60"/>
  <c r="J83" i="60"/>
  <c r="W83" i="60"/>
  <c r="BK83" i="60"/>
  <c r="BL83" i="60"/>
  <c r="L83" i="60"/>
  <c r="AS83" i="60"/>
  <c r="N83" i="60"/>
  <c r="O100" i="60"/>
  <c r="I100" i="60"/>
  <c r="P100" i="60"/>
  <c r="D100" i="60"/>
  <c r="F100" i="60"/>
  <c r="W30" i="60"/>
  <c r="AQ30" i="60"/>
  <c r="AI30" i="60"/>
  <c r="AJ30" i="60"/>
  <c r="K30" i="60"/>
  <c r="AC30" i="60"/>
  <c r="V30" i="60"/>
  <c r="F30" i="60"/>
  <c r="BM30" i="60"/>
  <c r="H30" i="60"/>
  <c r="BF30" i="60"/>
  <c r="AV30" i="60"/>
  <c r="BL30" i="60"/>
  <c r="BQ30" i="60"/>
  <c r="BA30" i="60"/>
  <c r="I30" i="60"/>
  <c r="AU30" i="60"/>
  <c r="AK30" i="60"/>
  <c r="BS72" i="60"/>
  <c r="BN72" i="60"/>
  <c r="AA72" i="60"/>
  <c r="AL72" i="60"/>
  <c r="T72" i="60"/>
  <c r="AF72" i="60"/>
  <c r="AE72" i="60"/>
  <c r="L72" i="60"/>
  <c r="M72" i="60"/>
  <c r="AK72" i="60"/>
  <c r="BR72" i="60"/>
  <c r="AC72" i="60"/>
  <c r="AJ72" i="60"/>
  <c r="K72" i="60"/>
  <c r="AU72" i="60"/>
  <c r="AH72" i="60"/>
  <c r="BK72" i="60"/>
  <c r="H52" i="58"/>
  <c r="H226" i="58"/>
  <c r="E52" i="58"/>
  <c r="H224" i="58"/>
  <c r="E232" i="58"/>
  <c r="Q94" i="60"/>
  <c r="R94" i="60"/>
  <c r="M94" i="60"/>
  <c r="V94" i="60"/>
  <c r="H94" i="60"/>
  <c r="S94" i="60"/>
  <c r="N94" i="60"/>
  <c r="D94" i="60"/>
  <c r="U94" i="60"/>
  <c r="O94" i="60"/>
  <c r="O427" i="52"/>
  <c r="Q427" i="52"/>
  <c r="C489" i="52"/>
  <c r="O657" i="52"/>
  <c r="Q657" i="52"/>
  <c r="O514" i="52"/>
  <c r="Q514" i="52"/>
  <c r="D576" i="52"/>
  <c r="O531" i="52"/>
  <c r="Q531" i="52"/>
  <c r="C593" i="52"/>
  <c r="C667" i="52"/>
  <c r="O667" i="52"/>
  <c r="Q667" i="52"/>
  <c r="O605" i="52"/>
  <c r="Q605" i="52"/>
  <c r="O364" i="52"/>
  <c r="Q364" i="52"/>
  <c r="C426" i="52"/>
  <c r="C650" i="52"/>
  <c r="O650" i="52"/>
  <c r="Q650" i="52"/>
  <c r="O588" i="52"/>
  <c r="Q588" i="52"/>
  <c r="O333" i="52"/>
  <c r="Q333" i="52"/>
  <c r="C395" i="52"/>
  <c r="C518" i="52"/>
  <c r="O456" i="52"/>
  <c r="Q456" i="52"/>
  <c r="C574" i="52"/>
  <c r="O512" i="52"/>
  <c r="Q512" i="52"/>
  <c r="D604" i="52"/>
  <c r="O542" i="52"/>
  <c r="Q542" i="52"/>
  <c r="EP13" i="60"/>
  <c r="EP14" i="60"/>
  <c r="EP15" i="60"/>
  <c r="EP16" i="60"/>
  <c r="EP17" i="60"/>
  <c r="EP18" i="60"/>
  <c r="EP19" i="60"/>
  <c r="EP20" i="60"/>
  <c r="EP21" i="60"/>
  <c r="EP22" i="60"/>
  <c r="EP23" i="60"/>
  <c r="EP24" i="60"/>
  <c r="EP25" i="60"/>
  <c r="EP26" i="60"/>
  <c r="EP27" i="60"/>
  <c r="EP28" i="60"/>
  <c r="EP29" i="60"/>
  <c r="EP30" i="60"/>
  <c r="EP31" i="60"/>
  <c r="EP32" i="60"/>
  <c r="EP33" i="60"/>
  <c r="EP34" i="60"/>
  <c r="EP35" i="60"/>
  <c r="EP36" i="60"/>
  <c r="EP37" i="60"/>
  <c r="EP38" i="60"/>
  <c r="EP39" i="60"/>
  <c r="EP40" i="60"/>
  <c r="EP41" i="60"/>
  <c r="EP42" i="60"/>
  <c r="EP43" i="60"/>
  <c r="EP44" i="60"/>
  <c r="EP45" i="60"/>
  <c r="EP46" i="60"/>
  <c r="EP47" i="60"/>
  <c r="EP48" i="60"/>
  <c r="EP49" i="60"/>
  <c r="EP50" i="60"/>
  <c r="EP51" i="60"/>
  <c r="EP52" i="60"/>
  <c r="EP53" i="60"/>
  <c r="EP54" i="60"/>
  <c r="EP55" i="60"/>
  <c r="EP56" i="60"/>
  <c r="EP57" i="60"/>
  <c r="EP58" i="60"/>
  <c r="EP59" i="60"/>
  <c r="EP60" i="60"/>
  <c r="EP61" i="60"/>
  <c r="EP62" i="60"/>
  <c r="EP63" i="60"/>
  <c r="EP64" i="60"/>
  <c r="EP65" i="60"/>
  <c r="EP66" i="60"/>
  <c r="EP67" i="60"/>
  <c r="EP68" i="60"/>
  <c r="EP69" i="60"/>
  <c r="EP70" i="60"/>
  <c r="EP71" i="60"/>
  <c r="EP72" i="60"/>
  <c r="EP73" i="60"/>
  <c r="EP74" i="60"/>
  <c r="EP75" i="60"/>
  <c r="EP76" i="60"/>
  <c r="EP77" i="60"/>
  <c r="EP78" i="60"/>
  <c r="EP79" i="60"/>
  <c r="EP80" i="60"/>
  <c r="EP81" i="60"/>
  <c r="EP82" i="60"/>
  <c r="EP83" i="60"/>
  <c r="EP84" i="60"/>
  <c r="EP85" i="60"/>
  <c r="EX12" i="60"/>
  <c r="EX13" i="60"/>
  <c r="EX14" i="60"/>
  <c r="EX15" i="60"/>
  <c r="EX16" i="60"/>
  <c r="EX17" i="60"/>
  <c r="EX18" i="60"/>
  <c r="EX19" i="60"/>
  <c r="EX20" i="60"/>
  <c r="EX21" i="60"/>
  <c r="EX22" i="60"/>
  <c r="EX23" i="60"/>
  <c r="EX24" i="60"/>
  <c r="EX25" i="60"/>
  <c r="EX26" i="60"/>
  <c r="EX27" i="60"/>
  <c r="EX28" i="60"/>
  <c r="EX29" i="60"/>
  <c r="EX30" i="60"/>
  <c r="EX31" i="60"/>
  <c r="EX32" i="60"/>
  <c r="EX33" i="60"/>
  <c r="EX34" i="60"/>
  <c r="EX35" i="60"/>
  <c r="EX36" i="60"/>
  <c r="EX37" i="60"/>
  <c r="EX38" i="60"/>
  <c r="EX39" i="60"/>
  <c r="EX40" i="60"/>
  <c r="EX41" i="60"/>
  <c r="EX42" i="60"/>
  <c r="EX43" i="60"/>
  <c r="EX44" i="60"/>
  <c r="EX45" i="60"/>
  <c r="EX46" i="60"/>
  <c r="EX47" i="60"/>
  <c r="EX48" i="60"/>
  <c r="EX49" i="60"/>
  <c r="EX50" i="60"/>
  <c r="EX51" i="60"/>
  <c r="EX52" i="60"/>
  <c r="EX53" i="60"/>
  <c r="EX54" i="60"/>
  <c r="EX55" i="60"/>
  <c r="EX56" i="60"/>
  <c r="EX57" i="60"/>
  <c r="EX58" i="60"/>
  <c r="EX59" i="60"/>
  <c r="EX60" i="60"/>
  <c r="EX61" i="60"/>
  <c r="EX62" i="60"/>
  <c r="EX63" i="60"/>
  <c r="EX64" i="60"/>
  <c r="EX65" i="60"/>
  <c r="EX66" i="60"/>
  <c r="EX67" i="60"/>
  <c r="EX68" i="60"/>
  <c r="EX69" i="60"/>
  <c r="EX70" i="60"/>
  <c r="EX71" i="60"/>
  <c r="EX72" i="60"/>
  <c r="EX73" i="60"/>
  <c r="EX74" i="60"/>
  <c r="EX75" i="60"/>
  <c r="EX76" i="60"/>
  <c r="EX77" i="60"/>
  <c r="EX78" i="60"/>
  <c r="EX79" i="60"/>
  <c r="EX80" i="60"/>
  <c r="EX81" i="60"/>
  <c r="EX82" i="60"/>
  <c r="EX83" i="60"/>
  <c r="EX84" i="60"/>
  <c r="EX85" i="60"/>
  <c r="O353" i="52"/>
  <c r="Q353" i="52"/>
  <c r="O495" i="52"/>
  <c r="Q495" i="52"/>
  <c r="C305" i="52"/>
  <c r="Q716" i="50"/>
  <c r="C650" i="50"/>
  <c r="EW12" i="60"/>
  <c r="EW13" i="60"/>
  <c r="EW14" i="60"/>
  <c r="EW15" i="60"/>
  <c r="EW16" i="60"/>
  <c r="EW17" i="60"/>
  <c r="EW18" i="60"/>
  <c r="EW19" i="60"/>
  <c r="EW20" i="60"/>
  <c r="EW21" i="60"/>
  <c r="EW22" i="60"/>
  <c r="EW23" i="60"/>
  <c r="EW24" i="60"/>
  <c r="EW25" i="60"/>
  <c r="EW26" i="60"/>
  <c r="EW27" i="60"/>
  <c r="EW28" i="60"/>
  <c r="EW29" i="60"/>
  <c r="EW30" i="60"/>
  <c r="EW31" i="60"/>
  <c r="EW32" i="60"/>
  <c r="EW33" i="60"/>
  <c r="EW34" i="60"/>
  <c r="EW35" i="60"/>
  <c r="EW36" i="60"/>
  <c r="EW37" i="60"/>
  <c r="EW38" i="60"/>
  <c r="EW39" i="60"/>
  <c r="EW40" i="60"/>
  <c r="EW41" i="60"/>
  <c r="EW42" i="60"/>
  <c r="EW43" i="60"/>
  <c r="EW44" i="60"/>
  <c r="EW45" i="60"/>
  <c r="EW46" i="60"/>
  <c r="EW47" i="60"/>
  <c r="EW48" i="60"/>
  <c r="EW49" i="60"/>
  <c r="EW50" i="60"/>
  <c r="EW51" i="60"/>
  <c r="EW52" i="60"/>
  <c r="EW53" i="60"/>
  <c r="EW54" i="60"/>
  <c r="EW55" i="60"/>
  <c r="EW56" i="60"/>
  <c r="EW57" i="60"/>
  <c r="EW58" i="60"/>
  <c r="EW59" i="60"/>
  <c r="EW60" i="60"/>
  <c r="EW61" i="60"/>
  <c r="EW62" i="60"/>
  <c r="EW63" i="60"/>
  <c r="EW64" i="60"/>
  <c r="EW65" i="60"/>
  <c r="EW66" i="60"/>
  <c r="EW67" i="60"/>
  <c r="EW68" i="60"/>
  <c r="EW69" i="60"/>
  <c r="EW70" i="60"/>
  <c r="EW71" i="60"/>
  <c r="EW72" i="60"/>
  <c r="EW73" i="60"/>
  <c r="EW74" i="60"/>
  <c r="EW75" i="60"/>
  <c r="EW76" i="60"/>
  <c r="EW77" i="60"/>
  <c r="EW78" i="60"/>
  <c r="EW79" i="60"/>
  <c r="EW80" i="60"/>
  <c r="EW81" i="60"/>
  <c r="EW82" i="60"/>
  <c r="EW83" i="60"/>
  <c r="EW84" i="60"/>
  <c r="EW85" i="60"/>
  <c r="Q626" i="50"/>
  <c r="Q624" i="50"/>
  <c r="EH13" i="60"/>
  <c r="EH14" i="60"/>
  <c r="EH15" i="60"/>
  <c r="EH16" i="60"/>
  <c r="EH17" i="60"/>
  <c r="EH18" i="60"/>
  <c r="EH19" i="60"/>
  <c r="EH20" i="60"/>
  <c r="EH21" i="60"/>
  <c r="EH22" i="60"/>
  <c r="EH23" i="60"/>
  <c r="EH24" i="60"/>
  <c r="EH25" i="60"/>
  <c r="EH26" i="60"/>
  <c r="EH27" i="60"/>
  <c r="EH28" i="60"/>
  <c r="EH29" i="60"/>
  <c r="EH30" i="60"/>
  <c r="EH31" i="60"/>
  <c r="EH32" i="60"/>
  <c r="EH33" i="60"/>
  <c r="EH34" i="60"/>
  <c r="EH35" i="60"/>
  <c r="EH36" i="60"/>
  <c r="EH37" i="60"/>
  <c r="EH38" i="60"/>
  <c r="EH39" i="60"/>
  <c r="EH40" i="60"/>
  <c r="EH41" i="60"/>
  <c r="EH42" i="60"/>
  <c r="EH43" i="60"/>
  <c r="EH44" i="60"/>
  <c r="EH45" i="60"/>
  <c r="EH46" i="60"/>
  <c r="EH47" i="60"/>
  <c r="EH48" i="60"/>
  <c r="EH49" i="60"/>
  <c r="EH50" i="60"/>
  <c r="EH51" i="60"/>
  <c r="EH52" i="60"/>
  <c r="EH53" i="60"/>
  <c r="EH54" i="60"/>
  <c r="EH55" i="60"/>
  <c r="EH56" i="60"/>
  <c r="EH57" i="60"/>
  <c r="EH58" i="60"/>
  <c r="EH59" i="60"/>
  <c r="EH60" i="60"/>
  <c r="EH61" i="60"/>
  <c r="EH62" i="60"/>
  <c r="EH63" i="60"/>
  <c r="EH64" i="60"/>
  <c r="EH65" i="60"/>
  <c r="EH66" i="60"/>
  <c r="EH67" i="60"/>
  <c r="EH68" i="60"/>
  <c r="EH69" i="60"/>
  <c r="EH70" i="60"/>
  <c r="EH71" i="60"/>
  <c r="EH72" i="60"/>
  <c r="EH73" i="60"/>
  <c r="EH74" i="60"/>
  <c r="EH75" i="60"/>
  <c r="EH76" i="60"/>
  <c r="EH77" i="60"/>
  <c r="EH78" i="60"/>
  <c r="EH79" i="60"/>
  <c r="EH80" i="60"/>
  <c r="EH81" i="60"/>
  <c r="EH82" i="60"/>
  <c r="EH83" i="60"/>
  <c r="EH84" i="60"/>
  <c r="EH85" i="60"/>
  <c r="O474" i="52"/>
  <c r="Q474" i="52"/>
  <c r="O617" i="52"/>
  <c r="Q617" i="52"/>
  <c r="C679" i="52"/>
  <c r="O679" i="52"/>
  <c r="Q679" i="52"/>
  <c r="AY65" i="60"/>
  <c r="AS65" i="60"/>
  <c r="BP65" i="60"/>
  <c r="AU65" i="60"/>
  <c r="X65" i="60"/>
  <c r="BN65" i="60"/>
  <c r="BO65" i="60"/>
  <c r="BQ65" i="60"/>
  <c r="BK65" i="60"/>
  <c r="BG65" i="60"/>
  <c r="T65" i="60"/>
  <c r="AM65" i="60"/>
  <c r="BT65" i="60"/>
  <c r="BM65" i="60"/>
  <c r="J65" i="60"/>
  <c r="AZ65" i="60"/>
  <c r="AA65" i="60"/>
  <c r="D32" i="60"/>
  <c r="BD32" i="60"/>
  <c r="BO32" i="60"/>
  <c r="AI32" i="60"/>
  <c r="AK32" i="60"/>
  <c r="BP32" i="60"/>
  <c r="AG32" i="60"/>
  <c r="BE32" i="60"/>
  <c r="W32" i="60"/>
  <c r="J32" i="60"/>
  <c r="M32" i="60"/>
  <c r="BL32" i="60"/>
  <c r="F32" i="60"/>
  <c r="AR32" i="60"/>
  <c r="AB32" i="60"/>
  <c r="BH32" i="60"/>
  <c r="U32" i="60"/>
  <c r="BH11" i="60"/>
  <c r="M11" i="60"/>
  <c r="AC11" i="60"/>
  <c r="AQ11" i="60"/>
  <c r="AA11" i="60"/>
  <c r="AM11" i="60"/>
  <c r="W11" i="60"/>
  <c r="AO11" i="60"/>
  <c r="BB11" i="60"/>
  <c r="AW11" i="60"/>
  <c r="BR11" i="60"/>
  <c r="Z11" i="60"/>
  <c r="AI11" i="60"/>
  <c r="BN11" i="60"/>
  <c r="BK11" i="60"/>
  <c r="AB11" i="60"/>
  <c r="AE11" i="60"/>
  <c r="BM11" i="60"/>
  <c r="AL11" i="60"/>
  <c r="N466" i="52"/>
  <c r="X466" i="52"/>
  <c r="N443" i="52"/>
  <c r="X443" i="52"/>
  <c r="X606" i="52"/>
  <c r="N606" i="52"/>
  <c r="AI77" i="60"/>
  <c r="AJ77" i="60"/>
  <c r="AD77" i="60"/>
  <c r="BM77" i="60"/>
  <c r="AS77" i="60"/>
  <c r="AZ77" i="60"/>
  <c r="R77" i="60"/>
  <c r="AO77" i="60"/>
  <c r="Z77" i="60"/>
  <c r="Q77" i="60"/>
  <c r="AB77" i="60"/>
  <c r="BL77" i="60"/>
  <c r="BC77" i="60"/>
  <c r="I77" i="60"/>
  <c r="AF77" i="60"/>
  <c r="BA77" i="60"/>
  <c r="BG77" i="60"/>
  <c r="BI77" i="60"/>
  <c r="E31" i="60"/>
  <c r="CL31" i="60"/>
  <c r="CL53" i="60"/>
  <c r="CJ53" i="60"/>
  <c r="CJ24" i="60"/>
  <c r="E24" i="60"/>
  <c r="BI17" i="60"/>
  <c r="AI17" i="60"/>
  <c r="BR17" i="60"/>
  <c r="BD17" i="60"/>
  <c r="AT17" i="60"/>
  <c r="AY17" i="60"/>
  <c r="AG17" i="60"/>
  <c r="I17" i="60"/>
  <c r="BJ17" i="60"/>
  <c r="BP17" i="60"/>
  <c r="BM17" i="60"/>
  <c r="BT17" i="60"/>
  <c r="J17" i="60"/>
  <c r="AX17" i="60"/>
  <c r="M17" i="60"/>
  <c r="L17" i="60"/>
  <c r="AR17" i="60"/>
  <c r="H17" i="60"/>
  <c r="BQ17" i="60"/>
  <c r="AO17" i="60"/>
  <c r="BF17" i="60"/>
  <c r="R17" i="60"/>
  <c r="BC17" i="60"/>
  <c r="BB17" i="60"/>
  <c r="AH17" i="60"/>
  <c r="AJ17" i="60"/>
  <c r="AS17" i="60"/>
  <c r="AE17" i="60"/>
  <c r="AF17" i="60"/>
  <c r="AV17" i="60"/>
  <c r="G17" i="60"/>
  <c r="Y17" i="60"/>
  <c r="BN17" i="60"/>
  <c r="AL17" i="60"/>
  <c r="Q17" i="60"/>
  <c r="CJ56" i="60"/>
  <c r="E56" i="60"/>
  <c r="CL56" i="60"/>
  <c r="CJ11" i="60"/>
  <c r="CL11" i="60"/>
  <c r="Y238" i="38"/>
  <c r="K238" i="38"/>
  <c r="AW68" i="60"/>
  <c r="AV68" i="60"/>
  <c r="G68" i="60"/>
  <c r="AA68" i="60"/>
  <c r="J68" i="60"/>
  <c r="BL68" i="60"/>
  <c r="AN68" i="60"/>
  <c r="AR68" i="60"/>
  <c r="T68" i="60"/>
  <c r="F68" i="60"/>
  <c r="AI68" i="60"/>
  <c r="BK68" i="60"/>
  <c r="P68" i="60"/>
  <c r="AU68" i="60"/>
  <c r="Z68" i="60"/>
  <c r="AQ68" i="60"/>
  <c r="AC68" i="60"/>
  <c r="BE68" i="60"/>
  <c r="J61" i="60"/>
  <c r="BN61" i="60"/>
  <c r="BL61" i="60"/>
  <c r="S61" i="60"/>
  <c r="AE61" i="60"/>
  <c r="I61" i="60"/>
  <c r="AZ61" i="60"/>
  <c r="BI61" i="60"/>
  <c r="BG61" i="60"/>
  <c r="K61" i="60"/>
  <c r="BR61" i="60"/>
  <c r="AU61" i="60"/>
  <c r="AA61" i="60"/>
  <c r="AL61" i="60"/>
  <c r="P61" i="60"/>
  <c r="AP61" i="60"/>
  <c r="BE61" i="60"/>
  <c r="X372" i="52"/>
  <c r="D432" i="52"/>
  <c r="O370" i="52"/>
  <c r="Q370" i="52"/>
  <c r="N622" i="52"/>
  <c r="X622" i="52"/>
  <c r="X614" i="52"/>
  <c r="N614" i="52"/>
  <c r="N635" i="52"/>
  <c r="X609" i="52"/>
  <c r="N609" i="52"/>
  <c r="X491" i="52"/>
  <c r="X644" i="52"/>
  <c r="N644" i="52"/>
  <c r="N563" i="52"/>
  <c r="X563" i="52"/>
  <c r="X472" i="52"/>
  <c r="N472" i="52"/>
  <c r="X394" i="52"/>
  <c r="N394" i="52"/>
  <c r="G335" i="38"/>
  <c r="Q318" i="52"/>
  <c r="AO76" i="60"/>
  <c r="BA76" i="60"/>
  <c r="AW76" i="60"/>
  <c r="F76" i="60"/>
  <c r="P76" i="60"/>
  <c r="K76" i="60"/>
  <c r="BR76" i="60"/>
  <c r="BK76" i="60"/>
  <c r="BS76" i="60"/>
  <c r="AD76" i="60"/>
  <c r="AN76" i="60"/>
  <c r="AV76" i="60"/>
  <c r="G76" i="60"/>
  <c r="Z76" i="60"/>
  <c r="AR76" i="60"/>
  <c r="X76" i="60"/>
  <c r="BJ76" i="60"/>
  <c r="AT75" i="60"/>
  <c r="Q296" i="50"/>
  <c r="H258" i="50"/>
  <c r="H296" i="50"/>
  <c r="W296" i="50"/>
  <c r="Q286" i="50"/>
  <c r="N392" i="52"/>
  <c r="X392" i="52"/>
  <c r="N638" i="52"/>
  <c r="X638" i="52"/>
  <c r="N505" i="52"/>
  <c r="X505" i="52"/>
  <c r="X655" i="52"/>
  <c r="N655" i="52"/>
  <c r="X689" i="52"/>
  <c r="N331" i="52"/>
  <c r="X331" i="52"/>
  <c r="X554" i="52"/>
  <c r="N554" i="52"/>
  <c r="X350" i="52"/>
  <c r="N350" i="52"/>
  <c r="AN53" i="60"/>
  <c r="BD53" i="60"/>
  <c r="BL53" i="60"/>
  <c r="L53" i="60"/>
  <c r="BK53" i="60"/>
  <c r="U53" i="60"/>
  <c r="Q53" i="60"/>
  <c r="BG53" i="60"/>
  <c r="BT53" i="60"/>
  <c r="AG53" i="60"/>
  <c r="J53" i="60"/>
  <c r="X53" i="60"/>
  <c r="Y53" i="60"/>
  <c r="C53" i="60"/>
  <c r="D53" i="60"/>
  <c r="F53" i="60"/>
  <c r="AU53" i="60"/>
  <c r="O273" i="52"/>
  <c r="C274" i="52"/>
  <c r="Y6" i="46"/>
  <c r="K8" i="46"/>
  <c r="S276" i="46"/>
  <c r="U276" i="46"/>
  <c r="N628" i="52"/>
  <c r="X628" i="52"/>
  <c r="X471" i="52"/>
  <c r="N471" i="52"/>
  <c r="X617" i="52"/>
  <c r="N617" i="52"/>
  <c r="X379" i="52"/>
  <c r="N379" i="52"/>
  <c r="X682" i="52"/>
  <c r="N682" i="52"/>
  <c r="N515" i="52"/>
  <c r="X515" i="52"/>
  <c r="X453" i="52"/>
  <c r="CL77" i="60"/>
  <c r="BF20" i="60"/>
  <c r="AE20" i="60"/>
  <c r="E46" i="60"/>
  <c r="F262" i="52"/>
  <c r="F324" i="52"/>
  <c r="F386" i="52"/>
  <c r="F448" i="52"/>
  <c r="F510" i="52"/>
  <c r="F572" i="52"/>
  <c r="F634" i="52"/>
  <c r="F283" i="52"/>
  <c r="F345" i="52"/>
  <c r="F407" i="52"/>
  <c r="F469" i="52"/>
  <c r="F531" i="52"/>
  <c r="F593" i="52"/>
  <c r="F655" i="52"/>
  <c r="F323" i="52"/>
  <c r="F385" i="52"/>
  <c r="F447" i="52"/>
  <c r="F509" i="52"/>
  <c r="F571" i="52"/>
  <c r="F633" i="52"/>
  <c r="F308" i="52"/>
  <c r="F370" i="52"/>
  <c r="F432" i="52"/>
  <c r="F494" i="52"/>
  <c r="F556" i="52"/>
  <c r="F618" i="52"/>
  <c r="F680" i="52"/>
  <c r="AY18" i="60"/>
  <c r="BK18" i="60"/>
  <c r="AR18" i="60"/>
  <c r="AU18" i="60"/>
  <c r="BB18" i="60"/>
  <c r="N605" i="52"/>
  <c r="DF13" i="60"/>
  <c r="DF14" i="60"/>
  <c r="DF15" i="60"/>
  <c r="DF16" i="60"/>
  <c r="DF17" i="60"/>
  <c r="DF18" i="60"/>
  <c r="DF19" i="60"/>
  <c r="DF20" i="60"/>
  <c r="DF21" i="60"/>
  <c r="DF22" i="60"/>
  <c r="DF23" i="60"/>
  <c r="DF24" i="60"/>
  <c r="DF25" i="60"/>
  <c r="DF26" i="60"/>
  <c r="DF27" i="60"/>
  <c r="DF28" i="60"/>
  <c r="DF29" i="60"/>
  <c r="DF30" i="60"/>
  <c r="DF31" i="60"/>
  <c r="DF32" i="60"/>
  <c r="DF33" i="60"/>
  <c r="DF34" i="60"/>
  <c r="DF35" i="60"/>
  <c r="DF36" i="60"/>
  <c r="DF37" i="60"/>
  <c r="DF38" i="60"/>
  <c r="DF39" i="60"/>
  <c r="DF40" i="60"/>
  <c r="DF41" i="60"/>
  <c r="DF42" i="60"/>
  <c r="DF43" i="60"/>
  <c r="DF44" i="60"/>
  <c r="DF45" i="60"/>
  <c r="DF46" i="60"/>
  <c r="DF47" i="60"/>
  <c r="DF48" i="60"/>
  <c r="DF49" i="60"/>
  <c r="DF50" i="60"/>
  <c r="DF51" i="60"/>
  <c r="DF52" i="60"/>
  <c r="DF53" i="60"/>
  <c r="DF54" i="60"/>
  <c r="DF55" i="60"/>
  <c r="DF56" i="60"/>
  <c r="DF57" i="60"/>
  <c r="DF58" i="60"/>
  <c r="DF59" i="60"/>
  <c r="DF60" i="60"/>
  <c r="DF61" i="60"/>
  <c r="DF62" i="60"/>
  <c r="DF63" i="60"/>
  <c r="DF64" i="60"/>
  <c r="DF65" i="60"/>
  <c r="DF66" i="60"/>
  <c r="DF67" i="60"/>
  <c r="DF68" i="60"/>
  <c r="DF69" i="60"/>
  <c r="DF70" i="60"/>
  <c r="DF71" i="60"/>
  <c r="DF72" i="60"/>
  <c r="DF73" i="60"/>
  <c r="DF74" i="60"/>
  <c r="DF75" i="60"/>
  <c r="DF76" i="60"/>
  <c r="DF77" i="60"/>
  <c r="DF78" i="60"/>
  <c r="DF79" i="60"/>
  <c r="DF80" i="60"/>
  <c r="DF81" i="60"/>
  <c r="DF82" i="60"/>
  <c r="DF83" i="60"/>
  <c r="DF84" i="60"/>
  <c r="DF85" i="60"/>
  <c r="DN12" i="60"/>
  <c r="B340" i="52"/>
  <c r="B402" i="52"/>
  <c r="B464" i="52"/>
  <c r="B526" i="52"/>
  <c r="B588" i="52"/>
  <c r="B650" i="52"/>
  <c r="W149" i="44"/>
  <c r="W140" i="44"/>
  <c r="W147" i="44"/>
  <c r="W150" i="44"/>
  <c r="F309" i="52"/>
  <c r="F371" i="52"/>
  <c r="F433" i="52"/>
  <c r="F495" i="52"/>
  <c r="F557" i="52"/>
  <c r="F619" i="52"/>
  <c r="F681" i="52"/>
  <c r="H188" i="50"/>
  <c r="S14" i="60"/>
  <c r="BR14" i="60"/>
  <c r="Q14" i="60"/>
  <c r="BI14" i="60"/>
  <c r="H190" i="50"/>
  <c r="V87" i="44"/>
  <c r="V71" i="44"/>
  <c r="V86" i="44"/>
  <c r="G270" i="38"/>
  <c r="M270" i="38"/>
  <c r="H321" i="38"/>
  <c r="W118" i="44"/>
  <c r="W124" i="44"/>
  <c r="W117" i="44"/>
  <c r="Z110" i="60"/>
  <c r="O306" i="52"/>
  <c r="N308" i="52"/>
  <c r="N316" i="52"/>
  <c r="N566" i="52"/>
  <c r="N548" i="52"/>
  <c r="N525" i="52"/>
  <c r="N468" i="52"/>
  <c r="N440" i="52"/>
  <c r="N432" i="52"/>
  <c r="N368" i="52"/>
  <c r="N558" i="52"/>
  <c r="N530" i="52"/>
  <c r="N455" i="52"/>
  <c r="N426" i="52"/>
  <c r="N410" i="52"/>
  <c r="N401" i="52"/>
  <c r="N389" i="52"/>
  <c r="N555" i="52"/>
  <c r="N520" i="52"/>
  <c r="N348" i="52"/>
  <c r="N542" i="52"/>
  <c r="N517" i="52"/>
  <c r="N503" i="52"/>
  <c r="N382" i="52"/>
  <c r="N371" i="52"/>
  <c r="N357" i="52"/>
  <c r="N343" i="52"/>
  <c r="N562" i="52"/>
  <c r="N534" i="52"/>
  <c r="N511" i="52"/>
  <c r="N496" i="52"/>
  <c r="N437" i="52"/>
  <c r="N418" i="52"/>
  <c r="N404" i="52"/>
  <c r="N395" i="52"/>
  <c r="N388" i="52"/>
  <c r="N375" i="52"/>
  <c r="N325" i="52"/>
  <c r="C376" i="52"/>
  <c r="S31" i="60"/>
  <c r="BO31" i="60"/>
  <c r="AH31" i="60"/>
  <c r="K31" i="60"/>
  <c r="BL31" i="60"/>
  <c r="AT31" i="60"/>
  <c r="AZ31" i="60"/>
  <c r="AK31" i="60"/>
  <c r="AE31" i="60"/>
  <c r="Y31" i="60"/>
  <c r="AX31" i="60"/>
  <c r="AF31" i="60"/>
  <c r="BQ31" i="60"/>
  <c r="BI31" i="60"/>
  <c r="BH31" i="60"/>
  <c r="AO31" i="60"/>
  <c r="AA31" i="60"/>
  <c r="T31" i="60"/>
  <c r="AG31" i="60"/>
  <c r="N31" i="60"/>
  <c r="Q31" i="60"/>
  <c r="F31" i="60"/>
  <c r="O31" i="60"/>
  <c r="G31" i="60"/>
  <c r="BC31" i="60"/>
  <c r="Z31" i="60"/>
  <c r="M31" i="60"/>
  <c r="AS31" i="60"/>
  <c r="V31" i="60"/>
  <c r="J31" i="60"/>
  <c r="AL31" i="60"/>
  <c r="AP31" i="60"/>
  <c r="L31" i="60"/>
  <c r="AM31" i="60"/>
  <c r="D31" i="60"/>
  <c r="BM31" i="60"/>
  <c r="BJ31" i="60"/>
  <c r="AY31" i="60"/>
  <c r="X31" i="60"/>
  <c r="AN31" i="60"/>
  <c r="BR31" i="60"/>
  <c r="C31" i="60"/>
  <c r="AR31" i="60"/>
  <c r="AI31" i="60"/>
  <c r="AD31" i="60"/>
  <c r="BF31" i="60"/>
  <c r="H31" i="60"/>
  <c r="BB31" i="60"/>
  <c r="U31" i="60"/>
  <c r="P31" i="60"/>
  <c r="BK31" i="60"/>
  <c r="BN31" i="60"/>
  <c r="BE31" i="60"/>
  <c r="BS31" i="60"/>
  <c r="I31" i="60"/>
  <c r="AJ31" i="60"/>
  <c r="BG31" i="60"/>
  <c r="AC31" i="60"/>
  <c r="BP31" i="60"/>
  <c r="BT31" i="60"/>
  <c r="AW31" i="60"/>
  <c r="AV31" i="60"/>
  <c r="AQ31" i="60"/>
  <c r="AB31" i="60"/>
  <c r="R31" i="60"/>
  <c r="AU31" i="60"/>
  <c r="BD31" i="60"/>
  <c r="BA31" i="60"/>
  <c r="W31" i="60"/>
  <c r="H305" i="38"/>
  <c r="C580" i="52"/>
  <c r="O518" i="52"/>
  <c r="Q518" i="52"/>
  <c r="Q238" i="58"/>
  <c r="Q253" i="58"/>
  <c r="Q237" i="58"/>
  <c r="Q267" i="58"/>
  <c r="Q274" i="58"/>
  <c r="H227" i="58"/>
  <c r="H266" i="58"/>
  <c r="Q243" i="58"/>
  <c r="Q265" i="58"/>
  <c r="Q272" i="58"/>
  <c r="Q248" i="58"/>
  <c r="Q266" i="58"/>
  <c r="Q273" i="58"/>
  <c r="H228" i="58"/>
  <c r="H267" i="58"/>
  <c r="H237" i="58"/>
  <c r="H265" i="58"/>
  <c r="Q258" i="58"/>
  <c r="AV55" i="60"/>
  <c r="BC55" i="60"/>
  <c r="AG55" i="60"/>
  <c r="BE55" i="60"/>
  <c r="AU55" i="60"/>
  <c r="W55" i="60"/>
  <c r="Y55" i="60"/>
  <c r="Q55" i="60"/>
  <c r="G55" i="60"/>
  <c r="BP55" i="60"/>
  <c r="AL55" i="60"/>
  <c r="BM55" i="60"/>
  <c r="BG55" i="60"/>
  <c r="BT55" i="60"/>
  <c r="BL55" i="60"/>
  <c r="AS55" i="60"/>
  <c r="AK55" i="60"/>
  <c r="C55" i="60"/>
  <c r="BN55" i="60"/>
  <c r="AO55" i="60"/>
  <c r="BF55" i="60"/>
  <c r="L55" i="60"/>
  <c r="D55" i="60"/>
  <c r="U55" i="60"/>
  <c r="I55" i="60"/>
  <c r="BK55" i="60"/>
  <c r="BR55" i="60"/>
  <c r="V55" i="60"/>
  <c r="AC55" i="60"/>
  <c r="BS55" i="60"/>
  <c r="AT55" i="60"/>
  <c r="AE55" i="60"/>
  <c r="AW55" i="60"/>
  <c r="N55" i="60"/>
  <c r="S55" i="60"/>
  <c r="AB55" i="60"/>
  <c r="BJ55" i="60"/>
  <c r="AR55" i="60"/>
  <c r="AM55" i="60"/>
  <c r="AH55" i="60"/>
  <c r="AA55" i="60"/>
  <c r="AP55" i="60"/>
  <c r="M55" i="60"/>
  <c r="Z55" i="60"/>
  <c r="X55" i="60"/>
  <c r="BI55" i="60"/>
  <c r="J55" i="60"/>
  <c r="AN55" i="60"/>
  <c r="O55" i="60"/>
  <c r="AZ55" i="60"/>
  <c r="AI55" i="60"/>
  <c r="BO55" i="60"/>
  <c r="BH55" i="60"/>
  <c r="AX55" i="60"/>
  <c r="AF55" i="60"/>
  <c r="K55" i="60"/>
  <c r="BB55" i="60"/>
  <c r="F55" i="60"/>
  <c r="AY55" i="60"/>
  <c r="BD55" i="60"/>
  <c r="T55" i="60"/>
  <c r="R55" i="60"/>
  <c r="BA55" i="60"/>
  <c r="AD55" i="60"/>
  <c r="AJ55" i="60"/>
  <c r="AQ55" i="60"/>
  <c r="BQ55" i="60"/>
  <c r="P55" i="60"/>
  <c r="H55" i="60"/>
  <c r="H315" i="38"/>
  <c r="BC48" i="60"/>
  <c r="BA48" i="60"/>
  <c r="AV48" i="60"/>
  <c r="D48" i="60"/>
  <c r="I48" i="60"/>
  <c r="AR48" i="60"/>
  <c r="BB48" i="60"/>
  <c r="AA48" i="60"/>
  <c r="AM48" i="60"/>
  <c r="U48" i="60"/>
  <c r="AZ48" i="60"/>
  <c r="AN48" i="60"/>
  <c r="AO48" i="60"/>
  <c r="BT48" i="60"/>
  <c r="BQ48" i="60"/>
  <c r="J48" i="60"/>
  <c r="BS48" i="60"/>
  <c r="AH48" i="60"/>
  <c r="K48" i="60"/>
  <c r="X48" i="60"/>
  <c r="AI48" i="60"/>
  <c r="AX48" i="60"/>
  <c r="BO48" i="60"/>
  <c r="Z48" i="60"/>
  <c r="BM48" i="60"/>
  <c r="BJ48" i="60"/>
  <c r="AY48" i="60"/>
  <c r="O48" i="60"/>
  <c r="Q48" i="60"/>
  <c r="AG48" i="60"/>
  <c r="BH48" i="60"/>
  <c r="AC48" i="60"/>
  <c r="BG48" i="60"/>
  <c r="F48" i="60"/>
  <c r="T48" i="60"/>
  <c r="AS48" i="60"/>
  <c r="R48" i="60"/>
  <c r="M48" i="60"/>
  <c r="N48" i="60"/>
  <c r="W48" i="60"/>
  <c r="AU48" i="60"/>
  <c r="BI48" i="60"/>
  <c r="AW48" i="60"/>
  <c r="BL48" i="60"/>
  <c r="S48" i="60"/>
  <c r="AQ48" i="60"/>
  <c r="C48" i="60"/>
  <c r="Y48" i="60"/>
  <c r="L48" i="60"/>
  <c r="P48" i="60"/>
  <c r="BR48" i="60"/>
  <c r="BP48" i="60"/>
  <c r="AL48" i="60"/>
  <c r="AK48" i="60"/>
  <c r="BE48" i="60"/>
  <c r="AB48" i="60"/>
  <c r="AJ48" i="60"/>
  <c r="AP48" i="60"/>
  <c r="AF48" i="60"/>
  <c r="BK48" i="60"/>
  <c r="AD48" i="60"/>
  <c r="BF48" i="60"/>
  <c r="G48" i="60"/>
  <c r="BN48" i="60"/>
  <c r="AE48" i="60"/>
  <c r="V48" i="60"/>
  <c r="H48" i="60"/>
  <c r="AT48" i="60"/>
  <c r="BD48" i="60"/>
  <c r="W606" i="50"/>
  <c r="W600" i="50"/>
  <c r="W602" i="50"/>
  <c r="W598" i="50"/>
  <c r="H337" i="38"/>
  <c r="H325" i="38"/>
  <c r="H296" i="38"/>
  <c r="H324" i="38"/>
  <c r="H327" i="38"/>
  <c r="H310" i="38"/>
  <c r="H289" i="38"/>
  <c r="H301" i="38"/>
  <c r="H313" i="38"/>
  <c r="H312" i="38"/>
  <c r="H293" i="38"/>
  <c r="H330" i="38"/>
  <c r="H302" i="38"/>
  <c r="H317" i="38"/>
  <c r="H287" i="38"/>
  <c r="H306" i="38"/>
  <c r="H329" i="38"/>
  <c r="H286" i="38"/>
  <c r="H316" i="38"/>
  <c r="H336" i="38"/>
  <c r="H314" i="38"/>
  <c r="H300" i="38"/>
  <c r="H307" i="38"/>
  <c r="DN13" i="60"/>
  <c r="DN14" i="60"/>
  <c r="DN15" i="60"/>
  <c r="DN16" i="60"/>
  <c r="DN17" i="60"/>
  <c r="DN18" i="60"/>
  <c r="DN19" i="60"/>
  <c r="DN20" i="60"/>
  <c r="DN21" i="60"/>
  <c r="DN22" i="60"/>
  <c r="DN23" i="60"/>
  <c r="DN24" i="60"/>
  <c r="DN25" i="60"/>
  <c r="DN26" i="60"/>
  <c r="DN27" i="60"/>
  <c r="DN28" i="60"/>
  <c r="DN29" i="60"/>
  <c r="DN30" i="60"/>
  <c r="DN31" i="60"/>
  <c r="DN32" i="60"/>
  <c r="DN33" i="60"/>
  <c r="DN34" i="60"/>
  <c r="DN35" i="60"/>
  <c r="DN36" i="60"/>
  <c r="DN37" i="60"/>
  <c r="DN38" i="60"/>
  <c r="DN39" i="60"/>
  <c r="DN40" i="60"/>
  <c r="DN41" i="60"/>
  <c r="DN42" i="60"/>
  <c r="DN43" i="60"/>
  <c r="DN44" i="60"/>
  <c r="DN45" i="60"/>
  <c r="DN46" i="60"/>
  <c r="DN47" i="60"/>
  <c r="DN48" i="60"/>
  <c r="DN49" i="60"/>
  <c r="DN50" i="60"/>
  <c r="DN51" i="60"/>
  <c r="DN52" i="60"/>
  <c r="DN53" i="60"/>
  <c r="DN54" i="60"/>
  <c r="DN55" i="60"/>
  <c r="DN56" i="60"/>
  <c r="DN57" i="60"/>
  <c r="DN58" i="60"/>
  <c r="DN59" i="60"/>
  <c r="DN60" i="60"/>
  <c r="DN61" i="60"/>
  <c r="DN62" i="60"/>
  <c r="DN63" i="60"/>
  <c r="DN64" i="60"/>
  <c r="DN65" i="60"/>
  <c r="DN66" i="60"/>
  <c r="DN67" i="60"/>
  <c r="DN68" i="60"/>
  <c r="DN69" i="60"/>
  <c r="DN70" i="60"/>
  <c r="DN71" i="60"/>
  <c r="DN72" i="60"/>
  <c r="DN73" i="60"/>
  <c r="DN74" i="60"/>
  <c r="DN75" i="60"/>
  <c r="DN76" i="60"/>
  <c r="DN77" i="60"/>
  <c r="DN78" i="60"/>
  <c r="DN79" i="60"/>
  <c r="DN80" i="60"/>
  <c r="DN81" i="60"/>
  <c r="DN82" i="60"/>
  <c r="DN83" i="60"/>
  <c r="DN84" i="60"/>
  <c r="DN85" i="60"/>
  <c r="DV12" i="60"/>
  <c r="BK46" i="60"/>
  <c r="BN46" i="60"/>
  <c r="AQ46" i="60"/>
  <c r="AH46" i="60"/>
  <c r="AP46" i="60"/>
  <c r="X46" i="60"/>
  <c r="BP46" i="60"/>
  <c r="BT46" i="60"/>
  <c r="Q46" i="60"/>
  <c r="BH46" i="60"/>
  <c r="H46" i="60"/>
  <c r="BG46" i="60"/>
  <c r="F46" i="60"/>
  <c r="AW46" i="60"/>
  <c r="BC46" i="60"/>
  <c r="R46" i="60"/>
  <c r="O46" i="60"/>
  <c r="S46" i="60"/>
  <c r="J46" i="60"/>
  <c r="AA46" i="60"/>
  <c r="L46" i="60"/>
  <c r="T46" i="60"/>
  <c r="AV46" i="60"/>
  <c r="BI46" i="60"/>
  <c r="BO46" i="60"/>
  <c r="C46" i="60"/>
  <c r="AI46" i="60"/>
  <c r="AJ46" i="60"/>
  <c r="BQ46" i="60"/>
  <c r="K46" i="60"/>
  <c r="Y46" i="60"/>
  <c r="P46" i="60"/>
  <c r="G46" i="60"/>
  <c r="BF46" i="60"/>
  <c r="U46" i="60"/>
  <c r="M46" i="60"/>
  <c r="BB46" i="60"/>
  <c r="N46" i="60"/>
  <c r="BD46" i="60"/>
  <c r="I46" i="60"/>
  <c r="BS46" i="60"/>
  <c r="AD46" i="60"/>
  <c r="AT46" i="60"/>
  <c r="AO46" i="60"/>
  <c r="AX46" i="60"/>
  <c r="BR46" i="60"/>
  <c r="W46" i="60"/>
  <c r="AB46" i="60"/>
  <c r="AK46" i="60"/>
  <c r="AY46" i="60"/>
  <c r="BE46" i="60"/>
  <c r="AS46" i="60"/>
  <c r="BL46" i="60"/>
  <c r="AN46" i="60"/>
  <c r="AU46" i="60"/>
  <c r="AM46" i="60"/>
  <c r="AF46" i="60"/>
  <c r="AE46" i="60"/>
  <c r="Z46" i="60"/>
  <c r="AL46" i="60"/>
  <c r="AR46" i="60"/>
  <c r="V46" i="60"/>
  <c r="BJ46" i="60"/>
  <c r="BM46" i="60"/>
  <c r="AC46" i="60"/>
  <c r="BA46" i="60"/>
  <c r="AG46" i="60"/>
  <c r="AZ46" i="60"/>
  <c r="D46" i="60"/>
  <c r="D494" i="52"/>
  <c r="O432" i="52"/>
  <c r="Q432" i="52"/>
  <c r="H311" i="38"/>
  <c r="H303" i="38"/>
  <c r="C457" i="52"/>
  <c r="O395" i="52"/>
  <c r="Q395" i="52"/>
  <c r="C488" i="52"/>
  <c r="O426" i="52"/>
  <c r="Q426" i="52"/>
  <c r="H304" i="38"/>
  <c r="O594" i="52"/>
  <c r="Q594" i="52"/>
  <c r="C656" i="52"/>
  <c r="O656" i="52"/>
  <c r="Q656" i="52"/>
  <c r="H288" i="38"/>
  <c r="BK85" i="60"/>
  <c r="J85" i="60"/>
  <c r="AP85" i="60"/>
  <c r="U85" i="60"/>
  <c r="S85" i="60"/>
  <c r="AG85" i="60"/>
  <c r="F85" i="60"/>
  <c r="BJ85" i="60"/>
  <c r="BP85" i="60"/>
  <c r="BT85" i="60"/>
  <c r="L85" i="60"/>
  <c r="AL85" i="60"/>
  <c r="BH85" i="60"/>
  <c r="BG85" i="60"/>
  <c r="AI85" i="60"/>
  <c r="AB85" i="60"/>
  <c r="T85" i="60"/>
  <c r="BA85" i="60"/>
  <c r="H85" i="60"/>
  <c r="AJ85" i="60"/>
  <c r="BE85" i="60"/>
  <c r="V85" i="60"/>
  <c r="AU85" i="60"/>
  <c r="AM85" i="60"/>
  <c r="AC85" i="60"/>
  <c r="AE85" i="60"/>
  <c r="I85" i="60"/>
  <c r="AN85" i="60"/>
  <c r="BO85" i="60"/>
  <c r="BD85" i="60"/>
  <c r="AK85" i="60"/>
  <c r="Q85" i="60"/>
  <c r="O85" i="60"/>
  <c r="N85" i="60"/>
  <c r="AW85" i="60"/>
  <c r="X85" i="60"/>
  <c r="BN85" i="60"/>
  <c r="AT85" i="60"/>
  <c r="AV85" i="60"/>
  <c r="AO85" i="60"/>
  <c r="BM85" i="60"/>
  <c r="BC85" i="60"/>
  <c r="Z85" i="60"/>
  <c r="AY85" i="60"/>
  <c r="AH85" i="60"/>
  <c r="Y85" i="60"/>
  <c r="W85" i="60"/>
  <c r="R85" i="60"/>
  <c r="G85" i="60"/>
  <c r="AS85" i="60"/>
  <c r="P85" i="60"/>
  <c r="AA85" i="60"/>
  <c r="BB85" i="60"/>
  <c r="C85" i="60"/>
  <c r="M85" i="60"/>
  <c r="BF85" i="60"/>
  <c r="AR85" i="60"/>
  <c r="BS85" i="60"/>
  <c r="D85" i="60"/>
  <c r="AQ85" i="60"/>
  <c r="BL85" i="60"/>
  <c r="AF85" i="60"/>
  <c r="BI85" i="60"/>
  <c r="AZ85" i="60"/>
  <c r="AD85" i="60"/>
  <c r="AX85" i="60"/>
  <c r="BR85" i="60"/>
  <c r="K85" i="60"/>
  <c r="BQ85" i="60"/>
  <c r="C534" i="52"/>
  <c r="O472" i="52"/>
  <c r="Q472" i="52"/>
  <c r="O527" i="52"/>
  <c r="Q527" i="52"/>
  <c r="C589" i="52"/>
  <c r="AI49" i="60"/>
  <c r="AT49" i="60"/>
  <c r="AY49" i="60"/>
  <c r="AG49" i="60"/>
  <c r="AV49" i="60"/>
  <c r="I49" i="60"/>
  <c r="BF49" i="60"/>
  <c r="AF49" i="60"/>
  <c r="BR49" i="60"/>
  <c r="AZ49" i="60"/>
  <c r="AH49" i="60"/>
  <c r="BD49" i="60"/>
  <c r="BC49" i="60"/>
  <c r="BP49" i="60"/>
  <c r="AW49" i="60"/>
  <c r="AK49" i="60"/>
  <c r="BM49" i="60"/>
  <c r="AX49" i="60"/>
  <c r="AR49" i="60"/>
  <c r="J49" i="60"/>
  <c r="D49" i="60"/>
  <c r="BQ49" i="60"/>
  <c r="AJ49" i="60"/>
  <c r="BT49" i="60"/>
  <c r="AO49" i="60"/>
  <c r="AM49" i="60"/>
  <c r="O49" i="60"/>
  <c r="M49" i="60"/>
  <c r="T49" i="60"/>
  <c r="F49" i="60"/>
  <c r="BG49" i="60"/>
  <c r="BH49" i="60"/>
  <c r="Y49" i="60"/>
  <c r="P49" i="60"/>
  <c r="AA49" i="60"/>
  <c r="BO49" i="60"/>
  <c r="S49" i="60"/>
  <c r="AS49" i="60"/>
  <c r="BS49" i="60"/>
  <c r="V49" i="60"/>
  <c r="AB49" i="60"/>
  <c r="G49" i="60"/>
  <c r="H49" i="60"/>
  <c r="AL49" i="60"/>
  <c r="BB49" i="60"/>
  <c r="Z49" i="60"/>
  <c r="R49" i="60"/>
  <c r="X49" i="60"/>
  <c r="AQ49" i="60"/>
  <c r="AU49" i="60"/>
  <c r="BI49" i="60"/>
  <c r="U49" i="60"/>
  <c r="K49" i="60"/>
  <c r="C49" i="60"/>
  <c r="L49" i="60"/>
  <c r="BE49" i="60"/>
  <c r="W49" i="60"/>
  <c r="BA49" i="60"/>
  <c r="AP49" i="60"/>
  <c r="BN49" i="60"/>
  <c r="N49" i="60"/>
  <c r="AN49" i="60"/>
  <c r="AE49" i="60"/>
  <c r="AC49" i="60"/>
  <c r="BL49" i="60"/>
  <c r="AD49" i="60"/>
  <c r="BK49" i="60"/>
  <c r="Q49" i="60"/>
  <c r="BJ49" i="60"/>
  <c r="U311" i="58"/>
  <c r="W310" i="58"/>
  <c r="H297" i="38"/>
  <c r="N95" i="60"/>
  <c r="H95" i="60"/>
  <c r="M95" i="60"/>
  <c r="L95" i="60"/>
  <c r="I95" i="60"/>
  <c r="P95" i="60"/>
  <c r="S95" i="60"/>
  <c r="J95" i="60"/>
  <c r="R95" i="60"/>
  <c r="K95" i="60"/>
  <c r="W95" i="60"/>
  <c r="G95" i="60"/>
  <c r="V95" i="60"/>
  <c r="F95" i="60"/>
  <c r="X95" i="60"/>
  <c r="U95" i="60"/>
  <c r="D95" i="60"/>
  <c r="T95" i="60"/>
  <c r="O95" i="60"/>
  <c r="Q95" i="60"/>
  <c r="C626" i="52"/>
  <c r="O564" i="52"/>
  <c r="Q564" i="52"/>
  <c r="C663" i="52"/>
  <c r="O663" i="52"/>
  <c r="Q663" i="52"/>
  <c r="O601" i="52"/>
  <c r="Q601" i="52"/>
  <c r="H334" i="38"/>
  <c r="E135" i="60"/>
  <c r="F135" i="60"/>
  <c r="G135" i="60"/>
  <c r="D135" i="60"/>
  <c r="C135" i="60"/>
  <c r="C630" i="52"/>
  <c r="O568" i="52"/>
  <c r="Q568" i="52"/>
  <c r="O516" i="52"/>
  <c r="Q516" i="52"/>
  <c r="C578" i="52"/>
  <c r="O386" i="52"/>
  <c r="Q386" i="52"/>
  <c r="C448" i="52"/>
  <c r="H309" i="38"/>
  <c r="AL41" i="60"/>
  <c r="AR41" i="60"/>
  <c r="H41" i="60"/>
  <c r="BO41" i="60"/>
  <c r="AV41" i="60"/>
  <c r="AS41" i="60"/>
  <c r="BB41" i="60"/>
  <c r="K41" i="60"/>
  <c r="AE41" i="60"/>
  <c r="BR41" i="60"/>
  <c r="O41" i="60"/>
  <c r="BG41" i="60"/>
  <c r="BT41" i="60"/>
  <c r="BL41" i="60"/>
  <c r="Q41" i="60"/>
  <c r="I41" i="60"/>
  <c r="BP41" i="60"/>
  <c r="AG41" i="60"/>
  <c r="AY41" i="60"/>
  <c r="AP41" i="60"/>
  <c r="BF41" i="60"/>
  <c r="AO41" i="60"/>
  <c r="BQ41" i="60"/>
  <c r="BM41" i="60"/>
  <c r="BH41" i="60"/>
  <c r="V41" i="60"/>
  <c r="BI41" i="60"/>
  <c r="BK41" i="60"/>
  <c r="G41" i="60"/>
  <c r="AU41" i="60"/>
  <c r="BD41" i="60"/>
  <c r="AQ41" i="60"/>
  <c r="AC41" i="60"/>
  <c r="R41" i="60"/>
  <c r="U41" i="60"/>
  <c r="S41" i="60"/>
  <c r="T41" i="60"/>
  <c r="F41" i="60"/>
  <c r="Z41" i="60"/>
  <c r="AH41" i="60"/>
  <c r="BN41" i="60"/>
  <c r="AJ41" i="60"/>
  <c r="X41" i="60"/>
  <c r="AI41" i="60"/>
  <c r="L41" i="60"/>
  <c r="N41" i="60"/>
  <c r="Y41" i="60"/>
  <c r="BE41" i="60"/>
  <c r="BJ41" i="60"/>
  <c r="AB41" i="60"/>
  <c r="D41" i="60"/>
  <c r="AF41" i="60"/>
  <c r="BS41" i="60"/>
  <c r="AW41" i="60"/>
  <c r="AA41" i="60"/>
  <c r="C41" i="60"/>
  <c r="AN41" i="60"/>
  <c r="BA41" i="60"/>
  <c r="BC41" i="60"/>
  <c r="AD41" i="60"/>
  <c r="AK41" i="60"/>
  <c r="AX41" i="60"/>
  <c r="P41" i="60"/>
  <c r="AT41" i="60"/>
  <c r="AM41" i="60"/>
  <c r="AZ41" i="60"/>
  <c r="J41" i="60"/>
  <c r="M41" i="60"/>
  <c r="W41" i="60"/>
  <c r="W166" i="58"/>
  <c r="U167" i="58"/>
  <c r="O610" i="52"/>
  <c r="Q610" i="52"/>
  <c r="D672" i="52"/>
  <c r="O672" i="52"/>
  <c r="Q672" i="52"/>
  <c r="C438" i="52"/>
  <c r="O376" i="52"/>
  <c r="Q376" i="52"/>
  <c r="H233" i="50"/>
  <c r="W233" i="50"/>
  <c r="H228" i="50"/>
  <c r="W228" i="50"/>
  <c r="Q232" i="50"/>
  <c r="H231" i="50"/>
  <c r="W231" i="50"/>
  <c r="Q228" i="50"/>
  <c r="H232" i="50"/>
  <c r="W232" i="50"/>
  <c r="Q231" i="50"/>
  <c r="Q230" i="50"/>
  <c r="H192" i="50"/>
  <c r="Q233" i="50"/>
  <c r="Q229" i="50"/>
  <c r="Q220" i="50"/>
  <c r="H219" i="50"/>
  <c r="H191" i="50"/>
  <c r="Q219" i="50"/>
  <c r="H230" i="50"/>
  <c r="W230" i="50"/>
  <c r="H229" i="50"/>
  <c r="W229" i="50"/>
  <c r="V202" i="50"/>
  <c r="W202" i="50"/>
  <c r="V206" i="50"/>
  <c r="W206" i="50"/>
  <c r="E194" i="50"/>
  <c r="V210" i="50"/>
  <c r="W210" i="50"/>
  <c r="V208" i="50"/>
  <c r="W208" i="50"/>
  <c r="V276" i="46"/>
  <c r="M276" i="46"/>
  <c r="C275" i="52"/>
  <c r="O274" i="52"/>
  <c r="C336" i="52"/>
  <c r="Z56" i="60"/>
  <c r="BL56" i="60"/>
  <c r="BK56" i="60"/>
  <c r="L56" i="60"/>
  <c r="R56" i="60"/>
  <c r="AA56" i="60"/>
  <c r="BR56" i="60"/>
  <c r="AY56" i="60"/>
  <c r="AZ56" i="60"/>
  <c r="BC56" i="60"/>
  <c r="BP56" i="60"/>
  <c r="BE56" i="60"/>
  <c r="I56" i="60"/>
  <c r="AP56" i="60"/>
  <c r="S56" i="60"/>
  <c r="BH56" i="60"/>
  <c r="AW56" i="60"/>
  <c r="G56" i="60"/>
  <c r="AU56" i="60"/>
  <c r="AT56" i="60"/>
  <c r="Q56" i="60"/>
  <c r="W56" i="60"/>
  <c r="AB56" i="60"/>
  <c r="AC56" i="60"/>
  <c r="O56" i="60"/>
  <c r="BQ56" i="60"/>
  <c r="AL56" i="60"/>
  <c r="X56" i="60"/>
  <c r="AV56" i="60"/>
  <c r="BA56" i="60"/>
  <c r="H56" i="60"/>
  <c r="AM56" i="60"/>
  <c r="AF56" i="60"/>
  <c r="AN56" i="60"/>
  <c r="AD56" i="60"/>
  <c r="T56" i="60"/>
  <c r="AG56" i="60"/>
  <c r="K56" i="60"/>
  <c r="BS56" i="60"/>
  <c r="N56" i="60"/>
  <c r="BG56" i="60"/>
  <c r="AK56" i="60"/>
  <c r="AQ56" i="60"/>
  <c r="AS56" i="60"/>
  <c r="AR56" i="60"/>
  <c r="BB56" i="60"/>
  <c r="AI56" i="60"/>
  <c r="U56" i="60"/>
  <c r="BD56" i="60"/>
  <c r="BO56" i="60"/>
  <c r="BN56" i="60"/>
  <c r="BM56" i="60"/>
  <c r="Y56" i="60"/>
  <c r="AX56" i="60"/>
  <c r="V56" i="60"/>
  <c r="AH56" i="60"/>
  <c r="BT56" i="60"/>
  <c r="AE56" i="60"/>
  <c r="P56" i="60"/>
  <c r="F56" i="60"/>
  <c r="C56" i="60"/>
  <c r="BI56" i="60"/>
  <c r="D56" i="60"/>
  <c r="BJ56" i="60"/>
  <c r="AO56" i="60"/>
  <c r="M56" i="60"/>
  <c r="BF56" i="60"/>
  <c r="J56" i="60"/>
  <c r="AJ56" i="60"/>
  <c r="H652" i="50"/>
  <c r="Q652" i="50"/>
  <c r="S650" i="50"/>
  <c r="H650" i="50"/>
  <c r="D666" i="52"/>
  <c r="O666" i="52"/>
  <c r="Q666" i="52"/>
  <c r="O604" i="52"/>
  <c r="Q604" i="52"/>
  <c r="H318" i="38"/>
  <c r="C655" i="52"/>
  <c r="O655" i="52"/>
  <c r="Q655" i="52"/>
  <c r="O593" i="52"/>
  <c r="Q593" i="52"/>
  <c r="H328" i="38"/>
  <c r="H333" i="38"/>
  <c r="O546" i="52"/>
  <c r="Q546" i="52"/>
  <c r="C608" i="52"/>
  <c r="BD42" i="60"/>
  <c r="N42" i="60"/>
  <c r="C42" i="60"/>
  <c r="O42" i="60"/>
  <c r="AC42" i="60"/>
  <c r="AL42" i="60"/>
  <c r="U42" i="60"/>
  <c r="AE42" i="60"/>
  <c r="BP42" i="60"/>
  <c r="BJ42" i="60"/>
  <c r="AU42" i="60"/>
  <c r="G42" i="60"/>
  <c r="AJ42" i="60"/>
  <c r="AI42" i="60"/>
  <c r="AZ42" i="60"/>
  <c r="BL42" i="60"/>
  <c r="BA42" i="60"/>
  <c r="F42" i="60"/>
  <c r="T42" i="60"/>
  <c r="BK42" i="60"/>
  <c r="BQ42" i="60"/>
  <c r="H42" i="60"/>
  <c r="AK42" i="60"/>
  <c r="BF42" i="60"/>
  <c r="AV42" i="60"/>
  <c r="AO42" i="60"/>
  <c r="AW42" i="60"/>
  <c r="AY42" i="60"/>
  <c r="V42" i="60"/>
  <c r="P42" i="60"/>
  <c r="AX42" i="60"/>
  <c r="BN42" i="60"/>
  <c r="J42" i="60"/>
  <c r="R42" i="60"/>
  <c r="AG42" i="60"/>
  <c r="AH42" i="60"/>
  <c r="BM42" i="60"/>
  <c r="BR42" i="60"/>
  <c r="Y42" i="60"/>
  <c r="AA42" i="60"/>
  <c r="I42" i="60"/>
  <c r="BC42" i="60"/>
  <c r="S42" i="60"/>
  <c r="W42" i="60"/>
  <c r="AN42" i="60"/>
  <c r="AM42" i="60"/>
  <c r="BS42" i="60"/>
  <c r="X42" i="60"/>
  <c r="AB42" i="60"/>
  <c r="BH42" i="60"/>
  <c r="Q42" i="60"/>
  <c r="M42" i="60"/>
  <c r="BE42" i="60"/>
  <c r="D42" i="60"/>
  <c r="BT42" i="60"/>
  <c r="BB42" i="60"/>
  <c r="K42" i="60"/>
  <c r="BO42" i="60"/>
  <c r="AT42" i="60"/>
  <c r="BG42" i="60"/>
  <c r="L42" i="60"/>
  <c r="BI42" i="60"/>
  <c r="Z42" i="60"/>
  <c r="AD42" i="60"/>
  <c r="AS42" i="60"/>
  <c r="AR42" i="60"/>
  <c r="AQ42" i="60"/>
  <c r="AF42" i="60"/>
  <c r="AP42" i="60"/>
  <c r="C648" i="52"/>
  <c r="O648" i="52"/>
  <c r="Q648" i="52"/>
  <c r="O586" i="52"/>
  <c r="Q586" i="52"/>
  <c r="B264" i="52"/>
  <c r="B325" i="52"/>
  <c r="B387" i="52"/>
  <c r="B449" i="52"/>
  <c r="B511" i="52"/>
  <c r="B573" i="52"/>
  <c r="B635" i="52"/>
  <c r="B265" i="52"/>
  <c r="O521" i="52"/>
  <c r="Q521" i="52"/>
  <c r="D583" i="52"/>
  <c r="H294" i="38"/>
  <c r="C684" i="52"/>
  <c r="O684" i="52"/>
  <c r="Q684" i="52"/>
  <c r="O622" i="52"/>
  <c r="Q622" i="52"/>
  <c r="O401" i="52"/>
  <c r="Q401" i="52"/>
  <c r="C463" i="52"/>
  <c r="H308" i="38"/>
  <c r="BM81" i="60"/>
  <c r="AH81" i="60"/>
  <c r="BK81" i="60"/>
  <c r="J81" i="60"/>
  <c r="BJ81" i="60"/>
  <c r="BH81" i="60"/>
  <c r="Z81" i="60"/>
  <c r="AA81" i="60"/>
  <c r="BC81" i="60"/>
  <c r="AO81" i="60"/>
  <c r="X81" i="60"/>
  <c r="F81" i="60"/>
  <c r="AP81" i="60"/>
  <c r="AI81" i="60"/>
  <c r="D81" i="60"/>
  <c r="R81" i="60"/>
  <c r="BP81" i="60"/>
  <c r="AR81" i="60"/>
  <c r="BS81" i="60"/>
  <c r="I81" i="60"/>
  <c r="AG81" i="60"/>
  <c r="AU81" i="60"/>
  <c r="BD81" i="60"/>
  <c r="BE81" i="60"/>
  <c r="AS81" i="60"/>
  <c r="AY81" i="60"/>
  <c r="AE81" i="60"/>
  <c r="P81" i="60"/>
  <c r="BT81" i="60"/>
  <c r="L81" i="60"/>
  <c r="AK81" i="60"/>
  <c r="W81" i="60"/>
  <c r="AN81" i="60"/>
  <c r="BG81" i="60"/>
  <c r="BA81" i="60"/>
  <c r="AL81" i="60"/>
  <c r="AQ81" i="60"/>
  <c r="AV81" i="60"/>
  <c r="BN81" i="60"/>
  <c r="BR81" i="60"/>
  <c r="S81" i="60"/>
  <c r="BF81" i="60"/>
  <c r="K81" i="60"/>
  <c r="H81" i="60"/>
  <c r="BI81" i="60"/>
  <c r="Q81" i="60"/>
  <c r="O81" i="60"/>
  <c r="AW81" i="60"/>
  <c r="AZ81" i="60"/>
  <c r="BO81" i="60"/>
  <c r="BQ81" i="60"/>
  <c r="G81" i="60"/>
  <c r="C81" i="60"/>
  <c r="AT81" i="60"/>
  <c r="AB81" i="60"/>
  <c r="AM81" i="60"/>
  <c r="N81" i="60"/>
  <c r="AX81" i="60"/>
  <c r="Y81" i="60"/>
  <c r="M81" i="60"/>
  <c r="AJ81" i="60"/>
  <c r="U81" i="60"/>
  <c r="V81" i="60"/>
  <c r="AF81" i="60"/>
  <c r="T81" i="60"/>
  <c r="BL81" i="60"/>
  <c r="BB81" i="60"/>
  <c r="AC81" i="60"/>
  <c r="AD81" i="60"/>
  <c r="AY43" i="60"/>
  <c r="AW43" i="60"/>
  <c r="Z43" i="60"/>
  <c r="BN43" i="60"/>
  <c r="AI43" i="60"/>
  <c r="BB43" i="60"/>
  <c r="N43" i="60"/>
  <c r="BS43" i="60"/>
  <c r="BI43" i="60"/>
  <c r="BC43" i="60"/>
  <c r="Q43" i="60"/>
  <c r="AJ43" i="60"/>
  <c r="BP43" i="60"/>
  <c r="F43" i="60"/>
  <c r="AE43" i="60"/>
  <c r="AR43" i="60"/>
  <c r="BL43" i="60"/>
  <c r="BJ43" i="60"/>
  <c r="T43" i="60"/>
  <c r="D43" i="60"/>
  <c r="AM43" i="60"/>
  <c r="AX43" i="60"/>
  <c r="AF43" i="60"/>
  <c r="BQ43" i="60"/>
  <c r="BT43" i="60"/>
  <c r="AO43" i="60"/>
  <c r="AZ43" i="60"/>
  <c r="U43" i="60"/>
  <c r="BG43" i="60"/>
  <c r="AA43" i="60"/>
  <c r="BE43" i="60"/>
  <c r="AP43" i="60"/>
  <c r="I43" i="60"/>
  <c r="C43" i="60"/>
  <c r="AN43" i="60"/>
  <c r="S43" i="60"/>
  <c r="J43" i="60"/>
  <c r="L43" i="60"/>
  <c r="BH43" i="60"/>
  <c r="AC43" i="60"/>
  <c r="AV43" i="60"/>
  <c r="BA43" i="60"/>
  <c r="R43" i="60"/>
  <c r="X43" i="60"/>
  <c r="BO43" i="60"/>
  <c r="AU43" i="60"/>
  <c r="AS43" i="60"/>
  <c r="BD43" i="60"/>
  <c r="K43" i="60"/>
  <c r="Y43" i="60"/>
  <c r="AD43" i="60"/>
  <c r="V43" i="60"/>
  <c r="BM43" i="60"/>
  <c r="AT43" i="60"/>
  <c r="AQ43" i="60"/>
  <c r="P43" i="60"/>
  <c r="BK43" i="60"/>
  <c r="M43" i="60"/>
  <c r="BR43" i="60"/>
  <c r="H43" i="60"/>
  <c r="AL43" i="60"/>
  <c r="W43" i="60"/>
  <c r="AH43" i="60"/>
  <c r="O43" i="60"/>
  <c r="AG43" i="60"/>
  <c r="AK43" i="60"/>
  <c r="BF43" i="60"/>
  <c r="G43" i="60"/>
  <c r="AB43" i="60"/>
  <c r="BF62" i="60"/>
  <c r="Q62" i="60"/>
  <c r="AI62" i="60"/>
  <c r="M62" i="60"/>
  <c r="BK62" i="60"/>
  <c r="BS62" i="60"/>
  <c r="BT62" i="60"/>
  <c r="AJ62" i="60"/>
  <c r="AP62" i="60"/>
  <c r="BE62" i="60"/>
  <c r="N62" i="60"/>
  <c r="Z62" i="60"/>
  <c r="T62" i="60"/>
  <c r="AX62" i="60"/>
  <c r="AM62" i="60"/>
  <c r="AC62" i="60"/>
  <c r="AY62" i="60"/>
  <c r="AD62" i="60"/>
  <c r="BG62" i="60"/>
  <c r="BH62" i="60"/>
  <c r="AU62" i="60"/>
  <c r="W62" i="60"/>
  <c r="AK62" i="60"/>
  <c r="BD62" i="60"/>
  <c r="AT62" i="60"/>
  <c r="BM62" i="60"/>
  <c r="BC62" i="60"/>
  <c r="AL62" i="60"/>
  <c r="BB62" i="60"/>
  <c r="C62" i="60"/>
  <c r="AB62" i="60"/>
  <c r="AW62" i="60"/>
  <c r="P62" i="60"/>
  <c r="BJ62" i="60"/>
  <c r="AH62" i="60"/>
  <c r="BQ62" i="60"/>
  <c r="V62" i="60"/>
  <c r="AO62" i="60"/>
  <c r="K62" i="60"/>
  <c r="BN62" i="60"/>
  <c r="BO62" i="60"/>
  <c r="BR62" i="60"/>
  <c r="I62" i="60"/>
  <c r="AF62" i="60"/>
  <c r="S62" i="60"/>
  <c r="AS62" i="60"/>
  <c r="Y62" i="60"/>
  <c r="G62" i="60"/>
  <c r="BP62" i="60"/>
  <c r="AQ62" i="60"/>
  <c r="AA62" i="60"/>
  <c r="X62" i="60"/>
  <c r="R62" i="60"/>
  <c r="AE62" i="60"/>
  <c r="J62" i="60"/>
  <c r="L62" i="60"/>
  <c r="AZ62" i="60"/>
  <c r="D62" i="60"/>
  <c r="BI62" i="60"/>
  <c r="AR62" i="60"/>
  <c r="AN62" i="60"/>
  <c r="AV62" i="60"/>
  <c r="H62" i="60"/>
  <c r="F62" i="60"/>
  <c r="BL62" i="60"/>
  <c r="O62" i="60"/>
  <c r="U62" i="60"/>
  <c r="AG62" i="60"/>
  <c r="BA62" i="60"/>
  <c r="O59" i="60"/>
  <c r="W59" i="60"/>
  <c r="BE59" i="60"/>
  <c r="C59" i="60"/>
  <c r="AX59" i="60"/>
  <c r="I59" i="60"/>
  <c r="X59" i="60"/>
  <c r="AR59" i="60"/>
  <c r="AK59" i="60"/>
  <c r="Q59" i="60"/>
  <c r="AZ59" i="60"/>
  <c r="N59" i="60"/>
  <c r="BL59" i="60"/>
  <c r="AT59" i="60"/>
  <c r="BB59" i="60"/>
  <c r="H59" i="60"/>
  <c r="BJ59" i="60"/>
  <c r="BO59" i="60"/>
  <c r="M59" i="60"/>
  <c r="V59" i="60"/>
  <c r="AS59" i="60"/>
  <c r="AY59" i="60"/>
  <c r="AD59" i="60"/>
  <c r="BQ59" i="60"/>
  <c r="AN59" i="60"/>
  <c r="BF59" i="60"/>
  <c r="BA59" i="60"/>
  <c r="R59" i="60"/>
  <c r="J59" i="60"/>
  <c r="BR59" i="60"/>
  <c r="Y59" i="60"/>
  <c r="BH59" i="60"/>
  <c r="BM59" i="60"/>
  <c r="BG59" i="60"/>
  <c r="F59" i="60"/>
  <c r="T59" i="60"/>
  <c r="AV59" i="60"/>
  <c r="D59" i="60"/>
  <c r="AA59" i="60"/>
  <c r="AE59" i="60"/>
  <c r="BN59" i="60"/>
  <c r="P59" i="60"/>
  <c r="AF59" i="60"/>
  <c r="AQ59" i="60"/>
  <c r="K59" i="60"/>
  <c r="AC59" i="60"/>
  <c r="AU59" i="60"/>
  <c r="BP59" i="60"/>
  <c r="AW59" i="60"/>
  <c r="AL59" i="60"/>
  <c r="BC59" i="60"/>
  <c r="G59" i="60"/>
  <c r="AP59" i="60"/>
  <c r="BI59" i="60"/>
  <c r="AM59" i="60"/>
  <c r="BK59" i="60"/>
  <c r="L59" i="60"/>
  <c r="S59" i="60"/>
  <c r="AO59" i="60"/>
  <c r="U59" i="60"/>
  <c r="BD59" i="60"/>
  <c r="AJ59" i="60"/>
  <c r="AI59" i="60"/>
  <c r="AH59" i="60"/>
  <c r="AG59" i="60"/>
  <c r="BS59" i="60"/>
  <c r="Z59" i="60"/>
  <c r="BT59" i="60"/>
  <c r="AB59" i="60"/>
  <c r="Q99" i="60"/>
  <c r="L99" i="60"/>
  <c r="W99" i="60"/>
  <c r="V99" i="60"/>
  <c r="J99" i="60"/>
  <c r="H99" i="60"/>
  <c r="T99" i="60"/>
  <c r="N99" i="60"/>
  <c r="O99" i="60"/>
  <c r="K99" i="60"/>
  <c r="S99" i="60"/>
  <c r="P99" i="60"/>
  <c r="D99" i="60"/>
  <c r="U99" i="60"/>
  <c r="R99" i="60"/>
  <c r="M99" i="60"/>
  <c r="X99" i="60"/>
  <c r="G99" i="60"/>
  <c r="I99" i="60"/>
  <c r="F99" i="60"/>
  <c r="U239" i="58"/>
  <c r="W238" i="58"/>
  <c r="C591" i="52"/>
  <c r="O529" i="52"/>
  <c r="Q529" i="52"/>
  <c r="H331" i="38"/>
  <c r="H326" i="38"/>
  <c r="H299" i="38"/>
  <c r="O305" i="52"/>
  <c r="C367" i="52"/>
  <c r="D638" i="52"/>
  <c r="O638" i="52"/>
  <c r="Q638" i="52"/>
  <c r="O576" i="52"/>
  <c r="Q576" i="52"/>
  <c r="CJ115" i="60"/>
  <c r="D115" i="60"/>
  <c r="E115" i="60"/>
  <c r="I115" i="60"/>
  <c r="C115" i="60"/>
  <c r="B116" i="60"/>
  <c r="Q306" i="52"/>
  <c r="G323" i="38"/>
  <c r="H323" i="38"/>
  <c r="M278" i="46"/>
  <c r="Q283" i="46"/>
  <c r="T276" i="46"/>
  <c r="G290" i="38"/>
  <c r="H290" i="38"/>
  <c r="Q273" i="52"/>
  <c r="H335" i="38"/>
  <c r="BA24" i="60"/>
  <c r="AQ24" i="60"/>
  <c r="AS24" i="60"/>
  <c r="AA24" i="60"/>
  <c r="BT24" i="60"/>
  <c r="BF24" i="60"/>
  <c r="BP24" i="60"/>
  <c r="BK24" i="60"/>
  <c r="J24" i="60"/>
  <c r="BJ24" i="60"/>
  <c r="N24" i="60"/>
  <c r="AL24" i="60"/>
  <c r="BN24" i="60"/>
  <c r="AR24" i="60"/>
  <c r="L24" i="60"/>
  <c r="AO24" i="60"/>
  <c r="R24" i="60"/>
  <c r="AG24" i="60"/>
  <c r="AE24" i="60"/>
  <c r="AY24" i="60"/>
  <c r="AW24" i="60"/>
  <c r="BR24" i="60"/>
  <c r="AZ24" i="60"/>
  <c r="BL24" i="60"/>
  <c r="AB24" i="60"/>
  <c r="Y24" i="60"/>
  <c r="BI24" i="60"/>
  <c r="AN24" i="60"/>
  <c r="BD24" i="60"/>
  <c r="BS24" i="60"/>
  <c r="F24" i="60"/>
  <c r="AU24" i="60"/>
  <c r="AF24" i="60"/>
  <c r="AT24" i="60"/>
  <c r="AV24" i="60"/>
  <c r="W24" i="60"/>
  <c r="BB24" i="60"/>
  <c r="O24" i="60"/>
  <c r="V24" i="60"/>
  <c r="T24" i="60"/>
  <c r="Q24" i="60"/>
  <c r="AH24" i="60"/>
  <c r="BO24" i="60"/>
  <c r="AK24" i="60"/>
  <c r="AJ24" i="60"/>
  <c r="BE24" i="60"/>
  <c r="BG24" i="60"/>
  <c r="P24" i="60"/>
  <c r="H24" i="60"/>
  <c r="U24" i="60"/>
  <c r="BM24" i="60"/>
  <c r="C24" i="60"/>
  <c r="M24" i="60"/>
  <c r="AM24" i="60"/>
  <c r="AC24" i="60"/>
  <c r="D24" i="60"/>
  <c r="S24" i="60"/>
  <c r="I24" i="60"/>
  <c r="AP24" i="60"/>
  <c r="AD24" i="60"/>
  <c r="BQ24" i="60"/>
  <c r="BH24" i="60"/>
  <c r="Z24" i="60"/>
  <c r="G24" i="60"/>
  <c r="K24" i="60"/>
  <c r="AI24" i="60"/>
  <c r="BC24" i="60"/>
  <c r="X24" i="60"/>
  <c r="AX24" i="60"/>
  <c r="D716" i="50"/>
  <c r="C716" i="50"/>
  <c r="H295" i="38"/>
  <c r="O574" i="52"/>
  <c r="Q574" i="52"/>
  <c r="C636" i="52"/>
  <c r="O636" i="52"/>
  <c r="Q636" i="52"/>
  <c r="C551" i="52"/>
  <c r="O489" i="52"/>
  <c r="Q489" i="52"/>
  <c r="C545" i="52"/>
  <c r="O483" i="52"/>
  <c r="Q483" i="52"/>
  <c r="H332" i="38"/>
  <c r="C466" i="52"/>
  <c r="O404" i="52"/>
  <c r="Q404" i="52"/>
  <c r="C625" i="52"/>
  <c r="O563" i="52"/>
  <c r="Q563" i="52"/>
  <c r="H298" i="38"/>
  <c r="W388" i="58"/>
  <c r="U391" i="58"/>
  <c r="O520" i="52"/>
  <c r="Q520" i="52"/>
  <c r="C582" i="52"/>
  <c r="H320" i="38"/>
  <c r="AY58" i="60"/>
  <c r="Q58" i="60"/>
  <c r="AO58" i="60"/>
  <c r="BR58" i="60"/>
  <c r="BH58" i="60"/>
  <c r="L58" i="60"/>
  <c r="BK58" i="60"/>
  <c r="BS58" i="60"/>
  <c r="BP58" i="60"/>
  <c r="BE58" i="60"/>
  <c r="BC58" i="60"/>
  <c r="R58" i="60"/>
  <c r="BB58" i="60"/>
  <c r="AL58" i="60"/>
  <c r="S58" i="60"/>
  <c r="AW58" i="60"/>
  <c r="AR58" i="60"/>
  <c r="AC58" i="60"/>
  <c r="AP58" i="60"/>
  <c r="AS58" i="60"/>
  <c r="BJ58" i="60"/>
  <c r="AZ58" i="60"/>
  <c r="T58" i="60"/>
  <c r="BF58" i="60"/>
  <c r="BN58" i="60"/>
  <c r="I58" i="60"/>
  <c r="AI58" i="60"/>
  <c r="BO58" i="60"/>
  <c r="AV58" i="60"/>
  <c r="AB58" i="60"/>
  <c r="F58" i="60"/>
  <c r="D58" i="60"/>
  <c r="W58" i="60"/>
  <c r="BL58" i="60"/>
  <c r="G58" i="60"/>
  <c r="M58" i="60"/>
  <c r="AA58" i="60"/>
  <c r="Y58" i="60"/>
  <c r="C58" i="60"/>
  <c r="AQ58" i="60"/>
  <c r="BD58" i="60"/>
  <c r="Z58" i="60"/>
  <c r="AX58" i="60"/>
  <c r="AJ58" i="60"/>
  <c r="AK58" i="60"/>
  <c r="O58" i="60"/>
  <c r="U58" i="60"/>
  <c r="J58" i="60"/>
  <c r="X58" i="60"/>
  <c r="AH58" i="60"/>
  <c r="AG58" i="60"/>
  <c r="BA58" i="60"/>
  <c r="BT58" i="60"/>
  <c r="AN58" i="60"/>
  <c r="N58" i="60"/>
  <c r="AM58" i="60"/>
  <c r="K58" i="60"/>
  <c r="AF58" i="60"/>
  <c r="AE58" i="60"/>
  <c r="BG58" i="60"/>
  <c r="AU58" i="60"/>
  <c r="V58" i="60"/>
  <c r="BQ58" i="60"/>
  <c r="BM58" i="60"/>
  <c r="AT58" i="60"/>
  <c r="P58" i="60"/>
  <c r="BI58" i="60"/>
  <c r="H58" i="60"/>
  <c r="AD58" i="60"/>
  <c r="H319" i="38"/>
  <c r="H95" i="58"/>
  <c r="I95" i="58"/>
  <c r="C490" i="52"/>
  <c r="O428" i="52"/>
  <c r="Q428" i="52"/>
  <c r="O538" i="52"/>
  <c r="Q538" i="52"/>
  <c r="C600" i="52"/>
  <c r="W97" i="58"/>
  <c r="U100" i="58"/>
  <c r="C613" i="52"/>
  <c r="O551" i="52"/>
  <c r="Q551" i="52"/>
  <c r="O490" i="52"/>
  <c r="Q490" i="52"/>
  <c r="C552" i="52"/>
  <c r="W391" i="58"/>
  <c r="U392" i="58"/>
  <c r="O600" i="52"/>
  <c r="Q600" i="52"/>
  <c r="C662" i="52"/>
  <c r="O662" i="52"/>
  <c r="Q662" i="52"/>
  <c r="C607" i="52"/>
  <c r="O545" i="52"/>
  <c r="Q545" i="52"/>
  <c r="CJ116" i="60"/>
  <c r="D116" i="60"/>
  <c r="E116" i="60"/>
  <c r="C116" i="60"/>
  <c r="B117" i="60"/>
  <c r="I116" i="60"/>
  <c r="C429" i="52"/>
  <c r="O367" i="52"/>
  <c r="Q367" i="52"/>
  <c r="U242" i="58"/>
  <c r="W239" i="58"/>
  <c r="Q681" i="50"/>
  <c r="Q694" i="50"/>
  <c r="H693" i="50"/>
  <c r="W693" i="50"/>
  <c r="H654" i="50"/>
  <c r="Q692" i="50"/>
  <c r="H690" i="50"/>
  <c r="W690" i="50"/>
  <c r="Q693" i="50"/>
  <c r="H691" i="50"/>
  <c r="W691" i="50"/>
  <c r="Q691" i="50"/>
  <c r="H695" i="50"/>
  <c r="W695" i="50"/>
  <c r="H692" i="50"/>
  <c r="W692" i="50"/>
  <c r="H653" i="50"/>
  <c r="Q682" i="50"/>
  <c r="Q690" i="50"/>
  <c r="Q695" i="50"/>
  <c r="H694" i="50"/>
  <c r="W694" i="50"/>
  <c r="H681" i="50"/>
  <c r="C337" i="52"/>
  <c r="O275" i="52"/>
  <c r="S219" i="50"/>
  <c r="I219" i="50"/>
  <c r="C688" i="52"/>
  <c r="O688" i="52"/>
  <c r="Q688" i="52"/>
  <c r="O626" i="52"/>
  <c r="Q626" i="52"/>
  <c r="C596" i="52"/>
  <c r="O534" i="52"/>
  <c r="Q534" i="52"/>
  <c r="C644" i="52"/>
  <c r="O644" i="52"/>
  <c r="Q644" i="52"/>
  <c r="O582" i="52"/>
  <c r="Q582" i="52"/>
  <c r="C528" i="52"/>
  <c r="O466" i="52"/>
  <c r="Q466" i="52"/>
  <c r="G322" i="38"/>
  <c r="H322" i="38"/>
  <c r="Q305" i="52"/>
  <c r="B326" i="52"/>
  <c r="B388" i="52"/>
  <c r="B450" i="52"/>
  <c r="B512" i="52"/>
  <c r="B574" i="52"/>
  <c r="B636" i="52"/>
  <c r="O608" i="52"/>
  <c r="Q608" i="52"/>
  <c r="C670" i="52"/>
  <c r="O670" i="52"/>
  <c r="Q670" i="52"/>
  <c r="U170" i="58"/>
  <c r="W167" i="58"/>
  <c r="O448" i="52"/>
  <c r="Q448" i="52"/>
  <c r="C510" i="52"/>
  <c r="C651" i="52"/>
  <c r="O651" i="52"/>
  <c r="Q651" i="52"/>
  <c r="O589" i="52"/>
  <c r="Q589" i="52"/>
  <c r="O457" i="52"/>
  <c r="Q457" i="52"/>
  <c r="C519" i="52"/>
  <c r="D556" i="52"/>
  <c r="O494" i="52"/>
  <c r="Q494" i="52"/>
  <c r="I237" i="58"/>
  <c r="S237" i="58"/>
  <c r="O580" i="52"/>
  <c r="Q580" i="52"/>
  <c r="C642" i="52"/>
  <c r="O642" i="52"/>
  <c r="Q642" i="52"/>
  <c r="H718" i="50"/>
  <c r="H716" i="50"/>
  <c r="Q718" i="50"/>
  <c r="S716" i="50"/>
  <c r="C653" i="52"/>
  <c r="O653" i="52"/>
  <c r="Q653" i="52"/>
  <c r="O591" i="52"/>
  <c r="Q591" i="52"/>
  <c r="C525" i="52"/>
  <c r="O463" i="52"/>
  <c r="Q463" i="52"/>
  <c r="V664" i="50"/>
  <c r="E656" i="50"/>
  <c r="V668" i="50"/>
  <c r="V670" i="50"/>
  <c r="V672" i="50"/>
  <c r="C398" i="52"/>
  <c r="O336" i="52"/>
  <c r="Q336" i="52"/>
  <c r="C500" i="52"/>
  <c r="O438" i="52"/>
  <c r="Q438" i="52"/>
  <c r="O630" i="52"/>
  <c r="Q630" i="52"/>
  <c r="C692" i="52"/>
  <c r="O692" i="52"/>
  <c r="Q692" i="52"/>
  <c r="W100" i="58"/>
  <c r="U101" i="58"/>
  <c r="C687" i="52"/>
  <c r="O687" i="52"/>
  <c r="Q687" i="52"/>
  <c r="O625" i="52"/>
  <c r="Q625" i="52"/>
  <c r="AG115" i="60"/>
  <c r="AN115" i="60"/>
  <c r="AP115" i="60"/>
  <c r="AR115" i="60"/>
  <c r="AS115" i="60"/>
  <c r="K115" i="60"/>
  <c r="AA115" i="60"/>
  <c r="S115" i="60"/>
  <c r="L115" i="60"/>
  <c r="BB115" i="60"/>
  <c r="AK115" i="60"/>
  <c r="AO115" i="60"/>
  <c r="O115" i="60"/>
  <c r="BC115" i="60"/>
  <c r="AF115" i="60"/>
  <c r="AZ115" i="60"/>
  <c r="Z115" i="60"/>
  <c r="X115" i="60"/>
  <c r="U115" i="60"/>
  <c r="M115" i="60"/>
  <c r="N115" i="60"/>
  <c r="AV115" i="60"/>
  <c r="AJ115" i="60"/>
  <c r="AD115" i="60"/>
  <c r="G115" i="60"/>
  <c r="W115" i="60"/>
  <c r="V115" i="60"/>
  <c r="AW115" i="60"/>
  <c r="AU115" i="60"/>
  <c r="AT115" i="60"/>
  <c r="P115" i="60"/>
  <c r="F115" i="60"/>
  <c r="BD115" i="60"/>
  <c r="R115" i="60"/>
  <c r="H115" i="60"/>
  <c r="AX115" i="60"/>
  <c r="AH115" i="60"/>
  <c r="AY115" i="60"/>
  <c r="Y115" i="60"/>
  <c r="AQ115" i="60"/>
  <c r="BA115" i="60"/>
  <c r="AE115" i="60"/>
  <c r="J115" i="60"/>
  <c r="T115" i="60"/>
  <c r="AB115" i="60"/>
  <c r="AC115" i="60"/>
  <c r="AM115" i="60"/>
  <c r="Q115" i="60"/>
  <c r="AL115" i="60"/>
  <c r="AI115" i="60"/>
  <c r="O583" i="52"/>
  <c r="Q583" i="52"/>
  <c r="D645" i="52"/>
  <c r="O645" i="52"/>
  <c r="Q645" i="52"/>
  <c r="B327" i="52"/>
  <c r="B389" i="52"/>
  <c r="B451" i="52"/>
  <c r="B513" i="52"/>
  <c r="B575" i="52"/>
  <c r="B637" i="52"/>
  <c r="B266" i="52"/>
  <c r="M650" i="50"/>
  <c r="U650" i="50"/>
  <c r="T650" i="50"/>
  <c r="G291" i="38"/>
  <c r="H291" i="38"/>
  <c r="Q274" i="52"/>
  <c r="O578" i="52"/>
  <c r="Q578" i="52"/>
  <c r="C640" i="52"/>
  <c r="O640" i="52"/>
  <c r="Q640" i="52"/>
  <c r="U314" i="58"/>
  <c r="W311" i="58"/>
  <c r="C550" i="52"/>
  <c r="O488" i="52"/>
  <c r="Q488" i="52"/>
  <c r="DV13" i="60"/>
  <c r="DV14" i="60"/>
  <c r="DV15" i="60"/>
  <c r="DV16" i="60"/>
  <c r="DV17" i="60"/>
  <c r="DV18" i="60"/>
  <c r="DV19" i="60"/>
  <c r="DV20" i="60"/>
  <c r="DV21" i="60"/>
  <c r="DV22" i="60"/>
  <c r="DV23" i="60"/>
  <c r="DV24" i="60"/>
  <c r="DV25" i="60"/>
  <c r="DV26" i="60"/>
  <c r="DV27" i="60"/>
  <c r="DV28" i="60"/>
  <c r="DV29" i="60"/>
  <c r="DV30" i="60"/>
  <c r="DV31" i="60"/>
  <c r="DV32" i="60"/>
  <c r="DV33" i="60"/>
  <c r="DV34" i="60"/>
  <c r="DV35" i="60"/>
  <c r="DV36" i="60"/>
  <c r="DV37" i="60"/>
  <c r="DV38" i="60"/>
  <c r="DV39" i="60"/>
  <c r="DV40" i="60"/>
  <c r="DV41" i="60"/>
  <c r="DV42" i="60"/>
  <c r="DV43" i="60"/>
  <c r="DV44" i="60"/>
  <c r="DV45" i="60"/>
  <c r="DV46" i="60"/>
  <c r="DV47" i="60"/>
  <c r="DV48" i="60"/>
  <c r="DV49" i="60"/>
  <c r="DV50" i="60"/>
  <c r="DV51" i="60"/>
  <c r="DV52" i="60"/>
  <c r="DV53" i="60"/>
  <c r="DV54" i="60"/>
  <c r="DV55" i="60"/>
  <c r="DV56" i="60"/>
  <c r="DV57" i="60"/>
  <c r="DV58" i="60"/>
  <c r="DV59" i="60"/>
  <c r="DV60" i="60"/>
  <c r="DV61" i="60"/>
  <c r="DV62" i="60"/>
  <c r="DV63" i="60"/>
  <c r="DV64" i="60"/>
  <c r="DV65" i="60"/>
  <c r="DV66" i="60"/>
  <c r="DV67" i="60"/>
  <c r="DV68" i="60"/>
  <c r="DV69" i="60"/>
  <c r="DV70" i="60"/>
  <c r="DV71" i="60"/>
  <c r="DV72" i="60"/>
  <c r="DV73" i="60"/>
  <c r="DV74" i="60"/>
  <c r="DV75" i="60"/>
  <c r="DV76" i="60"/>
  <c r="DV77" i="60"/>
  <c r="DV78" i="60"/>
  <c r="DV79" i="60"/>
  <c r="DV80" i="60"/>
  <c r="DV81" i="60"/>
  <c r="DV82" i="60"/>
  <c r="DV83" i="60"/>
  <c r="DV84" i="60"/>
  <c r="DV85" i="60"/>
  <c r="ED12" i="60"/>
  <c r="B328" i="52"/>
  <c r="B390" i="52"/>
  <c r="B452" i="52"/>
  <c r="B514" i="52"/>
  <c r="B576" i="52"/>
  <c r="B638" i="52"/>
  <c r="B267" i="52"/>
  <c r="I318" i="38"/>
  <c r="I301" i="38"/>
  <c r="I309" i="38"/>
  <c r="I321" i="38"/>
  <c r="I336" i="38"/>
  <c r="I322" i="38"/>
  <c r="E722" i="50"/>
  <c r="V730" i="50"/>
  <c r="V736" i="50"/>
  <c r="V734" i="50"/>
  <c r="V738" i="50"/>
  <c r="O519" i="52"/>
  <c r="Q519" i="52"/>
  <c r="C581" i="52"/>
  <c r="I303" i="38"/>
  <c r="I317" i="38"/>
  <c r="I312" i="38"/>
  <c r="I288" i="38"/>
  <c r="I287" i="38"/>
  <c r="I302" i="38"/>
  <c r="C460" i="52"/>
  <c r="O398" i="52"/>
  <c r="Q398" i="52"/>
  <c r="Q756" i="50"/>
  <c r="H747" i="50"/>
  <c r="Q759" i="50"/>
  <c r="Q757" i="50"/>
  <c r="Q748" i="50"/>
  <c r="H756" i="50"/>
  <c r="W756" i="50"/>
  <c r="H759" i="50"/>
  <c r="W759" i="50"/>
  <c r="Q758" i="50"/>
  <c r="Q760" i="50"/>
  <c r="Q761" i="50"/>
  <c r="H758" i="50"/>
  <c r="W758" i="50"/>
  <c r="Q747" i="50"/>
  <c r="H720" i="50"/>
  <c r="H761" i="50"/>
  <c r="W761" i="50"/>
  <c r="H719" i="50"/>
  <c r="H760" i="50"/>
  <c r="W760" i="50"/>
  <c r="H757" i="50"/>
  <c r="W757" i="50"/>
  <c r="C399" i="52"/>
  <c r="O337" i="52"/>
  <c r="Q337" i="52"/>
  <c r="W242" i="58"/>
  <c r="U243" i="58"/>
  <c r="D117" i="60"/>
  <c r="CJ117" i="60"/>
  <c r="C117" i="60"/>
  <c r="I117" i="60"/>
  <c r="E117" i="60"/>
  <c r="B118" i="60"/>
  <c r="O550" i="52"/>
  <c r="Q550" i="52"/>
  <c r="C612" i="52"/>
  <c r="U102" i="58"/>
  <c r="W101" i="58"/>
  <c r="I295" i="38"/>
  <c r="I286" i="38"/>
  <c r="I310" i="38"/>
  <c r="S681" i="50"/>
  <c r="I681" i="50"/>
  <c r="W392" i="58"/>
  <c r="U393" i="58"/>
  <c r="I324" i="38"/>
  <c r="I300" i="38"/>
  <c r="I335" i="38"/>
  <c r="I332" i="38"/>
  <c r="I311" i="38"/>
  <c r="I296" i="38"/>
  <c r="I291" i="38"/>
  <c r="W664" i="50"/>
  <c r="ED13" i="60"/>
  <c r="ED14" i="60"/>
  <c r="ED15" i="60"/>
  <c r="ED16" i="60"/>
  <c r="ED17" i="60"/>
  <c r="ED18" i="60"/>
  <c r="ED19" i="60"/>
  <c r="ED20" i="60"/>
  <c r="ED21" i="60"/>
  <c r="ED22" i="60"/>
  <c r="ED23" i="60"/>
  <c r="ED24" i="60"/>
  <c r="ED25" i="60"/>
  <c r="ED26" i="60"/>
  <c r="ED27" i="60"/>
  <c r="ED28" i="60"/>
  <c r="ED29" i="60"/>
  <c r="ED30" i="60"/>
  <c r="ED31" i="60"/>
  <c r="ED32" i="60"/>
  <c r="ED33" i="60"/>
  <c r="ED34" i="60"/>
  <c r="ED35" i="60"/>
  <c r="ED36" i="60"/>
  <c r="ED37" i="60"/>
  <c r="ED38" i="60"/>
  <c r="ED39" i="60"/>
  <c r="ED40" i="60"/>
  <c r="ED41" i="60"/>
  <c r="ED42" i="60"/>
  <c r="ED43" i="60"/>
  <c r="ED44" i="60"/>
  <c r="ED45" i="60"/>
  <c r="ED46" i="60"/>
  <c r="ED47" i="60"/>
  <c r="ED48" i="60"/>
  <c r="ED49" i="60"/>
  <c r="ED50" i="60"/>
  <c r="ED51" i="60"/>
  <c r="ED52" i="60"/>
  <c r="ED53" i="60"/>
  <c r="ED54" i="60"/>
  <c r="ED55" i="60"/>
  <c r="ED56" i="60"/>
  <c r="ED57" i="60"/>
  <c r="ED58" i="60"/>
  <c r="ED59" i="60"/>
  <c r="ED60" i="60"/>
  <c r="ED61" i="60"/>
  <c r="ED62" i="60"/>
  <c r="ED63" i="60"/>
  <c r="ED64" i="60"/>
  <c r="ED65" i="60"/>
  <c r="ED66" i="60"/>
  <c r="ED67" i="60"/>
  <c r="ED68" i="60"/>
  <c r="ED69" i="60"/>
  <c r="ED70" i="60"/>
  <c r="ED71" i="60"/>
  <c r="ED72" i="60"/>
  <c r="ED73" i="60"/>
  <c r="ED74" i="60"/>
  <c r="ED75" i="60"/>
  <c r="ED76" i="60"/>
  <c r="ED77" i="60"/>
  <c r="ED78" i="60"/>
  <c r="ED79" i="60"/>
  <c r="ED80" i="60"/>
  <c r="ED81" i="60"/>
  <c r="ED82" i="60"/>
  <c r="ED83" i="60"/>
  <c r="ED84" i="60"/>
  <c r="ED85" i="60"/>
  <c r="EL12" i="60"/>
  <c r="W662" i="50"/>
  <c r="W666" i="50"/>
  <c r="Q656" i="50"/>
  <c r="H100" i="58"/>
  <c r="I100" i="58"/>
  <c r="I327" i="38"/>
  <c r="I308" i="38"/>
  <c r="I333" i="38"/>
  <c r="I316" i="38"/>
  <c r="I292" i="38"/>
  <c r="I331" i="38"/>
  <c r="I323" i="38"/>
  <c r="I334" i="38"/>
  <c r="I290" i="38"/>
  <c r="I329" i="38"/>
  <c r="C562" i="52"/>
  <c r="O500" i="52"/>
  <c r="Q500" i="52"/>
  <c r="W670" i="50"/>
  <c r="T716" i="50"/>
  <c r="U716" i="50"/>
  <c r="M716" i="50"/>
  <c r="D618" i="52"/>
  <c r="O556" i="52"/>
  <c r="Q556" i="52"/>
  <c r="W170" i="58"/>
  <c r="U171" i="58"/>
  <c r="O528" i="52"/>
  <c r="Q528" i="52"/>
  <c r="C590" i="52"/>
  <c r="C658" i="52"/>
  <c r="O658" i="52"/>
  <c r="Q658" i="52"/>
  <c r="O596" i="52"/>
  <c r="Q596" i="52"/>
  <c r="O429" i="52"/>
  <c r="Q429" i="52"/>
  <c r="C491" i="52"/>
  <c r="AI116" i="60"/>
  <c r="AB116" i="60"/>
  <c r="AY116" i="60"/>
  <c r="AR116" i="60"/>
  <c r="AZ116" i="60"/>
  <c r="T116" i="60"/>
  <c r="H116" i="60"/>
  <c r="Y116" i="60"/>
  <c r="AE116" i="60"/>
  <c r="AT116" i="60"/>
  <c r="G116" i="60"/>
  <c r="L116" i="60"/>
  <c r="AJ116" i="60"/>
  <c r="BD116" i="60"/>
  <c r="Z116" i="60"/>
  <c r="AH116" i="60"/>
  <c r="R116" i="60"/>
  <c r="S116" i="60"/>
  <c r="Q116" i="60"/>
  <c r="AA116" i="60"/>
  <c r="AW116" i="60"/>
  <c r="K116" i="60"/>
  <c r="AD116" i="60"/>
  <c r="V116" i="60"/>
  <c r="N116" i="60"/>
  <c r="BB116" i="60"/>
  <c r="AU116" i="60"/>
  <c r="AL116" i="60"/>
  <c r="AO116" i="60"/>
  <c r="U116" i="60"/>
  <c r="P116" i="60"/>
  <c r="AM116" i="60"/>
  <c r="AK116" i="60"/>
  <c r="AV116" i="60"/>
  <c r="BC116" i="60"/>
  <c r="J116" i="60"/>
  <c r="X116" i="60"/>
  <c r="AG116" i="60"/>
  <c r="AX116" i="60"/>
  <c r="AC116" i="60"/>
  <c r="O116" i="60"/>
  <c r="F116" i="60"/>
  <c r="W116" i="60"/>
  <c r="AN116" i="60"/>
  <c r="AS116" i="60"/>
  <c r="AP116" i="60"/>
  <c r="AF116" i="60"/>
  <c r="AQ116" i="60"/>
  <c r="BA116" i="60"/>
  <c r="M116" i="60"/>
  <c r="C669" i="52"/>
  <c r="O669" i="52"/>
  <c r="Q669" i="52"/>
  <c r="O607" i="52"/>
  <c r="Q607" i="52"/>
  <c r="I391" i="58"/>
  <c r="H391" i="58"/>
  <c r="C675" i="52"/>
  <c r="O675" i="52"/>
  <c r="Q675" i="52"/>
  <c r="O613" i="52"/>
  <c r="Q613" i="52"/>
  <c r="W314" i="58"/>
  <c r="U315" i="58"/>
  <c r="I330" i="38"/>
  <c r="I313" i="38"/>
  <c r="W668" i="50"/>
  <c r="O525" i="52"/>
  <c r="Q525" i="52"/>
  <c r="C587" i="52"/>
  <c r="O510" i="52"/>
  <c r="Q510" i="52"/>
  <c r="C572" i="52"/>
  <c r="Q275" i="52"/>
  <c r="G292" i="38"/>
  <c r="H292" i="38"/>
  <c r="I293" i="38"/>
  <c r="C614" i="52"/>
  <c r="O552" i="52"/>
  <c r="Q552" i="52"/>
  <c r="W728" i="50"/>
  <c r="W732" i="50"/>
  <c r="Q722" i="50"/>
  <c r="W393" i="58"/>
  <c r="U396" i="58"/>
  <c r="I118" i="60"/>
  <c r="E118" i="60"/>
  <c r="D118" i="60"/>
  <c r="B119" i="60"/>
  <c r="C118" i="60"/>
  <c r="CJ118" i="60"/>
  <c r="U316" i="58"/>
  <c r="W315" i="58"/>
  <c r="M237" i="52"/>
  <c r="O618" i="52"/>
  <c r="Q618" i="52"/>
  <c r="D680" i="52"/>
  <c r="O680" i="52"/>
  <c r="Q680" i="52"/>
  <c r="I289" i="38"/>
  <c r="I320" i="38"/>
  <c r="I315" i="38"/>
  <c r="W672" i="50"/>
  <c r="I325" i="38"/>
  <c r="I319" i="38"/>
  <c r="I297" i="38"/>
  <c r="W102" i="58"/>
  <c r="U105" i="58"/>
  <c r="P117" i="60"/>
  <c r="AD117" i="60"/>
  <c r="Q117" i="60"/>
  <c r="AM117" i="60"/>
  <c r="AZ117" i="60"/>
  <c r="X117" i="60"/>
  <c r="AB117" i="60"/>
  <c r="F117" i="60"/>
  <c r="M117" i="60"/>
  <c r="AE117" i="60"/>
  <c r="AV117" i="60"/>
  <c r="N117" i="60"/>
  <c r="BA117" i="60"/>
  <c r="AY117" i="60"/>
  <c r="BD117" i="60"/>
  <c r="BB117" i="60"/>
  <c r="V117" i="60"/>
  <c r="AO117" i="60"/>
  <c r="Z117" i="60"/>
  <c r="G117" i="60"/>
  <c r="AN117" i="60"/>
  <c r="U117" i="60"/>
  <c r="AR117" i="60"/>
  <c r="K117" i="60"/>
  <c r="AS117" i="60"/>
  <c r="AL117" i="60"/>
  <c r="AQ117" i="60"/>
  <c r="AC117" i="60"/>
  <c r="Y117" i="60"/>
  <c r="W117" i="60"/>
  <c r="AU117" i="60"/>
  <c r="S117" i="60"/>
  <c r="AW117" i="60"/>
  <c r="AJ117" i="60"/>
  <c r="AH117" i="60"/>
  <c r="AX117" i="60"/>
  <c r="AT117" i="60"/>
  <c r="AK117" i="60"/>
  <c r="AG117" i="60"/>
  <c r="T117" i="60"/>
  <c r="BC117" i="60"/>
  <c r="O117" i="60"/>
  <c r="AA117" i="60"/>
  <c r="L117" i="60"/>
  <c r="AP117" i="60"/>
  <c r="AI117" i="60"/>
  <c r="AF117" i="60"/>
  <c r="H117" i="60"/>
  <c r="J117" i="60"/>
  <c r="R117" i="60"/>
  <c r="C461" i="52"/>
  <c r="O399" i="52"/>
  <c r="Q399" i="52"/>
  <c r="I747" i="50"/>
  <c r="S747" i="50"/>
  <c r="I328" i="38"/>
  <c r="I306" i="38"/>
  <c r="I294" i="38"/>
  <c r="I305" i="38"/>
  <c r="I299" i="38"/>
  <c r="I307" i="38"/>
  <c r="M234" i="52"/>
  <c r="O572" i="52"/>
  <c r="Q572" i="52"/>
  <c r="C634" i="52"/>
  <c r="O634" i="52"/>
  <c r="Q634" i="52"/>
  <c r="EL13" i="60"/>
  <c r="EL14" i="60"/>
  <c r="EL15" i="60"/>
  <c r="EL16" i="60"/>
  <c r="EL17" i="60"/>
  <c r="EL18" i="60"/>
  <c r="EL19" i="60"/>
  <c r="EL20" i="60"/>
  <c r="EL21" i="60"/>
  <c r="EL22" i="60"/>
  <c r="EL23" i="60"/>
  <c r="EL24" i="60"/>
  <c r="EL25" i="60"/>
  <c r="EL26" i="60"/>
  <c r="EL27" i="60"/>
  <c r="EL28" i="60"/>
  <c r="EL29" i="60"/>
  <c r="EL30" i="60"/>
  <c r="EL31" i="60"/>
  <c r="EL32" i="60"/>
  <c r="EL33" i="60"/>
  <c r="EL34" i="60"/>
  <c r="EL35" i="60"/>
  <c r="EL36" i="60"/>
  <c r="EL37" i="60"/>
  <c r="EL38" i="60"/>
  <c r="EL39" i="60"/>
  <c r="EL40" i="60"/>
  <c r="EL41" i="60"/>
  <c r="EL42" i="60"/>
  <c r="EL43" i="60"/>
  <c r="EL44" i="60"/>
  <c r="EL45" i="60"/>
  <c r="EL46" i="60"/>
  <c r="EL47" i="60"/>
  <c r="EL48" i="60"/>
  <c r="EL49" i="60"/>
  <c r="EL50" i="60"/>
  <c r="EL51" i="60"/>
  <c r="EL52" i="60"/>
  <c r="EL53" i="60"/>
  <c r="EL54" i="60"/>
  <c r="EL55" i="60"/>
  <c r="EL56" i="60"/>
  <c r="EL57" i="60"/>
  <c r="EL58" i="60"/>
  <c r="EL59" i="60"/>
  <c r="EL60" i="60"/>
  <c r="EL61" i="60"/>
  <c r="EL62" i="60"/>
  <c r="EL63" i="60"/>
  <c r="EL64" i="60"/>
  <c r="EL65" i="60"/>
  <c r="EL66" i="60"/>
  <c r="EL67" i="60"/>
  <c r="EL68" i="60"/>
  <c r="EL69" i="60"/>
  <c r="EL70" i="60"/>
  <c r="EL71" i="60"/>
  <c r="EL72" i="60"/>
  <c r="EL73" i="60"/>
  <c r="EL74" i="60"/>
  <c r="EL75" i="60"/>
  <c r="EL76" i="60"/>
  <c r="EL77" i="60"/>
  <c r="EL78" i="60"/>
  <c r="EL79" i="60"/>
  <c r="EL80" i="60"/>
  <c r="EL81" i="60"/>
  <c r="EL82" i="60"/>
  <c r="EL83" i="60"/>
  <c r="EL84" i="60"/>
  <c r="EL85" i="60"/>
  <c r="ET12" i="60"/>
  <c r="ET13" i="60"/>
  <c r="ET14" i="60"/>
  <c r="ET15" i="60"/>
  <c r="ET16" i="60"/>
  <c r="ET17" i="60"/>
  <c r="ET18" i="60"/>
  <c r="ET19" i="60"/>
  <c r="ET20" i="60"/>
  <c r="ET21" i="60"/>
  <c r="ET22" i="60"/>
  <c r="ET23" i="60"/>
  <c r="ET24" i="60"/>
  <c r="ET25" i="60"/>
  <c r="ET26" i="60"/>
  <c r="ET27" i="60"/>
  <c r="ET28" i="60"/>
  <c r="ET29" i="60"/>
  <c r="ET30" i="60"/>
  <c r="ET31" i="60"/>
  <c r="ET32" i="60"/>
  <c r="ET33" i="60"/>
  <c r="ET34" i="60"/>
  <c r="ET35" i="60"/>
  <c r="ET36" i="60"/>
  <c r="ET37" i="60"/>
  <c r="ET38" i="60"/>
  <c r="ET39" i="60"/>
  <c r="ET40" i="60"/>
  <c r="ET41" i="60"/>
  <c r="ET42" i="60"/>
  <c r="ET43" i="60"/>
  <c r="ET44" i="60"/>
  <c r="ET45" i="60"/>
  <c r="ET46" i="60"/>
  <c r="ET47" i="60"/>
  <c r="ET48" i="60"/>
  <c r="ET49" i="60"/>
  <c r="ET50" i="60"/>
  <c r="ET51" i="60"/>
  <c r="ET52" i="60"/>
  <c r="ET53" i="60"/>
  <c r="ET54" i="60"/>
  <c r="ET55" i="60"/>
  <c r="ET56" i="60"/>
  <c r="ET57" i="60"/>
  <c r="ET58" i="60"/>
  <c r="ET59" i="60"/>
  <c r="ET60" i="60"/>
  <c r="ET61" i="60"/>
  <c r="ET62" i="60"/>
  <c r="ET63" i="60"/>
  <c r="ET64" i="60"/>
  <c r="ET65" i="60"/>
  <c r="ET66" i="60"/>
  <c r="ET67" i="60"/>
  <c r="ET68" i="60"/>
  <c r="ET69" i="60"/>
  <c r="ET70" i="60"/>
  <c r="ET71" i="60"/>
  <c r="ET72" i="60"/>
  <c r="ET73" i="60"/>
  <c r="ET74" i="60"/>
  <c r="ET75" i="60"/>
  <c r="ET76" i="60"/>
  <c r="ET77" i="60"/>
  <c r="ET78" i="60"/>
  <c r="ET79" i="60"/>
  <c r="ET80" i="60"/>
  <c r="ET81" i="60"/>
  <c r="ET82" i="60"/>
  <c r="ET83" i="60"/>
  <c r="ET84" i="60"/>
  <c r="ET85" i="60"/>
  <c r="O612" i="52"/>
  <c r="Q612" i="52"/>
  <c r="C674" i="52"/>
  <c r="O674" i="52"/>
  <c r="Q674" i="52"/>
  <c r="W243" i="58"/>
  <c r="U244" i="58"/>
  <c r="B268" i="52"/>
  <c r="M236" i="52"/>
  <c r="B329" i="52"/>
  <c r="B391" i="52"/>
  <c r="B453" i="52"/>
  <c r="B515" i="52"/>
  <c r="B577" i="52"/>
  <c r="B639" i="52"/>
  <c r="M249" i="52"/>
  <c r="H314" i="58"/>
  <c r="I314" i="58"/>
  <c r="U172" i="58"/>
  <c r="W171" i="58"/>
  <c r="C553" i="52"/>
  <c r="O491" i="52"/>
  <c r="Q491" i="52"/>
  <c r="C624" i="52"/>
  <c r="O562" i="52"/>
  <c r="Q562" i="52"/>
  <c r="C643" i="52"/>
  <c r="O643" i="52"/>
  <c r="Q643" i="52"/>
  <c r="O581" i="52"/>
  <c r="Q581" i="52"/>
  <c r="W736" i="50"/>
  <c r="H170" i="58"/>
  <c r="I170" i="58"/>
  <c r="I242" i="58"/>
  <c r="H242" i="58"/>
  <c r="O614" i="52"/>
  <c r="Q614" i="52"/>
  <c r="C676" i="52"/>
  <c r="O676" i="52"/>
  <c r="Q676" i="52"/>
  <c r="C649" i="52"/>
  <c r="O649" i="52"/>
  <c r="Q649" i="52"/>
  <c r="O587" i="52"/>
  <c r="Q587" i="52"/>
  <c r="C652" i="52"/>
  <c r="O652" i="52"/>
  <c r="Q652" i="52"/>
  <c r="O590" i="52"/>
  <c r="Q590" i="52"/>
  <c r="C522" i="52"/>
  <c r="O460" i="52"/>
  <c r="Q460" i="52"/>
  <c r="I298" i="38"/>
  <c r="I326" i="38"/>
  <c r="I304" i="38"/>
  <c r="W730" i="50"/>
  <c r="I314" i="38"/>
  <c r="I337" i="38"/>
  <c r="M244" i="52"/>
  <c r="M254" i="52"/>
  <c r="I236" i="52"/>
  <c r="K236" i="52"/>
  <c r="G236" i="52"/>
  <c r="H236" i="52"/>
  <c r="F236" i="52"/>
  <c r="J236" i="52"/>
  <c r="E236" i="52"/>
  <c r="M247" i="52"/>
  <c r="M242" i="52"/>
  <c r="D119" i="60"/>
  <c r="E119" i="60"/>
  <c r="I119" i="60"/>
  <c r="C119" i="60"/>
  <c r="CJ119" i="60"/>
  <c r="B120" i="60"/>
  <c r="O553" i="52"/>
  <c r="Q553" i="52"/>
  <c r="C615" i="52"/>
  <c r="W734" i="50"/>
  <c r="W738" i="50"/>
  <c r="W105" i="58"/>
  <c r="U106" i="58"/>
  <c r="M253" i="52"/>
  <c r="E237" i="52"/>
  <c r="F237" i="52"/>
  <c r="I237" i="52"/>
  <c r="G237" i="52"/>
  <c r="H237" i="52"/>
  <c r="J237" i="52"/>
  <c r="K237" i="52"/>
  <c r="AS118" i="60"/>
  <c r="AM118" i="60"/>
  <c r="AP118" i="60"/>
  <c r="AL118" i="60"/>
  <c r="G118" i="60"/>
  <c r="Y118" i="60"/>
  <c r="AD118" i="60"/>
  <c r="AC118" i="60"/>
  <c r="AK118" i="60"/>
  <c r="S118" i="60"/>
  <c r="BB118" i="60"/>
  <c r="N118" i="60"/>
  <c r="AO118" i="60"/>
  <c r="K118" i="60"/>
  <c r="AQ118" i="60"/>
  <c r="AZ118" i="60"/>
  <c r="AN118" i="60"/>
  <c r="AR118" i="60"/>
  <c r="Q118" i="60"/>
  <c r="AA118" i="60"/>
  <c r="U118" i="60"/>
  <c r="AE118" i="60"/>
  <c r="AB118" i="60"/>
  <c r="AV118" i="60"/>
  <c r="AT118" i="60"/>
  <c r="AY118" i="60"/>
  <c r="AF118" i="60"/>
  <c r="L118" i="60"/>
  <c r="BA118" i="60"/>
  <c r="V118" i="60"/>
  <c r="M118" i="60"/>
  <c r="BC118" i="60"/>
  <c r="AG118" i="60"/>
  <c r="R118" i="60"/>
  <c r="T118" i="60"/>
  <c r="Z118" i="60"/>
  <c r="W118" i="60"/>
  <c r="H118" i="60"/>
  <c r="O118" i="60"/>
  <c r="J118" i="60"/>
  <c r="AI118" i="60"/>
  <c r="AJ118" i="60"/>
  <c r="F118" i="60"/>
  <c r="BD118" i="60"/>
  <c r="AH118" i="60"/>
  <c r="AU118" i="60"/>
  <c r="AX118" i="60"/>
  <c r="X118" i="60"/>
  <c r="P118" i="60"/>
  <c r="AW118" i="60"/>
  <c r="U247" i="58"/>
  <c r="W244" i="58"/>
  <c r="C523" i="52"/>
  <c r="O461" i="52"/>
  <c r="Q461" i="52"/>
  <c r="O624" i="52"/>
  <c r="Q624" i="52"/>
  <c r="C686" i="52"/>
  <c r="O686" i="52"/>
  <c r="Q686" i="52"/>
  <c r="W172" i="58"/>
  <c r="U175" i="58"/>
  <c r="I249" i="52"/>
  <c r="J249" i="52"/>
  <c r="G249" i="52"/>
  <c r="K249" i="52"/>
  <c r="E249" i="52"/>
  <c r="H249" i="52"/>
  <c r="F249" i="52"/>
  <c r="E244" i="52"/>
  <c r="G244" i="52"/>
  <c r="J244" i="52"/>
  <c r="F244" i="52"/>
  <c r="K244" i="52"/>
  <c r="I244" i="52"/>
  <c r="H244" i="52"/>
  <c r="C584" i="52"/>
  <c r="O522" i="52"/>
  <c r="Q522" i="52"/>
  <c r="B330" i="52"/>
  <c r="B392" i="52"/>
  <c r="B454" i="52"/>
  <c r="B516" i="52"/>
  <c r="B578" i="52"/>
  <c r="B640" i="52"/>
  <c r="M229" i="52"/>
  <c r="M252" i="52"/>
  <c r="M239" i="52"/>
  <c r="M243" i="52"/>
  <c r="M250" i="52"/>
  <c r="M235" i="52"/>
  <c r="M246" i="52"/>
  <c r="M251" i="52"/>
  <c r="M233" i="52"/>
  <c r="M230" i="52"/>
  <c r="M238" i="52"/>
  <c r="M232" i="52"/>
  <c r="M241" i="52"/>
  <c r="M248" i="52"/>
  <c r="M228" i="52"/>
  <c r="M245" i="52"/>
  <c r="M240" i="52"/>
  <c r="U319" i="58"/>
  <c r="W316" i="58"/>
  <c r="W396" i="58"/>
  <c r="U397" i="58"/>
  <c r="M231" i="52"/>
  <c r="H239" i="52"/>
  <c r="E239" i="52"/>
  <c r="F239" i="52"/>
  <c r="G239" i="52"/>
  <c r="J239" i="52"/>
  <c r="K239" i="52"/>
  <c r="I239" i="52"/>
  <c r="J231" i="52"/>
  <c r="I231" i="52"/>
  <c r="K231" i="52"/>
  <c r="E231" i="52"/>
  <c r="H231" i="52"/>
  <c r="F231" i="52"/>
  <c r="G231" i="52"/>
  <c r="W319" i="58"/>
  <c r="U320" i="58"/>
  <c r="K250" i="52"/>
  <c r="J250" i="52"/>
  <c r="E250" i="52"/>
  <c r="G250" i="52"/>
  <c r="F250" i="52"/>
  <c r="I250" i="52"/>
  <c r="H250" i="52"/>
  <c r="H396" i="58"/>
  <c r="I396" i="58"/>
  <c r="H232" i="52"/>
  <c r="H234" i="52"/>
  <c r="H235" i="52"/>
  <c r="G232" i="52"/>
  <c r="G234" i="52"/>
  <c r="G235" i="52"/>
  <c r="E232" i="52"/>
  <c r="E234" i="52"/>
  <c r="E235" i="52"/>
  <c r="I232" i="52"/>
  <c r="I234" i="52"/>
  <c r="I235" i="52"/>
  <c r="F232" i="52"/>
  <c r="F234" i="52"/>
  <c r="F235" i="52"/>
  <c r="J232" i="52"/>
  <c r="J234" i="52"/>
  <c r="J235" i="52"/>
  <c r="K232" i="52"/>
  <c r="K234" i="52"/>
  <c r="K235" i="52"/>
  <c r="E251" i="52"/>
  <c r="F251" i="52"/>
  <c r="J251" i="52"/>
  <c r="K251" i="52"/>
  <c r="G251" i="52"/>
  <c r="I251" i="52"/>
  <c r="H251" i="52"/>
  <c r="U248" i="58"/>
  <c r="W247" i="58"/>
  <c r="I105" i="58"/>
  <c r="H105" i="58"/>
  <c r="H238" i="52"/>
  <c r="H240" i="52"/>
  <c r="G238" i="52"/>
  <c r="G240" i="52"/>
  <c r="E238" i="52"/>
  <c r="E240" i="52"/>
  <c r="F238" i="52"/>
  <c r="F240" i="52"/>
  <c r="I238" i="52"/>
  <c r="I240" i="52"/>
  <c r="J238" i="52"/>
  <c r="J240" i="52"/>
  <c r="K238" i="52"/>
  <c r="K240" i="52"/>
  <c r="U176" i="58"/>
  <c r="W175" i="58"/>
  <c r="I120" i="60"/>
  <c r="E120" i="60"/>
  <c r="D120" i="60"/>
  <c r="CJ120" i="60"/>
  <c r="C120" i="60"/>
  <c r="AT119" i="60"/>
  <c r="Z119" i="60"/>
  <c r="Y119" i="60"/>
  <c r="N119" i="60"/>
  <c r="AG119" i="60"/>
  <c r="Q119" i="60"/>
  <c r="AC119" i="60"/>
  <c r="G119" i="60"/>
  <c r="AI119" i="60"/>
  <c r="AY119" i="60"/>
  <c r="H119" i="60"/>
  <c r="AK119" i="60"/>
  <c r="AE119" i="60"/>
  <c r="X119" i="60"/>
  <c r="AN119" i="60"/>
  <c r="AX119" i="60"/>
  <c r="BA119" i="60"/>
  <c r="AA119" i="60"/>
  <c r="BB119" i="60"/>
  <c r="AB119" i="60"/>
  <c r="BD119" i="60"/>
  <c r="AS119" i="60"/>
  <c r="AF119" i="60"/>
  <c r="AQ119" i="60"/>
  <c r="M119" i="60"/>
  <c r="AO119" i="60"/>
  <c r="O119" i="60"/>
  <c r="AP119" i="60"/>
  <c r="AZ119" i="60"/>
  <c r="P119" i="60"/>
  <c r="T119" i="60"/>
  <c r="AM119" i="60"/>
  <c r="U119" i="60"/>
  <c r="F119" i="60"/>
  <c r="AD119" i="60"/>
  <c r="AU119" i="60"/>
  <c r="K119" i="60"/>
  <c r="S119" i="60"/>
  <c r="L119" i="60"/>
  <c r="J119" i="60"/>
  <c r="AR119" i="60"/>
  <c r="AL119" i="60"/>
  <c r="AH119" i="60"/>
  <c r="V119" i="60"/>
  <c r="AW119" i="60"/>
  <c r="W119" i="60"/>
  <c r="R119" i="60"/>
  <c r="BC119" i="60"/>
  <c r="AJ119" i="60"/>
  <c r="AV119" i="60"/>
  <c r="H228" i="52"/>
  <c r="K228" i="52"/>
  <c r="G228" i="52"/>
  <c r="F228" i="52"/>
  <c r="E228" i="52"/>
  <c r="J228" i="52"/>
  <c r="I228" i="52"/>
  <c r="I248" i="52"/>
  <c r="E248" i="52"/>
  <c r="F248" i="52"/>
  <c r="G248" i="52"/>
  <c r="H248" i="52"/>
  <c r="K248" i="52"/>
  <c r="J248" i="52"/>
  <c r="E230" i="52"/>
  <c r="J230" i="52"/>
  <c r="K230" i="52"/>
  <c r="F230" i="52"/>
  <c r="I230" i="52"/>
  <c r="G230" i="52"/>
  <c r="H230" i="52"/>
  <c r="O584" i="52"/>
  <c r="Q584" i="52"/>
  <c r="C646" i="52"/>
  <c r="O646" i="52"/>
  <c r="Q646" i="52"/>
  <c r="C585" i="52"/>
  <c r="O523" i="52"/>
  <c r="Q523" i="52"/>
  <c r="W397" i="58"/>
  <c r="U398" i="58"/>
  <c r="K233" i="52"/>
  <c r="E233" i="52"/>
  <c r="F233" i="52"/>
  <c r="H233" i="52"/>
  <c r="G233" i="52"/>
  <c r="I233" i="52"/>
  <c r="J233" i="52"/>
  <c r="E229" i="52"/>
  <c r="G229" i="52"/>
  <c r="K229" i="52"/>
  <c r="H229" i="52"/>
  <c r="F229" i="52"/>
  <c r="I229" i="52"/>
  <c r="J229" i="52"/>
  <c r="W106" i="58"/>
  <c r="U107" i="58"/>
  <c r="O615" i="52"/>
  <c r="Q615" i="52"/>
  <c r="C677" i="52"/>
  <c r="O677" i="52"/>
  <c r="Q677" i="52"/>
  <c r="H242" i="52"/>
  <c r="H243" i="52"/>
  <c r="J242" i="52"/>
  <c r="J243" i="52"/>
  <c r="I242" i="52"/>
  <c r="I243" i="52"/>
  <c r="K242" i="52"/>
  <c r="K243" i="52"/>
  <c r="F242" i="52"/>
  <c r="F243" i="52"/>
  <c r="G242" i="52"/>
  <c r="G243" i="52"/>
  <c r="E242" i="52"/>
  <c r="E243" i="52"/>
  <c r="U401" i="58"/>
  <c r="W398" i="58"/>
  <c r="I247" i="58"/>
  <c r="H247" i="58"/>
  <c r="H175" i="58"/>
  <c r="I175" i="58"/>
  <c r="W248" i="58"/>
  <c r="U249" i="58"/>
  <c r="W320" i="58"/>
  <c r="U321" i="58"/>
  <c r="U177" i="58"/>
  <c r="W176" i="58"/>
  <c r="I319" i="58"/>
  <c r="H319" i="58"/>
  <c r="U110" i="58"/>
  <c r="W107" i="58"/>
  <c r="C647" i="52"/>
  <c r="O647" i="52"/>
  <c r="Q647" i="52"/>
  <c r="O585" i="52"/>
  <c r="Q585" i="52"/>
  <c r="AT120" i="60"/>
  <c r="J120" i="60"/>
  <c r="AU120" i="60"/>
  <c r="AC120" i="60"/>
  <c r="Q120" i="60"/>
  <c r="K120" i="60"/>
  <c r="AK120" i="60"/>
  <c r="BA120" i="60"/>
  <c r="AB120" i="60"/>
  <c r="AH120" i="60"/>
  <c r="AJ120" i="60"/>
  <c r="L120" i="60"/>
  <c r="AY120" i="60"/>
  <c r="T120" i="60"/>
  <c r="AI120" i="60"/>
  <c r="AZ120" i="60"/>
  <c r="BD120" i="60"/>
  <c r="BC120" i="60"/>
  <c r="H120" i="60"/>
  <c r="P120" i="60"/>
  <c r="O120" i="60"/>
  <c r="AX120" i="60"/>
  <c r="R120" i="60"/>
  <c r="G120" i="60"/>
  <c r="AA120" i="60"/>
  <c r="N120" i="60"/>
  <c r="AL120" i="60"/>
  <c r="AQ120" i="60"/>
  <c r="F120" i="60"/>
  <c r="AE120" i="60"/>
  <c r="AM120" i="60"/>
  <c r="S120" i="60"/>
  <c r="AR120" i="60"/>
  <c r="AW120" i="60"/>
  <c r="M120" i="60"/>
  <c r="BB120" i="60"/>
  <c r="U120" i="60"/>
  <c r="AO120" i="60"/>
  <c r="W120" i="60"/>
  <c r="AN120" i="60"/>
  <c r="V120" i="60"/>
  <c r="AD120" i="60"/>
  <c r="AV120" i="60"/>
  <c r="AP120" i="60"/>
  <c r="AS120" i="60"/>
  <c r="X120" i="60"/>
  <c r="AF120" i="60"/>
  <c r="Y120" i="60"/>
  <c r="Z120" i="60"/>
  <c r="AG120" i="60"/>
  <c r="W249" i="58"/>
  <c r="U252" i="58"/>
  <c r="U111" i="58"/>
  <c r="W110" i="58"/>
  <c r="U180" i="58"/>
  <c r="W177" i="58"/>
  <c r="U324" i="58"/>
  <c r="W321" i="58"/>
  <c r="U402" i="58"/>
  <c r="W401" i="58"/>
  <c r="U325" i="58"/>
  <c r="W324" i="58"/>
  <c r="U112" i="58"/>
  <c r="W111" i="58"/>
  <c r="I401" i="58"/>
  <c r="H401" i="58"/>
  <c r="U253" i="58"/>
  <c r="W252" i="58"/>
  <c r="W402" i="58"/>
  <c r="U403" i="58"/>
  <c r="W180" i="58"/>
  <c r="U181" i="58"/>
  <c r="H110" i="58"/>
  <c r="I110" i="58"/>
  <c r="U409" i="58"/>
  <c r="W403" i="58"/>
  <c r="H324" i="58"/>
  <c r="I324" i="58"/>
  <c r="U326" i="58"/>
  <c r="W325" i="58"/>
  <c r="U182" i="58"/>
  <c r="W181" i="58"/>
  <c r="I252" i="58"/>
  <c r="H252" i="58"/>
  <c r="I180" i="58"/>
  <c r="H180" i="58"/>
  <c r="W253" i="58"/>
  <c r="U254" i="58"/>
  <c r="W112" i="58"/>
  <c r="U118" i="58"/>
  <c r="U257" i="58"/>
  <c r="W254" i="58"/>
  <c r="U329" i="58"/>
  <c r="W326" i="58"/>
  <c r="U410" i="58"/>
  <c r="W409" i="58"/>
  <c r="W118" i="58"/>
  <c r="U119" i="58"/>
  <c r="U185" i="58"/>
  <c r="W182" i="58"/>
  <c r="U186" i="58"/>
  <c r="W185" i="58"/>
  <c r="W410" i="58"/>
  <c r="U411" i="58"/>
  <c r="U258" i="58"/>
  <c r="W257" i="58"/>
  <c r="U120" i="58"/>
  <c r="W119" i="58"/>
  <c r="W329" i="58"/>
  <c r="U330" i="58"/>
  <c r="U416" i="58"/>
  <c r="W411" i="58"/>
  <c r="W330" i="58"/>
  <c r="U331" i="58"/>
  <c r="H257" i="58"/>
  <c r="I257" i="58"/>
  <c r="I185" i="58"/>
  <c r="H185" i="58"/>
  <c r="U125" i="58"/>
  <c r="W120" i="58"/>
  <c r="I329" i="58"/>
  <c r="H329" i="58"/>
  <c r="U259" i="58"/>
  <c r="W258" i="58"/>
  <c r="W186" i="58"/>
  <c r="U187" i="58"/>
  <c r="W259" i="58"/>
  <c r="U265" i="58"/>
  <c r="U193" i="58"/>
  <c r="W187" i="58"/>
  <c r="W331" i="58"/>
  <c r="U337" i="58"/>
  <c r="U126" i="58"/>
  <c r="W125" i="58"/>
  <c r="U417" i="58"/>
  <c r="W416" i="58"/>
  <c r="U418" i="58"/>
  <c r="W417" i="58"/>
  <c r="W126" i="58"/>
  <c r="U127" i="58"/>
  <c r="U194" i="58"/>
  <c r="W193" i="58"/>
  <c r="U338" i="58"/>
  <c r="W337" i="58"/>
  <c r="U266" i="58"/>
  <c r="W265" i="58"/>
  <c r="U339" i="58"/>
  <c r="W338" i="58"/>
  <c r="W127" i="58"/>
  <c r="U133" i="58"/>
  <c r="U267" i="58"/>
  <c r="W266" i="58"/>
  <c r="U195" i="58"/>
  <c r="W194" i="58"/>
  <c r="W418" i="58"/>
  <c r="U424" i="58"/>
  <c r="W133" i="58"/>
  <c r="U139" i="58"/>
  <c r="U429" i="58"/>
  <c r="W424" i="58"/>
  <c r="U200" i="58"/>
  <c r="W195" i="58"/>
  <c r="U272" i="58"/>
  <c r="W267" i="58"/>
  <c r="W339" i="58"/>
  <c r="U344" i="58"/>
  <c r="W272" i="58"/>
  <c r="U273" i="58"/>
  <c r="W429" i="58"/>
  <c r="U430" i="58"/>
  <c r="U140" i="58"/>
  <c r="W139" i="58"/>
  <c r="W344" i="58"/>
  <c r="U345" i="58"/>
  <c r="W200" i="58"/>
  <c r="U201" i="58"/>
  <c r="U346" i="58"/>
  <c r="W345" i="58"/>
  <c r="U431" i="58"/>
  <c r="W430" i="58"/>
  <c r="U274" i="58"/>
  <c r="W273" i="58"/>
  <c r="U202" i="58"/>
  <c r="W201" i="58"/>
  <c r="W140" i="58"/>
  <c r="U141" i="58"/>
  <c r="U208" i="58"/>
  <c r="W202" i="58"/>
  <c r="W141" i="58"/>
  <c r="U147" i="58"/>
  <c r="W431" i="58"/>
  <c r="U435" i="58"/>
  <c r="W274" i="58"/>
  <c r="U280" i="58"/>
  <c r="U352" i="58"/>
  <c r="W346" i="58"/>
  <c r="W280" i="58"/>
  <c r="U285" i="58"/>
  <c r="W147" i="58"/>
  <c r="U148" i="58"/>
  <c r="W435" i="58"/>
  <c r="U436" i="58"/>
  <c r="W352" i="58"/>
  <c r="U357" i="58"/>
  <c r="W208" i="58"/>
  <c r="U213" i="58"/>
  <c r="W357" i="58"/>
  <c r="U358" i="58"/>
  <c r="W148" i="58"/>
  <c r="U149" i="58"/>
  <c r="W149" i="58"/>
  <c r="U214" i="58"/>
  <c r="W213" i="58"/>
  <c r="W436" i="58"/>
  <c r="U437" i="58"/>
  <c r="W437" i="58"/>
  <c r="W285" i="58"/>
  <c r="U286" i="58"/>
  <c r="W358" i="58"/>
  <c r="U359" i="58"/>
  <c r="W286" i="58"/>
  <c r="U287" i="58"/>
  <c r="U215" i="58"/>
  <c r="W214" i="58"/>
  <c r="W287" i="58"/>
  <c r="U291" i="58"/>
  <c r="U363" i="58"/>
  <c r="W359" i="58"/>
  <c r="U219" i="58"/>
  <c r="W215" i="58"/>
  <c r="W291" i="58"/>
  <c r="U292" i="58"/>
  <c r="U364" i="58"/>
  <c r="W363" i="58"/>
  <c r="W219" i="58"/>
  <c r="U220" i="58"/>
  <c r="U365" i="58"/>
  <c r="W365" i="58"/>
  <c r="W364" i="58"/>
  <c r="W292" i="58"/>
  <c r="U293" i="58"/>
  <c r="W293" i="58"/>
  <c r="U221" i="58"/>
  <c r="W221" i="58"/>
  <c r="W220" i="58"/>
</calcChain>
</file>

<file path=xl/comments1.xml><?xml version="1.0" encoding="utf-8"?>
<comments xmlns="http://schemas.openxmlformats.org/spreadsheetml/2006/main">
  <authors>
    <author>Heller Christian</author>
  </authors>
  <commentList>
    <comment ref="O506" authorId="0" shapeId="0">
      <text>
        <r>
          <rPr>
            <sz val="9"/>
            <color indexed="81"/>
            <rFont val="Segoe UI"/>
            <family val="2"/>
          </rPr>
          <t>CNTR_PFCSourceStreams</t>
        </r>
        <r>
          <rPr>
            <b/>
            <sz val="9"/>
            <color indexed="81"/>
            <rFont val="Segoe UI"/>
            <family val="2"/>
          </rPr>
          <t xml:space="preserve">
</t>
        </r>
      </text>
    </comment>
  </commentList>
</comments>
</file>

<file path=xl/comments2.xml><?xml version="1.0" encoding="utf-8"?>
<comments xmlns="http://schemas.openxmlformats.org/spreadsheetml/2006/main">
  <authors>
    <author>Fallmann Hubert</author>
  </authors>
  <commentList>
    <comment ref="B81" authorId="0" shapeId="0">
      <text>
        <r>
          <rPr>
            <b/>
            <sz val="8"/>
            <color indexed="81"/>
            <rFont val="Tahoma"/>
            <family val="2"/>
          </rPr>
          <t>Final link to be added as soon as available.</t>
        </r>
      </text>
    </comment>
  </commentList>
</comments>
</file>

<file path=xl/sharedStrings.xml><?xml version="1.0" encoding="utf-8"?>
<sst xmlns="http://schemas.openxmlformats.org/spreadsheetml/2006/main" count="4547" uniqueCount="1771">
  <si>
    <t>ADD_ActivitiesExcluded</t>
  </si>
  <si>
    <t>ADD_Laboratories</t>
  </si>
  <si>
    <t>ADD_InformationSources</t>
  </si>
  <si>
    <t>ADD_Procedure</t>
  </si>
  <si>
    <t>ADD_CompleteMeasurementPoint</t>
  </si>
  <si>
    <t>ADD_MeasurementInstrument</t>
  </si>
  <si>
    <t>EUconst_CO2TransferTypes</t>
  </si>
  <si>
    <t>EUconst_TransCO2Approach</t>
  </si>
  <si>
    <t>TR1</t>
  </si>
  <si>
    <t>TR2</t>
  </si>
  <si>
    <t>TR3</t>
  </si>
  <si>
    <t>TR4</t>
  </si>
  <si>
    <t>TR5</t>
  </si>
  <si>
    <t>ADD_TransferCO2Installations</t>
  </si>
  <si>
    <t>EUconst_PipelineApproaches</t>
  </si>
  <si>
    <t>CNTR_PipelineApproach</t>
  </si>
  <si>
    <t>ND1</t>
  </si>
  <si>
    <t>ND2</t>
  </si>
  <si>
    <t>ND3</t>
  </si>
  <si>
    <t>ND4</t>
  </si>
  <si>
    <t>ND5</t>
  </si>
  <si>
    <t>ND6</t>
  </si>
  <si>
    <t>ND7</t>
  </si>
  <si>
    <t>ND8</t>
  </si>
  <si>
    <t>ND9</t>
  </si>
  <si>
    <t>ND10</t>
  </si>
  <si>
    <t>ADD_PipelineDevice</t>
  </si>
  <si>
    <t>LC15</t>
  </si>
  <si>
    <t>LC01</t>
  </si>
  <si>
    <t>LC02</t>
  </si>
  <si>
    <t>EN 14181</t>
  </si>
  <si>
    <t>ISO 12039</t>
  </si>
  <si>
    <t>cond. Format?</t>
  </si>
  <si>
    <t>AddEmissionPoint</t>
  </si>
  <si>
    <t>ADD_CompleteAluSourceStream</t>
  </si>
  <si>
    <t># of lines</t>
  </si>
  <si>
    <t>D</t>
  </si>
  <si>
    <t>AddMeasuringInstrSheetD</t>
  </si>
  <si>
    <t>AddMeasuringInstrSheetF</t>
  </si>
  <si>
    <t>E</t>
  </si>
  <si>
    <t>R</t>
  </si>
  <si>
    <t>S</t>
  </si>
  <si>
    <t>T</t>
  </si>
  <si>
    <t>V</t>
  </si>
  <si>
    <t>RefColumn</t>
  </si>
  <si>
    <t>ColumnStart</t>
  </si>
  <si>
    <t>Column</t>
  </si>
  <si>
    <t>ColumnEnd</t>
  </si>
  <si>
    <t>Further macros attached</t>
  </si>
  <si>
    <t>HelpAreaColumn</t>
  </si>
  <si>
    <t>ID</t>
  </si>
  <si>
    <t>W</t>
  </si>
  <si>
    <t>Anchor name</t>
  </si>
  <si>
    <t>AddEmissionSource</t>
  </si>
  <si>
    <t>AddMeasurementPoint</t>
  </si>
  <si>
    <t>AddInformationSources</t>
  </si>
  <si>
    <t>AddLaboratories</t>
  </si>
  <si>
    <t>AddMPVersion</t>
  </si>
  <si>
    <t>AddActivitiesExcluded</t>
  </si>
  <si>
    <t>AddAluSourceStream</t>
  </si>
  <si>
    <t>AddSourceStream</t>
  </si>
  <si>
    <t>AddTransferCO2Installations</t>
  </si>
  <si>
    <t>AddPipelineDevices</t>
  </si>
  <si>
    <t>EFUnits</t>
  </si>
  <si>
    <t>NCVUnits</t>
  </si>
  <si>
    <t>PctUnits</t>
  </si>
  <si>
    <t>GJ/t</t>
  </si>
  <si>
    <t>MS are free to use this sheet</t>
  </si>
  <si>
    <t>Please be aware that these parameters are used by the macros. Do NOT make any changes to this page!</t>
  </si>
  <si>
    <t>A01</t>
  </si>
  <si>
    <t>A02</t>
  </si>
  <si>
    <t>EUConst_RelSectionCalc</t>
  </si>
  <si>
    <t>EUConst_RelSectionMeasure</t>
  </si>
  <si>
    <t>EUConst_RelSectionFallback</t>
  </si>
  <si>
    <t>EUConst_RelSectionN2O</t>
  </si>
  <si>
    <t>EUConst_RelSectionPFC</t>
  </si>
  <si>
    <t>EUConst_RelSectionCCS</t>
  </si>
  <si>
    <t>S01</t>
  </si>
  <si>
    <t>S02</t>
  </si>
  <si>
    <t>S03</t>
  </si>
  <si>
    <t>S102, S03</t>
  </si>
  <si>
    <t>EP01</t>
  </si>
  <si>
    <t>EP02</t>
  </si>
  <si>
    <t>M01</t>
  </si>
  <si>
    <t>F01</t>
  </si>
  <si>
    <t>F02</t>
  </si>
  <si>
    <t>S011</t>
  </si>
  <si>
    <t>CNTR_CheckPFC</t>
  </si>
  <si>
    <t>Make grey?</t>
  </si>
  <si>
    <t>MI01</t>
  </si>
  <si>
    <t>MI02</t>
  </si>
  <si>
    <t>Kg</t>
  </si>
  <si>
    <t>WB-342</t>
  </si>
  <si>
    <t>IS01</t>
  </si>
  <si>
    <t>IS02</t>
  </si>
  <si>
    <t>IS03</t>
  </si>
  <si>
    <t>L01</t>
  </si>
  <si>
    <t>L02</t>
  </si>
  <si>
    <t>± 7,5%</t>
  </si>
  <si>
    <t>± 5,0%</t>
  </si>
  <si>
    <t>± 2,5%</t>
  </si>
  <si>
    <t>± 1,5%</t>
  </si>
  <si>
    <t>± 17,5%</t>
  </si>
  <si>
    <t>± 12,5%</t>
  </si>
  <si>
    <t>± 15,0%</t>
  </si>
  <si>
    <t>MM1</t>
  </si>
  <si>
    <t>MM2</t>
  </si>
  <si>
    <t>MM3</t>
  </si>
  <si>
    <t>MM4</t>
  </si>
  <si>
    <t>MM5</t>
  </si>
  <si>
    <t>(k)</t>
  </si>
  <si>
    <t>(l)</t>
  </si>
  <si>
    <t>(m)</t>
  </si>
  <si>
    <t>(n)</t>
  </si>
  <si>
    <t>IS1</t>
  </si>
  <si>
    <t>IS2</t>
  </si>
  <si>
    <t>IS3</t>
  </si>
  <si>
    <t>IS4</t>
  </si>
  <si>
    <t>IS5</t>
  </si>
  <si>
    <t>IS6</t>
  </si>
  <si>
    <t>IS7</t>
  </si>
  <si>
    <t>IS8</t>
  </si>
  <si>
    <t>IS9</t>
  </si>
  <si>
    <t>IS10</t>
  </si>
  <si>
    <t>IS11</t>
  </si>
  <si>
    <t>IS12</t>
  </si>
  <si>
    <t>IS13</t>
  </si>
  <si>
    <t>IS14</t>
  </si>
  <si>
    <t>IS15</t>
  </si>
  <si>
    <t>For showing/hiding examples, press the "Examples" button in the navigation area.</t>
  </si>
  <si>
    <t>has entry?</t>
  </si>
  <si>
    <t>default value or lab</t>
  </si>
  <si>
    <t>EUconst_ERR_CheckEstimatedEmissions</t>
  </si>
  <si>
    <t>Number</t>
  </si>
  <si>
    <t>TEXT (Language Version)</t>
  </si>
  <si>
    <t>English Version (Original)</t>
  </si>
  <si>
    <t>MP P3 Aircraft</t>
  </si>
  <si>
    <t>MP P3 TKM</t>
  </si>
  <si>
    <t>Euconst_VersionTracking</t>
  </si>
  <si>
    <t>MI03</t>
  </si>
  <si>
    <t>EUconst_CEMSType</t>
  </si>
  <si>
    <t>MM1: CO2</t>
  </si>
  <si>
    <t>Tier def.</t>
  </si>
  <si>
    <t>xxx</t>
  </si>
  <si>
    <t>LC1</t>
  </si>
  <si>
    <t>LC2</t>
  </si>
  <si>
    <t>LC3</t>
  </si>
  <si>
    <t>LC4</t>
  </si>
  <si>
    <t>LC5</t>
  </si>
  <si>
    <t>LC6</t>
  </si>
  <si>
    <t>LC7</t>
  </si>
  <si>
    <t>LC8</t>
  </si>
  <si>
    <t>LC9</t>
  </si>
  <si>
    <t>LC10</t>
  </si>
  <si>
    <t>LC11</t>
  </si>
  <si>
    <t>LC12</t>
  </si>
  <si>
    <t>LC13</t>
  </si>
  <si>
    <t>LC14</t>
  </si>
  <si>
    <t>EUconst_FurtherGuidancePoint1</t>
  </si>
  <si>
    <t>The example is integrated in the first source stream.</t>
  </si>
  <si>
    <t>L6</t>
  </si>
  <si>
    <t>L7</t>
  </si>
  <si>
    <t>L8</t>
  </si>
  <si>
    <t>L9</t>
  </si>
  <si>
    <t>L10</t>
  </si>
  <si>
    <t>L11</t>
  </si>
  <si>
    <t>L12</t>
  </si>
  <si>
    <t>L13</t>
  </si>
  <si>
    <t>L14</t>
  </si>
  <si>
    <t>L15</t>
  </si>
  <si>
    <t>end</t>
  </si>
  <si>
    <t>Check source stream category</t>
  </si>
  <si>
    <t>auto</t>
  </si>
  <si>
    <t>manual</t>
  </si>
  <si>
    <t>MW(th)</t>
  </si>
  <si>
    <t>N.A.</t>
  </si>
  <si>
    <t>Netherlands</t>
  </si>
  <si>
    <t>Poland</t>
  </si>
  <si>
    <t>Portugal</t>
  </si>
  <si>
    <t>Romania</t>
  </si>
  <si>
    <t>Slovakia</t>
  </si>
  <si>
    <t>Slovenia</t>
  </si>
  <si>
    <t>L4</t>
  </si>
  <si>
    <t>L5</t>
  </si>
  <si>
    <t>http://ec.europa.eu/clima/policies/ets/index_en.htm</t>
  </si>
  <si>
    <t>(p)</t>
  </si>
  <si>
    <t>(c)</t>
  </si>
  <si>
    <t>(o)</t>
  </si>
  <si>
    <t>EP6</t>
  </si>
  <si>
    <t>EP7</t>
  </si>
  <si>
    <t>EP8</t>
  </si>
  <si>
    <t>EP9</t>
  </si>
  <si>
    <t>EP10</t>
  </si>
  <si>
    <t>F6</t>
  </si>
  <si>
    <t>F7</t>
  </si>
  <si>
    <t>F8</t>
  </si>
  <si>
    <t>F9</t>
  </si>
  <si>
    <t>F10</t>
  </si>
  <si>
    <t>M3</t>
  </si>
  <si>
    <t>M4</t>
  </si>
  <si>
    <t>M5</t>
  </si>
  <si>
    <t>error?</t>
  </si>
  <si>
    <t>MI9</t>
  </si>
  <si>
    <t>MI10</t>
  </si>
  <si>
    <t>LT</t>
  </si>
  <si>
    <t>LU</t>
  </si>
  <si>
    <t>MT</t>
  </si>
  <si>
    <t>NL</t>
  </si>
  <si>
    <t>PL</t>
  </si>
  <si>
    <t>PT</t>
  </si>
  <si>
    <t>RO</t>
  </si>
  <si>
    <t>SK</t>
  </si>
  <si>
    <t>SI</t>
  </si>
  <si>
    <t>ES</t>
  </si>
  <si>
    <t>SE</t>
  </si>
  <si>
    <t>UK</t>
  </si>
  <si>
    <t>NO</t>
  </si>
  <si>
    <t xml:space="preserve">(b) </t>
  </si>
  <si>
    <t>Operator</t>
  </si>
  <si>
    <t>Version list</t>
  </si>
  <si>
    <t>Languages list</t>
  </si>
  <si>
    <t>± 10,0%</t>
  </si>
  <si>
    <t>EUconst_CNTR_CEMS</t>
  </si>
  <si>
    <t>CEMS_</t>
  </si>
  <si>
    <t>EUconst_Relevant</t>
  </si>
  <si>
    <t>EUconst_NotRelevant</t>
  </si>
  <si>
    <t>relevant</t>
  </si>
  <si>
    <t xml:space="preserve">(c) </t>
  </si>
  <si>
    <t xml:space="preserve">http://ec.europa.eu/clima/policies/ets/docs/guidance_interpretation_en.pdf </t>
  </si>
  <si>
    <t>Monitoring method</t>
  </si>
  <si>
    <t>make grey?</t>
  </si>
  <si>
    <t>Major</t>
  </si>
  <si>
    <t>Nm³/h</t>
  </si>
  <si>
    <t>UBA RM-27</t>
  </si>
  <si>
    <t>EUconst_CNTR_SmallEmitter</t>
  </si>
  <si>
    <t>SmallEmitter_</t>
  </si>
  <si>
    <t>EUconst_CNTR_NoSmallEmitter</t>
  </si>
  <si>
    <t>NoSmallEmitter_</t>
  </si>
  <si>
    <t>A</t>
  </si>
  <si>
    <t>de-minimis</t>
  </si>
  <si>
    <t>source stream name</t>
  </si>
  <si>
    <t>EUconst_OwnerInstrument</t>
  </si>
  <si>
    <t>EUconst_ActivityDeterminationMethod</t>
  </si>
  <si>
    <t>EP1</t>
  </si>
  <si>
    <t>EP2</t>
  </si>
  <si>
    <t>EP3</t>
  </si>
  <si>
    <t>EP4</t>
  </si>
  <si>
    <t>EP5</t>
  </si>
  <si>
    <t>EUconst_MsgTierCKD</t>
  </si>
  <si>
    <t>Activity</t>
  </si>
  <si>
    <t xml:space="preserve">(d) </t>
  </si>
  <si>
    <t>(q)</t>
  </si>
  <si>
    <t>(r)</t>
  </si>
  <si>
    <t>(s)</t>
  </si>
  <si>
    <t>(t)</t>
  </si>
  <si>
    <t>(u)</t>
  </si>
  <si>
    <t>ADD_MPVersion</t>
  </si>
  <si>
    <t>EUconst_NotApplicable</t>
  </si>
  <si>
    <t>EUconst_MsgTierActivityLevel</t>
  </si>
  <si>
    <t>EUconst_NoTier</t>
  </si>
  <si>
    <t>EUconst_CNTR_SourceCategory</t>
  </si>
  <si>
    <t>SourceCategory_</t>
  </si>
  <si>
    <t>minor</t>
  </si>
  <si>
    <t>Version comments</t>
  </si>
  <si>
    <t>ADD_EmissionPoint</t>
  </si>
  <si>
    <t xml:space="preserve">
</t>
  </si>
  <si>
    <t xml:space="preserve">
</t>
  </si>
  <si>
    <t>Annex I 2(e)</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</si>
  <si>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</si>
  <si>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</si>
  <si>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</si>
  <si>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</si>
  <si>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</si>
  <si>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</si>
  <si>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</si>
  <si>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</si>
  <si>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</si>
  <si>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</si>
  <si>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</si>
  <si>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</si>
  <si>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</si>
  <si>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</si>
  <si>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</si>
  <si>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</si>
  <si>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</si>
  <si>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</si>
  <si>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</si>
  <si>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</si>
  <si>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</si>
  <si>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</si>
  <si>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</si>
  <si>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</si>
  <si>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</si>
  <si>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</si>
  <si>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</si>
  <si>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</si>
  <si>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</si>
  <si>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</si>
  <si>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</si>
  <si>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</si>
  <si>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</si>
  <si>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</si>
  <si>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</si>
  <si>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</si>
  <si>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</si>
  <si>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</si>
  <si>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</si>
  <si>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
  </si>
  <si>
    <t>74.1</t>
  </si>
  <si>
    <t>t CO2 / TJ</t>
  </si>
  <si>
    <t>%</t>
  </si>
  <si>
    <t>(a)</t>
  </si>
  <si>
    <t>(f)</t>
  </si>
  <si>
    <t>(b)</t>
  </si>
  <si>
    <t>(d)</t>
  </si>
  <si>
    <t>(e)</t>
  </si>
  <si>
    <t>i.</t>
  </si>
  <si>
    <t>ii.</t>
  </si>
  <si>
    <t>full text tier</t>
  </si>
  <si>
    <t>B</t>
  </si>
  <si>
    <t>&lt;END of list&gt;</t>
  </si>
  <si>
    <t>EUconst_TrueFalse</t>
  </si>
  <si>
    <t>ausblenden</t>
  </si>
  <si>
    <t>n.a.</t>
  </si>
  <si>
    <t xml:space="preserve"> </t>
  </si>
  <si>
    <t>EUconst_SourceStream</t>
  </si>
  <si>
    <t>EUconst_MeasurementPoint</t>
  </si>
  <si>
    <t>Jump Address:</t>
  </si>
  <si>
    <t>EUconst_MsgGoOn</t>
  </si>
  <si>
    <t>Euconst_MPReferenceDateTypes</t>
  </si>
  <si>
    <t>EUconst_CNTR_ActivityData</t>
  </si>
  <si>
    <t>ActivityData_</t>
  </si>
  <si>
    <t>Version:</t>
  </si>
  <si>
    <t>Info for automatic Version detection</t>
  </si>
  <si>
    <t>Template type:</t>
  </si>
  <si>
    <t>Type list:</t>
  </si>
  <si>
    <t>C</t>
  </si>
  <si>
    <t>S6</t>
  </si>
  <si>
    <t>S7</t>
  </si>
  <si>
    <t>S8</t>
  </si>
  <si>
    <t>S9</t>
  </si>
  <si>
    <t>S10</t>
  </si>
  <si>
    <t>A1</t>
  </si>
  <si>
    <t>A2</t>
  </si>
  <si>
    <t>A3</t>
  </si>
  <si>
    <t>A4</t>
  </si>
  <si>
    <t>A5</t>
  </si>
  <si>
    <t>S1</t>
  </si>
  <si>
    <t>S2</t>
  </si>
  <si>
    <t>S3</t>
  </si>
  <si>
    <t>S4</t>
  </si>
  <si>
    <t>S5</t>
  </si>
  <si>
    <t>F1</t>
  </si>
  <si>
    <t>F2</t>
  </si>
  <si>
    <t>F3</t>
  </si>
  <si>
    <t>F4</t>
  </si>
  <si>
    <t>F5</t>
  </si>
  <si>
    <t>Sorting</t>
  </si>
  <si>
    <t>SUM</t>
  </si>
  <si>
    <t>EUconst_CNTR_SourceStreamName</t>
  </si>
  <si>
    <t>EUconst_CNTR_SourceStreamClass</t>
  </si>
  <si>
    <t>SourceStreamName_</t>
  </si>
  <si>
    <t>SourceStreamClass_</t>
  </si>
  <si>
    <t>MP P3 Inst</t>
  </si>
  <si>
    <t>Umweltbundesamt</t>
  </si>
  <si>
    <t>UBA</t>
  </si>
  <si>
    <t>Croatia</t>
  </si>
  <si>
    <t>HR</t>
  </si>
  <si>
    <t>Iceland</t>
  </si>
  <si>
    <t>IC</t>
  </si>
  <si>
    <t>Liechtenstein</t>
  </si>
  <si>
    <t>LI</t>
  </si>
  <si>
    <t>Norway</t>
  </si>
  <si>
    <t>Croatian</t>
  </si>
  <si>
    <t>hr</t>
  </si>
  <si>
    <t>Icelandic</t>
  </si>
  <si>
    <t>ic</t>
  </si>
  <si>
    <t>Norwegian</t>
  </si>
  <si>
    <t>no</t>
  </si>
  <si>
    <t>LIMIT</t>
  </si>
  <si>
    <t>EUconst_ERR_ThreshholdDeminimis</t>
  </si>
  <si>
    <t>EUconst_ERR_ThreshholdMinor</t>
  </si>
  <si>
    <t>M1</t>
  </si>
  <si>
    <t>M2</t>
  </si>
  <si>
    <t>ABS</t>
  </si>
  <si>
    <t>t CO2e</t>
  </si>
  <si>
    <t>-</t>
  </si>
  <si>
    <t>cond. form.</t>
  </si>
  <si>
    <t>a.</t>
  </si>
  <si>
    <t>b.</t>
  </si>
  <si>
    <t>c.</t>
  </si>
  <si>
    <t>L1</t>
  </si>
  <si>
    <t>L2</t>
  </si>
  <si>
    <t>L3</t>
  </si>
  <si>
    <t>MI1</t>
  </si>
  <si>
    <t>MI2</t>
  </si>
  <si>
    <t>MI3</t>
  </si>
  <si>
    <t>MI4</t>
  </si>
  <si>
    <t>MI5</t>
  </si>
  <si>
    <t>MI6</t>
  </si>
  <si>
    <t>MI7</t>
  </si>
  <si>
    <t>MI8</t>
  </si>
  <si>
    <t>2a</t>
  </si>
  <si>
    <t>2b</t>
  </si>
  <si>
    <t>http://ec.europa.eu/clima/policies/ets/monitoring/index_en.htm</t>
  </si>
  <si>
    <t>(g)</t>
  </si>
  <si>
    <t>(h)</t>
  </si>
  <si>
    <t>(i)</t>
  </si>
  <si>
    <t>ADD_EmissionSource</t>
  </si>
  <si>
    <t>EUconst_Fuel</t>
  </si>
  <si>
    <t>EUconst_ProcessCarbonate</t>
  </si>
  <si>
    <t>EUconst_MassBalance</t>
  </si>
  <si>
    <t>ADD_SourceStream</t>
  </si>
  <si>
    <t>HIDE_Example</t>
  </si>
  <si>
    <t>ADD_CompleteSourceStream</t>
  </si>
  <si>
    <t>ADD_MeasurementPoint</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</si>
  <si>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</si>
  <si>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</si>
  <si>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</si>
  <si>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</si>
  <si>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</si>
  <si>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</si>
  <si>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</si>
  <si>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</si>
  <si>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</si>
  <si>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</si>
  <si>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</si>
  <si>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</si>
  <si>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</si>
  <si>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</si>
  <si>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</si>
  <si>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</si>
  <si>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</si>
  <si>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</si>
  <si>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Dutch</t>
  </si>
  <si>
    <t>nl</t>
  </si>
  <si>
    <t>Polish</t>
  </si>
  <si>
    <t>pl</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</si>
  <si>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</si>
  <si>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</si>
  <si>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</si>
  <si>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</si>
  <si>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</si>
  <si>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</si>
  <si>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</si>
  <si>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</si>
  <si>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</si>
  <si>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</si>
  <si>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</si>
  <si>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</si>
  <si>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</si>
  <si>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</si>
  <si>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</si>
  <si>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</si>
  <si>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</si>
  <si>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</si>
  <si>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</si>
  <si>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</si>
  <si>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</si>
  <si>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</si>
  <si>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</si>
  <si>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</si>
  <si>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</si>
  <si>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</si>
  <si>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</si>
  <si>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</si>
  <si>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</si>
  <si>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Check N2O</t>
  </si>
  <si>
    <t>EUconst_ERR_NoN2OSmallEmitters</t>
  </si>
  <si>
    <t>EUconst_MsgSmallEmitters</t>
  </si>
  <si>
    <t>Check &gt;=25000 / Contradiction</t>
  </si>
  <si>
    <t xml:space="preserve">(f) </t>
  </si>
  <si>
    <t>EUconst_MSlist</t>
  </si>
  <si>
    <t>EUconst_MSlistISOcodes</t>
  </si>
  <si>
    <t>IS</t>
  </si>
  <si>
    <t>iii.</t>
  </si>
  <si>
    <t>iv.</t>
  </si>
  <si>
    <t>v.</t>
  </si>
  <si>
    <t>vi.</t>
  </si>
  <si>
    <t>vii.</t>
  </si>
  <si>
    <t>MM01</t>
  </si>
  <si>
    <t>MM02</t>
  </si>
  <si>
    <t>MM6</t>
  </si>
  <si>
    <t>MM7</t>
  </si>
  <si>
    <t>MM8</t>
  </si>
  <si>
    <t>MM9</t>
  </si>
  <si>
    <t>MM10</t>
  </si>
  <si>
    <t>make conditional</t>
  </si>
  <si>
    <t>EUconst_ProcessPFC</t>
  </si>
  <si>
    <t>Relevant method</t>
  </si>
  <si>
    <t>Method</t>
  </si>
  <si>
    <t>ADD_AluSourceStream</t>
  </si>
  <si>
    <t>Stream method</t>
  </si>
  <si>
    <t>(j)</t>
  </si>
  <si>
    <t>Spain</t>
  </si>
  <si>
    <t>Sweden</t>
  </si>
  <si>
    <t>United Kingdom</t>
  </si>
  <si>
    <t>End</t>
  </si>
  <si>
    <t>EUconst_NA</t>
  </si>
  <si>
    <t>source stream</t>
  </si>
  <si>
    <t>2a/2b</t>
  </si>
  <si>
    <t>EUconst_CNTR_NCV</t>
  </si>
  <si>
    <t>NCV_</t>
  </si>
  <si>
    <t>EUconst_CNTR_EF</t>
  </si>
  <si>
    <t>EF_</t>
  </si>
  <si>
    <t>EUconst_CNTR_CarbonContent</t>
  </si>
  <si>
    <t>EUconst_CNTR_BiomassContent</t>
  </si>
  <si>
    <t>EUconst_CNTR_OxidationFactor</t>
  </si>
  <si>
    <t>EUconst_CNTR_ConversionFactor</t>
  </si>
  <si>
    <t>ConvF_</t>
  </si>
  <si>
    <t>OxF_</t>
  </si>
  <si>
    <t>BioC_</t>
  </si>
  <si>
    <t>CarbC_</t>
  </si>
  <si>
    <t>EUconst_MsgNextSheet</t>
  </si>
  <si>
    <t>EUconst_MsgEnterThisSection</t>
  </si>
  <si>
    <t xml:space="preserve">http://eur-lex.europa.eu/en/index.htm </t>
  </si>
  <si>
    <t>CO2</t>
  </si>
  <si>
    <t>N2O</t>
  </si>
  <si>
    <t>CO2 &amp; N2O</t>
  </si>
  <si>
    <t>NEW</t>
  </si>
  <si>
    <t>Act. 1</t>
  </si>
  <si>
    <t>Act. 2</t>
  </si>
  <si>
    <t>Act. 3</t>
  </si>
  <si>
    <t>Act. 4</t>
  </si>
  <si>
    <t>Act. 5</t>
  </si>
  <si>
    <t>Act. 6</t>
  </si>
  <si>
    <t>Source Stream Types</t>
  </si>
  <si>
    <t>Directive Annex I (short)</t>
  </si>
  <si>
    <t>Biomass fraction</t>
  </si>
  <si>
    <t>Tier conversion</t>
  </si>
  <si>
    <t>RowIndex</t>
  </si>
  <si>
    <t>1=default value, 2=lab</t>
  </si>
  <si>
    <t>Phase 4 Installation Monitoring Plan</t>
  </si>
  <si>
    <t>Phase 4 Monitoring Plan Aircraft operators</t>
  </si>
  <si>
    <t>Phase 4 Monitoring Plan Aircraft t-km</t>
  </si>
  <si>
    <t>A6</t>
  </si>
  <si>
    <t>A7</t>
  </si>
  <si>
    <t>InformationSources</t>
  </si>
  <si>
    <t>L1, L3</t>
  </si>
  <si>
    <t>g CO2/Nm³</t>
  </si>
  <si>
    <t>EUconst_IRMonth</t>
  </si>
  <si>
    <t>2nd draft to CCC</t>
  </si>
  <si>
    <t>MP P4 Inst</t>
  </si>
  <si>
    <t>Phase 3 Installation Monitoring Plan</t>
  </si>
  <si>
    <t>First draft Amendments UBA based on 3rd phase template</t>
  </si>
  <si>
    <t>updated for translations</t>
  </si>
  <si>
    <t>NEW for Phase 4 (Update 2020)</t>
  </si>
  <si>
    <t>endorsed by CCC</t>
  </si>
  <si>
    <t>do not translate</t>
  </si>
  <si>
    <t>keep</t>
  </si>
  <si>
    <t>PLAN DE MONITORIZARE A EMISIILOR ANUALE</t>
  </si>
  <si>
    <t>CUPRINS</t>
  </si>
  <si>
    <t>Denumirile foilor sunt scrise cu caractere îngroşate "bold", iar denumirile secțiunilor cu caractere normale.</t>
  </si>
  <si>
    <t>a_Cuprins</t>
  </si>
  <si>
    <t>b_Orientări și condiții</t>
  </si>
  <si>
    <t>A. Versiuni ale planului de monitorizare</t>
  </si>
  <si>
    <t>Lista versiunilor planului de monitorizare</t>
  </si>
  <si>
    <t>B.Identificarea operatorului și a instalației</t>
  </si>
  <si>
    <t>Despre operator</t>
  </si>
  <si>
    <t>Despre instalație</t>
  </si>
  <si>
    <t xml:space="preserve">Date de contact </t>
  </si>
  <si>
    <t>C. Descrierea instalației</t>
  </si>
  <si>
    <t>Despre activitățile instalației</t>
  </si>
  <si>
    <t>Despre emisii</t>
  </si>
  <si>
    <t>D. Metode bazate pe calcul</t>
  </si>
  <si>
    <t>Calcul: detalii care sunt necesare pentru intrări suplimentare în foaia următoare</t>
  </si>
  <si>
    <t>E. Fluxuri de sursă</t>
  </si>
  <si>
    <t>Detalii privind nivelurile aplicate pentru datele de activitate și parametrii de calcul</t>
  </si>
  <si>
    <t>F. Metode bazate pe măsurare</t>
  </si>
  <si>
    <r>
      <t>Măsurarea emisiilor de CO</t>
    </r>
    <r>
      <rPr>
        <sz val="8"/>
        <rFont val="Arial"/>
        <family val="2"/>
      </rPr>
      <t>2</t>
    </r>
    <r>
      <rPr>
        <sz val="10"/>
        <rFont val="Arial"/>
        <family val="2"/>
      </rPr>
      <t xml:space="preserve"> și de N</t>
    </r>
    <r>
      <rPr>
        <sz val="8"/>
        <rFont val="Arial"/>
        <family val="2"/>
      </rPr>
      <t>2</t>
    </r>
    <r>
      <rPr>
        <sz val="10"/>
        <rFont val="Arial"/>
        <family val="2"/>
      </rPr>
      <t xml:space="preserve">O </t>
    </r>
  </si>
  <si>
    <t>Detalii privind punctele de măsurare</t>
  </si>
  <si>
    <t>Management și proceduri pentru metodele bazate pe măsurare</t>
  </si>
  <si>
    <t>G. Metode alternative</t>
  </si>
  <si>
    <t>Descrierea metodei alternative</t>
  </si>
  <si>
    <r>
      <t>H. Emisiile de N</t>
    </r>
    <r>
      <rPr>
        <b/>
        <sz val="8"/>
        <rFont val="Arial"/>
        <family val="2"/>
      </rPr>
      <t>2</t>
    </r>
    <r>
      <rPr>
        <b/>
        <sz val="10"/>
        <rFont val="Arial"/>
        <family val="2"/>
      </rPr>
      <t>O</t>
    </r>
  </si>
  <si>
    <r>
      <t>Management si proceduri pentru monitorizarea emisiilor de N</t>
    </r>
    <r>
      <rPr>
        <sz val="8"/>
        <rFont val="Arial"/>
        <family val="2"/>
      </rPr>
      <t>2</t>
    </r>
    <r>
      <rPr>
        <sz val="10"/>
        <rFont val="Arial"/>
        <family val="2"/>
      </rPr>
      <t>O</t>
    </r>
  </si>
  <si>
    <t>I. Determinarea emisiilor de PFC generate de producția de aluminiu primar</t>
  </si>
  <si>
    <t>Determinarea emisiilor de PFC</t>
  </si>
  <si>
    <t>Detalii de monitorizare pentru fluxurile sursă de emisii de PFC</t>
  </si>
  <si>
    <t>Management și proceduri scrise pentru monitorizarea emisiilor de PFC</t>
  </si>
  <si>
    <r>
      <t>J. Determinarea CO</t>
    </r>
    <r>
      <rPr>
        <b/>
        <sz val="9"/>
        <rFont val="Arial"/>
        <family val="2"/>
      </rPr>
      <t>2</t>
    </r>
    <r>
      <rPr>
        <b/>
        <sz val="10"/>
        <rFont val="Arial"/>
        <family val="2"/>
      </rPr>
      <t xml:space="preserve"> transferat sau inerent</t>
    </r>
  </si>
  <si>
    <r>
      <t>Determinarea CO</t>
    </r>
    <r>
      <rPr>
        <sz val="9"/>
        <rFont val="Arial"/>
        <family val="2"/>
      </rPr>
      <t>2</t>
    </r>
    <r>
      <rPr>
        <sz val="10"/>
        <rFont val="Arial"/>
        <family val="2"/>
      </rPr>
      <t xml:space="preserve"> inerent și transferat</t>
    </r>
  </si>
  <si>
    <r>
      <t>Informații relevante pentru rețelele de conducte utilizate la transportul CO</t>
    </r>
    <r>
      <rPr>
        <sz val="9"/>
        <rFont val="Arial"/>
        <family val="2"/>
      </rPr>
      <t>2</t>
    </r>
  </si>
  <si>
    <r>
      <t>Informații relevante pentru instalațiile de stocare geologică a CO</t>
    </r>
    <r>
      <rPr>
        <sz val="9"/>
        <rFont val="Arial"/>
        <family val="2"/>
      </rPr>
      <t>2</t>
    </r>
  </si>
  <si>
    <t>K. Management și control</t>
  </si>
  <si>
    <t>Management</t>
  </si>
  <si>
    <t>Activități privind fluxul de date</t>
  </si>
  <si>
    <t>Activități de control</t>
  </si>
  <si>
    <t>Lista definițiilor și abrevierilor utilizate</t>
  </si>
  <si>
    <t>Informații suplimentare</t>
  </si>
  <si>
    <t>Schimbări în exploatare</t>
  </si>
  <si>
    <t>L. Alte informații, specifice statului membru</t>
  </si>
  <si>
    <t>Observații</t>
  </si>
  <si>
    <t>Informații cu privire la prezentul fișier:</t>
  </si>
  <si>
    <t>Acest plan de monitorizare a fost depus de:</t>
  </si>
  <si>
    <t>Denumirea instalației:</t>
  </si>
  <si>
    <t>Identificatorul unic al instalației:</t>
  </si>
  <si>
    <t>Numărul versiunii acestui plan de monitorizare:</t>
  </si>
  <si>
    <t>Dacă autoritatea competentă în cazul dvs. impune furnizarea unei copii semnate a planului de monitorizare, folosiți pentru semnătură spațiul de mai jos:</t>
  </si>
  <si>
    <t>Data</t>
  </si>
  <si>
    <t>Numele și semnătura 
responsabilului legal</t>
  </si>
  <si>
    <t>Informații cu privire la versiunea formularului:</t>
  </si>
  <si>
    <t>Formular furnizat de:</t>
  </si>
  <si>
    <t>Data publicării:</t>
  </si>
  <si>
    <t>Versiunea lingvistică:</t>
  </si>
  <si>
    <t>Numele fișierului de referință:</t>
  </si>
  <si>
    <t>b. Orientări şi condiţii</t>
  </si>
  <si>
    <t>Zona de navigare:</t>
  </si>
  <si>
    <t>Cuprins</t>
  </si>
  <si>
    <t>Foaia precedentă</t>
  </si>
  <si>
    <t>Foaia următoare</t>
  </si>
  <si>
    <t>Începutul foii</t>
  </si>
  <si>
    <t>Sfârșitul foii</t>
  </si>
  <si>
    <t>ORIENTĂRI ȘI CONDIȚII</t>
  </si>
  <si>
    <t>Directiva 2003/87/CE („Directiva ETS”) prevede obligația ca operatorii de instalații care sunt incluse în schema de comercializare a certificatelor de emisie de gaze cu efect de seră a Uniunii (EU ETS) să dețină un autorizaţie valabilă de emisii de GES eliberată de autoritatea competentă relevantă și să își monitorizeze și raporteze emisiile, precum și ca rapoartele acestora să fie verificate de un verificator independent și acreditat.</t>
  </si>
  <si>
    <t>Directiva poate fi descărcată de la adresa:</t>
  </si>
  <si>
    <t>http://eur-lex.europa.eu/LexUriServ/LexUriServ.do?uri=CONSLEG:2003L0087:20090625:RO:PDF</t>
  </si>
  <si>
    <t>Regulamentul privind monitorizarea și raportarea [Regulamentul (UE) nr. 601/2012 al Comisiei din 21 iunie 2012] (denumit în continuare „RMR”), definește cerințe suplimentare privind monitorizarea și raportarea. RMR poate fi descărcat de la adresa:</t>
  </si>
  <si>
    <t>http://eur-lex.europa.eu/LexUriServ/LexUriServ.do?uri=OJ:L:2012:181:0030:0104:RO:PDF</t>
  </si>
  <si>
    <t>Articolul 12 din RMR stabilește cerințe specifice privind conținutul și depunerea planului de monitorizare și ale actualizărilor acestuia. Articolul 12 prezintă importanța planului de monitorizare după cum urmează:</t>
  </si>
  <si>
    <t>Planul de monitorizare constă într-o documentație detaliată, completă și transparentă a metodologiei de monitorizare a unei instalații specifice [sau a unui operator de aeronave] și conține cel puțin elementele prevăzute în anexa I.</t>
  </si>
  <si>
    <t>Mai mult, articolul 74 alineatul (1) prevede:</t>
  </si>
  <si>
    <t>Statele membre pot solicita operatorului sau operatorului de aeronave să utilizeze modele electronice sau formate specifice de fișiere pentru prezentarea planurilor de monitorizare și a modificărilor aduse planului de monitorizare, precum și pentru prezentarea rapoartelor de emisii anuale, a rapoartelor privind datele tonă-kilometru, a rapoartelor de verificare și a rapoartelor privind îmbunătățirile. 
Modelele respective sau specificațiile privind formatul fișierelor stabilite de către statele membre trebuie să cuprindă cel puțin informațiile incluse în modelele electronice sau specificațiile privind formatul fișierelor publicate de către Comisie.</t>
  </si>
  <si>
    <t xml:space="preserve">Prezentul fișier constituie modelul menționat anterior, pentru planurile de monitorizare ale instalațiilor, elaborat de serviciile Comisiei și cuprinde cerințele definite în anexa I, precum și cerințe suplimentare pentru a ajuta operatorul să demonstreze respectarea RMR. În anumite condiții, descrise mai jos, e posibil să fi fost modificat, într-o măsură limitată, de autoritatea competentă a unui stat membru. </t>
  </si>
  <si>
    <t xml:space="preserve">Mai mult, RMR (articolul 13) permite statelor membre să elaboreze planuri de monitorizare simplificate și standardizate pentru instalațiile cu emisii reduse. </t>
  </si>
  <si>
    <t>Statele membre pot permite operatorilor și operatorilor de aeronave să utilizeze planuri de monitorizare standardizate și simplificate, fără a aduce atingere articolului 12 alineatul (3). 
În acest scop, statele membre pot publica modele pentru planurile de monitorizare respective, inclusiv descrierea fluxului de date și a procedurilor de control menționate la articolele 57 și 58, pe baza modelelor și a liniilor directoare publicate de către Comisie.</t>
  </si>
  <si>
    <t>Conform documentului de orientare nr. 1 al Comisiei („General guidance for installations” - orientări generale pentru instalații), aceste modele standardizate ar trebui furnizate prin adăugarea de texte standard, acolo unde este cazul, în modelul de față.</t>
  </si>
  <si>
    <t>Dacă instalația dvs. este eligibilă pentru un astfel de plan de monitorizare simplificat și/sau standardizat în conformitate cu cerințele stabilite în documentul de orientare 1, verificați la autoritatea competentă în cazul dvs. sau pe site-ul web al acesteia dacă statul dvs. membru pune la dispoziție astfel de modele simplificate.</t>
  </si>
  <si>
    <t>Toate documentele de orientare ale Comisiei referitoare la Regulamentul privind monitorizarea și raportarea pot fi găsite la:</t>
  </si>
  <si>
    <t>Înainte de a utiliza acest fișier, vă rugăm să respectați etapele următoare:</t>
  </si>
  <si>
    <t>Citiți cu atenție instrucțiunile de mai jos privind completarea formularului.</t>
  </si>
  <si>
    <t>Identificați autoritatea competentă (denumită în continuare „AC”) responsabilă pentru instalația dvs. în statul membru în care este amplasată instalația (într-un stat membru pot exista mai multe AC). Luați notă de faptul că „stat membru” în acest context înseamnă toate statele care participă la EU ETS, nu doar statele membre ale UE.</t>
  </si>
  <si>
    <t>Consultați pagina web a AC sau contactați direct AC pentru a afla dacă sunteți în posesia versiunii corecte a modelului. Versiunea modelului (în special numele fișierului de referință) este menționată clar pe pagina de început a prezentului fișier.</t>
  </si>
  <si>
    <t>Este posibil ca unele state membre să vă solicite să folosiți un sistem alternativ, precum un formular pe internet, în loc de o foaie electronică de calcul. Verificați cerințele statului dvs. membru. În acest caz, AC vă va oferi informații suplimentare.</t>
  </si>
  <si>
    <t>Acest plan de monitorizare trebuie înaintat autorității competente în cazul dvs., la următoarea adresă:</t>
  </si>
  <si>
    <t>AC vă poate contacta pentru a discuta modificări ale planului dvs. de monitorizare în vederea asigurării unei monitorizări și raportări precise și verificabile a emisiilor anuale, în conformitate cu cerințele generale și specifice ale RMR. Fără a aduce atingere articolului 16 alineatul (1) din RMR, după notificarea aprobării din partea AC veți utiliza cea mai recentă versiune aprobată a planului de monitorizare ca metodologie pentru determinarea emisiilor anuale și implementarea activităților de colectare și tratare a datelor, precum și a activităților de control. De asemenea, aceasta va servi drept referință pentru verificarea raportului anual privind emisiile.</t>
  </si>
  <si>
    <t>Trebuie să notificați către AC, fără întârzieri nejustificate, orice propunere de modificare semnificativă a planului de monitorizare. Orice modificare importantă a metodologiei de monitorizare trebuie să facă obiectul aprobării de către AC, astfel cum prevăd articolele 14 și 15 din RMR. În cazul în care puteți presupune în mod rezonabil (în conformitate cu articolul 15) că actualizările necesare ale planului de monitorizare nu sunt semnificative, puteți să notificați AC toate aceste actualizări în comun, o dată pe an, în conformitate cu termenul limită menționat la articolul respectiv (sub rezerva acordului autorității competente).</t>
  </si>
  <si>
    <t>Trebuie să implementați și să păstrați o evidență a tuturor modificărilor aduse planului de monitorizare, în conformitate cu articolul 16 din RMR.</t>
  </si>
  <si>
    <t>Contactați autoritatea competentă în cazul dvs. dacă aveți nevoie de asistență pentru completarea planului de monitorizare. Unele state membre au elaborat documente orientative care v-ar putea fi utile.</t>
  </si>
  <si>
    <r>
      <t>Declarație de confidențialitate</t>
    </r>
    <r>
      <rPr>
        <sz val="10"/>
        <color indexed="62"/>
        <rFont val="Arial"/>
        <family val="2"/>
      </rPr>
      <t xml:space="preserve"> - Informațiile furnizate în legătură cu prezentul plan pot intra sub incidența normelor de acces public la informații, inclusiv a Directivei 2003/4/CE privind accesul publicului la informațiile despre mediu. Anunțați autoritatea competentă în cazul dvs. atunci când considerați că o informație furnizată în legătură cu planul de monitorizare trebuie tratată drept secret comercial. Trebuie să aveți în vedere că, în conformitate cu dispozițiile Directivei 2003/4/CE, AC poate fi obligată să facă publice informații chiar dacă solicitantul cere ca acestea să rămână confidențiale.</t>
    </r>
  </si>
  <si>
    <t>Surse de informații:</t>
  </si>
  <si>
    <t>Site-uri web ale UE:</t>
  </si>
  <si>
    <t>Legislație UE:</t>
  </si>
  <si>
    <t>Generalități EU ETS:</t>
  </si>
  <si>
    <t xml:space="preserve">Monitorizare și raportare în cadrul EU ETS: </t>
  </si>
  <si>
    <t>Alte site-uri web:</t>
  </si>
  <si>
    <t>www.anpm.ro                                                                                                                                                                                                                                                                      www.mmediu.ro</t>
  </si>
  <si>
    <r>
      <t>Serviciul de asistență (</t>
    </r>
    <r>
      <rPr>
        <b/>
        <i/>
        <sz val="10"/>
        <color indexed="62"/>
        <rFont val="Arial"/>
        <family val="2"/>
      </rPr>
      <t>helpdesk</t>
    </r>
    <r>
      <rPr>
        <b/>
        <sz val="10"/>
        <color indexed="62"/>
        <rFont val="Arial"/>
        <family val="2"/>
      </rPr>
      <t>):</t>
    </r>
  </si>
  <si>
    <t>Cum se utilizează acest fișier:</t>
  </si>
  <si>
    <t>Acest model a fost elaborat pentru a cuprinde informațiile minime pe care trebuie să le conțină planul de monitorizare cerut de RMR. Prin urmare, operatorii ar trebui să se raporteze la RMR și la cerințele suplimentare ale statului membru (dacă este cazul) atunci când îl completează.</t>
  </si>
  <si>
    <t>Se recomandă să parcurgeți fișierul de la început până la sfârșit. Există câteva funcții care vă vor orienta în cadrul formularului și care depind de date introduse anterior, de ex. celule care își schimbă culoarea dacă introducerea unor date nu este necesară (a se vedea mai jos codul culorilor).</t>
  </si>
  <si>
    <t>În anumite câmpuri puteți alege între opțiuni predefinite. Pentru a selecta dintr-o astfel de „listă verticală”, fie faceți click cu mouse-ul pe săgeata mică de la marginea din dreapta a celulei, fie apăsați „Alt+SăgeatăJos" după ce ați selectat celula. Unele câmpuri vă permit să introduceți propriul text chiar dacă există astfel de liste verticale. Este cazul listelor verticale care conțin spații necompletate.</t>
  </si>
  <si>
    <t>Codul culorilor și caracterelor:</t>
  </si>
  <si>
    <t>Text negru îngroșat:</t>
  </si>
  <si>
    <t>Acesta este textul modelului Comisiei și trebuie să rămână așa cum este.</t>
  </si>
  <si>
    <t>Text cursiv mai mic:</t>
  </si>
  <si>
    <t>Acest text oferă explicații suplimentare. Statele membre pot adăuga explicații suplimentare în versiunile proprii specifice ale modelului.</t>
  </si>
  <si>
    <t>Câmpurile galbene sunt câmpuri de date obligatorii. Cu toate acestea, dacă datele nu sunt relevante pentru instalația în cauză, nu este necesară completarea lor.</t>
  </si>
  <si>
    <t>Câmpurile colorate în galben deschis indică faptul că datele respective sunt opționale.</t>
  </si>
  <si>
    <t>Câmpurile verzi conțin rezultate calculate automat. Textul în roșu indică mesaje de eroare (date lipsă etc.).</t>
  </si>
  <si>
    <t>Câmpurile hașurate arată că, din cauza unor date introduse într-un alt câmp, datele solicitate în câmpul respectiv sunt irelevante.</t>
  </si>
  <si>
    <t>Câmpurile gri trebuie completate de către statele membre înainte de publicarea unei versiuni proprii a modelului.</t>
  </si>
  <si>
    <t>Zonele colorate în gri deschis sunt dedicate navigării și hyperlinkurilor.</t>
  </si>
  <si>
    <t>Panourile de navigare din partea de sus a fiecărei foi conțin hyperlinkuri pentru saltul rapid la secțiunile de introducere a datelor. Primul rând („Cuprins”, „Foaia precedentă”, „Foaia următoare”) și punctele „Începutul foii” și „Sfârșitul foii” sunt aceleași pentru toate foile. În funcție de foaie, se adaugă elemente suplimentare în meniu.</t>
  </si>
  <si>
    <t>Acest model este protejat împotriva introducerii de date în alte zone decât în câmpurile galbene. Cu toate acestea, din motive de transparență, nu a fost setată nicio parolă, ceea ce permite vizualizarea completă a tuturor formulelor. Se recomandă ca la utilizarea acestui fișier pentru introducerea datelor să se mențină protecția activă. Protecția se dezactivează numai în scopul verificării validității formulelor. Se recomandă ca acest lucru să se facă într-un fișier separat.</t>
  </si>
  <si>
    <t>Pentru a proteja formulele împotriva modificărilor neintenționate, care duc de obicei la rezultate eronate și generatoare de confuzii, 
este extrem de important să NU UTILIZAȚI funcția CUT &amp; PASTE (tăiere &amp; lipire).
Dacă doriți să mutați anumite date, întâi folosiți funcția COPY (copiere) și apoi funcția PASTE (lipire), după care ștergeți datele din locația precedentă (greșită).</t>
  </si>
  <si>
    <t>Câmpurile de date nu au fost formatate pentru un format numeric specific sau pentru alte formate. Cu toate acestea, protecția foii este limitată astfel încât să vă permită să utilizați propriile formate. În special, puteți decide cu privire la numărul de zecimale afișate. În principiu, numărul de zecimale este independent de precizia calculului și trebuie dezactivată opțiunea „Precision as displayed” (precizie conform valorii afișate) din MS Excel. Pentru mai multe detalii, consultați meniul „Help” (ajutor) al MS Excel cu privire la acest subiect.</t>
  </si>
  <si>
    <t>DECLINAREA RESPONSABILITĂȚII: Toate formulele au fost elaborate cu atenție și în detaliu. Cu toate acestea, nu poate fi exclusă în totalitate posibilitatea ca acestea să conțină greșeli.
Așa cum s-a menționat mai sus, se asigură o transparență totală pentru verificarea validității calculelor. Nici Comisia Europeană, nici autorii acestui fișier nu pot fi considerați responsabili pentru eventuale prejudicii care rezultă din calcule cu rezultate eronate sau generatoare de confuzii. 
Utilizatorul acestui fișier (adică operatorul unei instalații EU ETS) este pe deplin responsabil pentru raportarea unor date corecte către autoritatea competentă.</t>
  </si>
  <si>
    <t>În multe cazuri, în acest model trebuie să completați descrierea instalației, funcționarea acesteia și metodele specifice pe care le aplicați pentru monitorizare. În astfel de situații vă sunt puse la dispoziție câmpuri pentru text în care să introduceți informațiile dvs. și care uneori se pot dovedi insuficiente pentru informațiile pe care doriți să le introduceți.</t>
  </si>
  <si>
    <t xml:space="preserve"> În astfel de cazuri, vă rugăm să anexați informațiile dvs. (text, formule, date de referință, diagrame și desene) ca fișiere separate atunci când le transmiteți autorității competente. Vi se va solicita apoi să furnizați o trimitere la respectivul fișier. Vă rugăm să indicați în astfel de situații denumirea fișierului anexat. Este de asemenea recomandabil să se adauge data ultimei modificări a documentului de referință și să se includă un indicator lizibil pentru data respectivă direct în fișier (imprimabil).</t>
  </si>
  <si>
    <t>Autoritatea competentă poate limita formatele de fișiere acceptate. Asigurați-vă că folosiți numai tipuri de fișiere standard, precum cele cu extensia .doc, .xls, .pdf. Pentru a afla alte tipuri de fișiere acceptabile, contactați autoritatea competentă sau consultați site-ul web al acesteia.</t>
  </si>
  <si>
    <t>Acest fișier conține macro-uri pentru unele funcții (adăugarea de elemente la liste și afişarea/ascunderea exemplelor). Dacă macro-urile sunt dezactivate pe calculatorul dvs., veți putea totuși utiliza modelul, dar fără aceste funcții. 
Pentru a asigura faptul că macro-urile nu conțin un virus, acestea au fost semnate electronic. Consultați site-ul web al Comisiei sau al autorității competente pentru instrucțiuni privind verificarea autenticității fișierului care conține modelul.</t>
  </si>
  <si>
    <t>Orientările specifice statelor membre sunt menționate aici:</t>
  </si>
  <si>
    <t>Această foaie este utilizată pentru identificarea versiunii actuale a planului de monitorizare. Fiecare versiune a planului de monitorizare trebuie să aibă un număr unic corespunzător versiunii și o dată de referință.</t>
  </si>
  <si>
    <t>În funcție de cerințele statului membru, este posibil ca documentul să fie transmis între autoritatea competentă și operator cu diferite actualizări sau doar  ca operatorul să țină evidența versiunilor. În orice caz, operatorul ar trebui să păstreze în dosarele sale o copie a fiecărei versiuni a planului de monitorizare.</t>
  </si>
  <si>
    <t>Starea planului de monitorizare la data de referință trebuie descrisă în coloana „Stare”. Printre stările posibile se numără „transmis autorității competente (AC)”, „aprobat de AC", „proiect în lucru" etc.</t>
  </si>
  <si>
    <t>Vă rugăm să rețineți că monitorizarea emisiilor instalației dvs. trebuie să se efectueze întotdeauna în conformitate cu cea mai recentă versiune aprobată a planului de monitorizare, cu excepția cazurilor în care o actualizare a planului de monitorizare a fost deja transmisă către AC și/sau este în curs de aprobare. În conformitate cu articolul 16 alineatul (1), în astfel de situații monitorizarea trebuie realizată în paralel utilizând cel mai recent plan de monitorizare aprobat, precum și ultimul plan de monitorizare transmis spre aprobare.</t>
  </si>
  <si>
    <t>Pentru a afişa/ascunde exemplele, apăsați butonul „Exemple” din zona de navigație.</t>
  </si>
  <si>
    <t>Versiunea nr.</t>
  </si>
  <si>
    <t>Data de referință</t>
  </si>
  <si>
    <t>Starea la data de referință</t>
  </si>
  <si>
    <t>Capitole în care s-au efectuat modificări. 
Scurtă explicație a modificărilor</t>
  </si>
  <si>
    <t>transmis autorității competente</t>
  </si>
  <si>
    <t>Plan nou e monitorizare care respectă cerințele Regulamentului privind monitorizarea și raportarea.</t>
  </si>
  <si>
    <t>trimis înapoi cu observații</t>
  </si>
  <si>
    <t>AC a introdus unele corecții pentru fluxurile de sursă 1 și 2. Procedurile privind fluxurile de date trebuie îmbunătățite înainte de a fi retransmis.</t>
  </si>
  <si>
    <t>PM actualizat în conformitate cu sugestiile AC. În plus, adăugat un nou flux de sursă, nr. 4 (deșeuri de panouri din lemn, contaminate cu cca 5% fracțiune fosilă).</t>
  </si>
  <si>
    <t>aprobat de autoritatea competentă</t>
  </si>
  <si>
    <t>Aprobat fără modificări suplimentare. Operatorul a primit o exemplarul pe hârtie, împreună cu autorizaţia actualizată pentru asigurarea autenticității conținutului fișierului PM înapoiat pe cale electronică.</t>
  </si>
  <si>
    <t>Apăsați pe „+” pentru a adăuga mai multe versiuni ale planului de monitorizare</t>
  </si>
  <si>
    <t>B. Identificarea operatorului și a instalației</t>
  </si>
  <si>
    <t>Instalație</t>
  </si>
  <si>
    <t>Date de contact</t>
  </si>
  <si>
    <t>Autoritatea competentă</t>
  </si>
  <si>
    <t>Statul membru</t>
  </si>
  <si>
    <t>Numărul autorizaţiei privind emisiile de gaze cu efect de seră</t>
  </si>
  <si>
    <t>Prefix stat membru/AC</t>
  </si>
  <si>
    <t>Numele operatorului</t>
  </si>
  <si>
    <t>Numărul versiunii actuale a planului de monitorizare</t>
  </si>
  <si>
    <t xml:space="preserve">Notă: Acest număr va apărea, de asemenea, pe pagina de început a prezentului fișier.                                                                                                                                             </t>
  </si>
  <si>
    <t>Numele instalației și a amplasamentului unde este situată:</t>
  </si>
  <si>
    <t>Numele amplasamentului:</t>
  </si>
  <si>
    <t>Identificatorul unic al instalației (ca în măsurile naționale de punere în aplicare- NIMs):</t>
  </si>
  <si>
    <t>EPRTR (opțional):</t>
  </si>
  <si>
    <t>Includeți orice orientare specifică a statului membru privind numele instalațiilor.</t>
  </si>
  <si>
    <t>Adresa/situarea amplasamentului instalației:</t>
  </si>
  <si>
    <t>Adresa - rândul 1:</t>
  </si>
  <si>
    <t>Adresa - rândul 2:</t>
  </si>
  <si>
    <t>Localitatea:</t>
  </si>
  <si>
    <t>Judeţul:</t>
  </si>
  <si>
    <t>Codul poștal:</t>
  </si>
  <si>
    <t>Țara:</t>
  </si>
  <si>
    <t>Coordonatele geografice ale intrării principale a amplasamentului (opțional):</t>
  </si>
  <si>
    <t>Includeți orice orientare specifică a statului membru privind coordonatele.</t>
  </si>
  <si>
    <t>Persoana de contact pentru planul de monitorizare</t>
  </si>
  <si>
    <t xml:space="preserve">Ne puteți ajuta indicând o persoană care poate fi contactată direct pentru orice neclarități în legătură cu planul de monitorizare. Persoana indicată trebuie să fie autorizată să acționeze în numele operatorului. </t>
  </si>
  <si>
    <t>Persoana de contact principală:</t>
  </si>
  <si>
    <t>Operator:</t>
  </si>
  <si>
    <t>Prenume:</t>
  </si>
  <si>
    <t>Nume:</t>
  </si>
  <si>
    <t>Funcție:</t>
  </si>
  <si>
    <t>Denumirea organizației (dacă este diferită de operator):</t>
  </si>
  <si>
    <t>Număr de telefon:</t>
  </si>
  <si>
    <t>E-mail:</t>
  </si>
  <si>
    <t>Persoană de contact alternativă:</t>
  </si>
  <si>
    <t>Activitățile instalației</t>
  </si>
  <si>
    <t>Metode de monitorizare</t>
  </si>
  <si>
    <t>Surse și puncte de emisie</t>
  </si>
  <si>
    <t>Puncte de măsurare</t>
  </si>
  <si>
    <t>Fluxuri de sursă</t>
  </si>
  <si>
    <t>Activități excluse</t>
  </si>
  <si>
    <t>Utilizați această foaie pentru a descrie instalația. Informațiile introduse aici pregătesc intrările detaliate necesare în paginile următoare.</t>
  </si>
  <si>
    <t>În special, fluxurile de sursă vor fi descrise mai în detaliu în foaia E_SourceStreams, iar punctele de măsurare în foaia F_MeasurementBasedApproaches.</t>
  </si>
  <si>
    <t>Descrierea instalației și a activităților acesteia:</t>
  </si>
  <si>
    <t>Includeți aici o scurtă descriere generală a amplasamentului și a instalației și descrieți situarea instalației pe amplasament. Descrierea ar trebui să includă, de asemenea, un rezumat netehnic al activităților desfășurate în instalație, care să descrie pe scurt fiecare activitate efectuată și unitățile tehnice utilizate în cadrul fiecărei activități. În special, descrierea ar trebui de asemenea să identifice și să explice orice parte sau părți ale instalației care nu sunt exploatate de solicitant sau părți care se consideră că nu intră în domeniul de aplicare al EU ETS.</t>
  </si>
  <si>
    <t>Această descriere ar trebui să furnizeze informațiile de legătură necesare pentru a înțelege modul în care informațiile introduse în alte părți ale acestui model sunt utilizate împreună pentru calcularea emisiilor. Această descriere poate fi scurtă, precum exemplul dat în foaia D_CalculationBasedApproaches, secțiunea 7(a).</t>
  </si>
  <si>
    <t>Titlul documentului care constituie schema fluxurilor de sursă și trimiterea la acesta:</t>
  </si>
  <si>
    <t>Descrierea activităților poate fi facilitată prin furnizarea unei scheme simple care să indice sursele de emisie, fluxurile de sursă, punctele de prelevare și echipamentele de contorizare/măsurare. Dacă este disponibilă o astfel de schemă, introduceți aici o trimitere (numele fișierului, data) și anexați o copie în momentul transmiterii prezentului plan de monitorizare către autoritatea competentă.</t>
  </si>
  <si>
    <t>Notă: în unele cazuri, autoritatea competentă poate solicita în mod expres acest lucru ca fiind obligatoriu.</t>
  </si>
  <si>
    <t>Lista activităților desfăşurate în instalaţie conform anexei I la Directiva EU ETS:</t>
  </si>
  <si>
    <t>Furnizați următoarele detalii tehnice pentru fiecare activitate conform anexei I la Directiva EU ETS care este desfășurată în instalație.</t>
  </si>
  <si>
    <t>Furnizați, de asemenea, capacitatea fiecărei activități din anexa I care este relevantă pentru instalația dvs.</t>
  </si>
  <si>
    <t>Vă rugăm să rețineți că, în acest context, „capacitate” înseamnă:</t>
  </si>
  <si>
    <t xml:space="preserve">Puterea termică nominală (pentru activități a căror includere în EU ETS depinde de pragul de 20MW), care este rata la care combustibilul poate fi ars la puterea maximă continuă a instalației înmulțită cu puterea calorifică a combustibilului și exprimată în megawați termici. </t>
  </si>
  <si>
    <t xml:space="preserve">Capacitatea de producție pentru activitățile specificate în anexa I în cazul cărora capacitatea de producție determină includerea în EU ETS. </t>
  </si>
  <si>
    <t>Asigurați-vă că limitele instalației sunt corecte și în conformitate cu anexa I la Directiva EU ETS. Pentru mai multe informații, consultați secțiunile relevante din Documentul de Orientare al Comisiei privind interpretarea anexei I. Acest document poate fi găsit la următorul link:</t>
  </si>
  <si>
    <t>Lista introdusă aici va fi disponibilă ca listă verticală în tabelele de mai jos, acolo unde pentru descrierea instalației este necesară o trimitere la activitate.</t>
  </si>
  <si>
    <t>Ref. activitate (A1, A2 …)</t>
  </si>
  <si>
    <t>Activitate din anexa I</t>
  </si>
  <si>
    <t xml:space="preserve">Capacitatea totală a activității </t>
  </si>
  <si>
    <t>Unități de măsură pentru capacitate</t>
  </si>
  <si>
    <t>Emisii de GES</t>
  </si>
  <si>
    <t>Producția de clincher de ciment</t>
  </si>
  <si>
    <t>tone pe zi</t>
  </si>
  <si>
    <t>Arderea combustibililor</t>
  </si>
  <si>
    <t>Emisii anuale estimate:</t>
  </si>
  <si>
    <r>
      <t>Introduceți aici media emisiilor anuale ale instalației dvs. Această informație este necesară pentru clasificarea instalației în conformitate cu articolul 19 din RMR. Folosiți media emisiilor anuale verificate din perioada de comercializare anterioară SAU, dacă aceste date nu sunt disponibile sau nu sunt corespunzătoare, o estimare prudentă a mediei emisiilor anuale, inclusiv CO</t>
    </r>
    <r>
      <rPr>
        <i/>
        <vertAlign val="subscript"/>
        <sz val="8"/>
        <color indexed="18"/>
        <rFont val="Arial"/>
        <family val="2"/>
      </rPr>
      <t>2</t>
    </r>
    <r>
      <rPr>
        <i/>
        <sz val="8"/>
        <color indexed="18"/>
        <rFont val="Arial"/>
        <family val="2"/>
      </rPr>
      <t xml:space="preserve"> transferat, dar exceptând CO</t>
    </r>
    <r>
      <rPr>
        <i/>
        <vertAlign val="subscript"/>
        <sz val="8"/>
        <color indexed="18"/>
        <rFont val="Arial"/>
        <family val="2"/>
      </rPr>
      <t>2</t>
    </r>
    <r>
      <rPr>
        <i/>
        <sz val="8"/>
        <color indexed="18"/>
        <rFont val="Arial"/>
        <family val="2"/>
      </rPr>
      <t xml:space="preserve"> rezultat din biomasă.</t>
    </r>
  </si>
  <si>
    <t>Categoria rezultată este utilizată pentru identificarea nivelului minim al cerințelor din secțiunea 8 (Fluxuri de sursă).</t>
  </si>
  <si>
    <t>Emisii anuale estimate</t>
  </si>
  <si>
    <t>Categoria instalației în conformitate cu articol 19</t>
  </si>
  <si>
    <t>Instalație cu emisii reduse?</t>
  </si>
  <si>
    <t>Dacă introduceți „ADEVĂRAT” (TRUE) aici înseamnă că instalația îndeplinește criteriile pentru instalațiile cu emisii reduse, astfel cum sunt definite la articolul 47.</t>
  </si>
  <si>
    <t xml:space="preserve">În conformitate cu articolul menționat anterior, operatorul poate depune un plan de monitorizare simplificat pentru o instalație în care nu se desfășoară activități ce generează protoxid de azot și pentru care se poate demonstra că: </t>
  </si>
  <si>
    <r>
      <t>media emisiilor anuale verificate ale instalației în timpul perioadei de comercializare anterioare a fost de sub 25 000 de tone de CO</t>
    </r>
    <r>
      <rPr>
        <i/>
        <vertAlign val="subscript"/>
        <sz val="8"/>
        <color indexed="18"/>
        <rFont val="Arial"/>
        <family val="2"/>
      </rPr>
      <t>2</t>
    </r>
    <r>
      <rPr>
        <i/>
        <sz val="8"/>
        <color indexed="18"/>
        <rFont val="Arial"/>
        <family val="2"/>
      </rPr>
      <t>(e) pe an sau</t>
    </r>
  </si>
  <si>
    <r>
      <t>o estimare prudentă arată că emisiile pentru următorii 5 ani vor fi mai mici de 25 000 de tone de CO</t>
    </r>
    <r>
      <rPr>
        <i/>
        <vertAlign val="subscript"/>
        <sz val="8"/>
        <color indexed="18"/>
        <rFont val="Arial"/>
        <family val="2"/>
      </rPr>
      <t>2</t>
    </r>
    <r>
      <rPr>
        <i/>
        <sz val="8"/>
        <color indexed="18"/>
        <rFont val="Arial"/>
        <family val="2"/>
      </rPr>
      <t>(e) pe an, în cazul în care emisiile verificate nu sunt disponibile sau adecvate.</t>
    </r>
  </si>
  <si>
    <r>
      <t>Notă: datele de mai sus includ CO</t>
    </r>
    <r>
      <rPr>
        <i/>
        <vertAlign val="subscript"/>
        <sz val="8"/>
        <color indexed="18"/>
        <rFont val="Arial"/>
        <family val="2"/>
      </rPr>
      <t>2</t>
    </r>
    <r>
      <rPr>
        <i/>
        <sz val="8"/>
        <color indexed="18"/>
        <rFont val="Arial"/>
        <family val="2"/>
      </rPr>
      <t xml:space="preserve"> transferat, dar exclud CO</t>
    </r>
    <r>
      <rPr>
        <i/>
        <vertAlign val="subscript"/>
        <sz val="8"/>
        <color indexed="18"/>
        <rFont val="Arial"/>
        <family val="2"/>
      </rPr>
      <t>2</t>
    </r>
    <r>
      <rPr>
        <i/>
        <sz val="8"/>
        <color indexed="18"/>
        <rFont val="Arial"/>
        <family val="2"/>
      </rPr>
      <t xml:space="preserve"> rezultat din biomasă.</t>
    </r>
  </si>
  <si>
    <t>Dacă selecția dvs. de aici este în contradicție cu valoarea introdusă la litera (d) de mai sus pentru emisiile estimate, un mesaj va evidenția acest fapt. Vă rugăm să oferiți o justificare corespunzătoare mai jos.</t>
  </si>
  <si>
    <t>Dacă instalația dvs. este o instalație cu emisii reduse, conform definiției de la articolul 47, se aplică o serie de simplificări ale planului de monitorizare.</t>
  </si>
  <si>
    <t>Justificarea valorii estimate</t>
  </si>
  <si>
    <t>Dacă datele introduse de dvs. cu privire la faptul că instalația este o instalație cu emisii reduse sunt în contradicție cu cele introduse la litera (d) sau dacă cifra respectivă nu se bazează pe emisii verificate, ci pe o estimare prudentă, vă rugăm să oferiți mai jos o justificare pe scurt.</t>
  </si>
  <si>
    <t>Metode de monitorizare propuse:</t>
  </si>
  <si>
    <t>Confirmați pe care dintre următoarele metode de monitorizare intenționați să le aplicați:</t>
  </si>
  <si>
    <t>În conformitate cu articolul 21, emisiile pot fi determinate folosind fie o metodologie bazată pe calcul („calculare”) fie o metodologie bazată de măsurători („măsurare”), cu excepția cazului în care RMR prevede că este obligatorie folosirea unei anumite metodologii.</t>
  </si>
  <si>
    <t xml:space="preserve">Notă: operatorul poate, cu aprobarea autorității competente, să combine măsurarea și calcularea pentru surse diferite. Operatorul trebuie să se asigure și să demonstreze că nu apar nici lacune, nici dubla contabilizare a emisiilor raportate. </t>
  </si>
  <si>
    <t>Asigurați-vă că nu lăsați goale aceste câmpuri, deoarece datele introduse aici vor condiționa formatarea ce vă va îndruma în întregul document.</t>
  </si>
  <si>
    <r>
      <t>Metoda de calcul pentru CO</t>
    </r>
    <r>
      <rPr>
        <sz val="9"/>
        <rFont val="Arial"/>
        <family val="2"/>
      </rPr>
      <t>2</t>
    </r>
    <r>
      <rPr>
        <sz val="10"/>
        <rFont val="Arial"/>
        <family val="2"/>
      </rPr>
      <t>:</t>
    </r>
  </si>
  <si>
    <r>
      <t>Metoda de măsurare pentru CO</t>
    </r>
    <r>
      <rPr>
        <sz val="9"/>
        <rFont val="Arial"/>
        <family val="2"/>
      </rPr>
      <t>2</t>
    </r>
    <r>
      <rPr>
        <sz val="10"/>
        <rFont val="Arial"/>
        <family val="2"/>
      </rPr>
      <t>:</t>
    </r>
  </si>
  <si>
    <t>Metodă alternativă (articolul 22):</t>
  </si>
  <si>
    <r>
      <t>Monitorizarea emisiilor de N</t>
    </r>
    <r>
      <rPr>
        <sz val="9"/>
        <rFont val="Arial"/>
        <family val="2"/>
      </rPr>
      <t>2</t>
    </r>
    <r>
      <rPr>
        <sz val="10"/>
        <rFont val="Arial"/>
        <family val="2"/>
      </rPr>
      <t>O:</t>
    </r>
  </si>
  <si>
    <t>Monitorizarea emisiilor de PFC:</t>
  </si>
  <si>
    <r>
      <t>Monitorizarea CO</t>
    </r>
    <r>
      <rPr>
        <sz val="9"/>
        <rFont val="Arial"/>
        <family val="2"/>
      </rPr>
      <t>2</t>
    </r>
    <r>
      <rPr>
        <sz val="10"/>
        <rFont val="Arial"/>
        <family val="2"/>
      </rPr>
      <t xml:space="preserve"> transferat/inerent și a CSC:</t>
    </r>
  </si>
  <si>
    <t>Asigurați-vă că ați completat restul foii, secțiunile relevante pentru fiecare metodă selectată mai sus, înainte de a continua cu foaia „K_ManagementControl” (secțiunile 20-25), care este obligatorie pentru toate instalațiile.</t>
  </si>
  <si>
    <t>Surse de emisie:</t>
  </si>
  <si>
    <t>Anexa I impune ca planurile de monitorizare să includă o descriere a instalației și a activităților care urmează să fie realizate și monitorizate, inclusiv o listă a surselor de emisii și a fluxurilor de sursă. Informațiile pe care le furnizați în prezentul model trebuie să se refere la activitatea sau activitățile din anexa I realizate în instalația în cauză și să se refere la o singură instalație. Includeți în această secțiune orice activități desfășurate în instalație și excludeți activitățile conexe efectuate de alți operatori.</t>
  </si>
  <si>
    <t>Referința activității din ultima coloană este legată de referința activității din secțiunea 5(c) de mai sus. În cazul în care o sursă de emisie ține de mai mult de o activitate, introduceți „A1, A2” sau „A1 – A3” sau indicații similare, după caz.</t>
  </si>
  <si>
    <t>Această listă va fi disponibilă ca listă verticală la următoarele litere de mai jos (c, d și e), acolo unde este necesară o trimitere la sursele de emisie relevante.</t>
  </si>
  <si>
    <t>Ref. sursă de emisie
S1, S2,...</t>
  </si>
  <si>
    <t>Sursă de emisie (denumire, descriere)</t>
  </si>
  <si>
    <t>Ref. activitate</t>
  </si>
  <si>
    <t>Cuptor de clincher de ciment (decarbonatarea făinii brute, arderea combustibililor)</t>
  </si>
  <si>
    <t>Cazan pe cărbune (arderea combustibililor)</t>
  </si>
  <si>
    <t>Cazan pe cărbune (descompunerea calcarului pentru depoluarea gazelor de ardere)</t>
  </si>
  <si>
    <t>Apăsați pe „+” pentru a adăuga mai multe surse de emisie</t>
  </si>
  <si>
    <t>Puncte de emisie și GES emise:</t>
  </si>
  <si>
    <t>Enumerați și descrieți pe scurt toate punctele de emisie relevante (inclusiv sursele de emisii difuze).</t>
  </si>
  <si>
    <t>De asemenea, selectați activitățile din anexa I, sursele de emisie și GES emise din listele verticale [în legătură cu datele introduse în secțiunea 5(c) de mai sus]. Dacă este vorba de mai mult de o activitate sau sursă de emisie, introduceți, de exemplu, „A1, A2”.</t>
  </si>
  <si>
    <t>Această listă va fi disponibilă ca listă verticală la următoarele litere de mai jos (d și e), acolo unde este necesară o trimitere la punctul de emisie relevant.</t>
  </si>
  <si>
    <t>Ref. punct de emisie
PE1, PE2,...</t>
  </si>
  <si>
    <t>Descrierea punctului de emisie</t>
  </si>
  <si>
    <t>Ref. sursă de emisie</t>
  </si>
  <si>
    <t>Coş 1 (cazan pe cărbune)</t>
  </si>
  <si>
    <t>Coş 2 (cuptor de ciment)</t>
  </si>
  <si>
    <t>Apăsați pe „+” pentru a adăuga mai multe puncte de emisie</t>
  </si>
  <si>
    <t>Puncte de măsurare, acolo unde sunt instalate sisteme de măsurare continuă:</t>
  </si>
  <si>
    <t>Pentru a permite acestui model să propună automat categorii de surse de emisie, este necesar să se definească mai întâi orice sursă de emisie pentru care se aplică metode bazate pe măsurare.</t>
  </si>
  <si>
    <t>Enumerați și descrieți aici toate punctele de măsurare la care se măsoară GES prin sisteme de măsurare continuă a emisiilor (CEMS). Printre acestea se numără punctele de măsurare din sistemele de conducte pentru transportul CO2 în scopul stocării geologice a acestuia.</t>
  </si>
  <si>
    <t>Nu este necesară nicio intrare dacă ați precizat în secțiunea 6(a) de mai sus că nu se utilizează metode bazate pe măsurare.</t>
  </si>
  <si>
    <t>Pentru fiecare punct de măsurare, introduceți și o estimare privind emisiile anuale respective. Această informație este necesară pentru determinarea nivelului aplicabil.</t>
  </si>
  <si>
    <t>În conformitate cu articolul 41 alineatul (1), poate fi permisă o cerință de nivel inferior pentru fiecare sursă de emisie care emite mai puțin de 5 000 de tone de CO2(e) pe an sau care contribuie cu mai puțin de 10% la totalul anual al emisiilor instalației, luându-se în considerare valoarea cea mai ridicată ca emisii absolute (sursă de emisie „minoră”).</t>
  </si>
  <si>
    <t>Toate celelalte surse de emisii vor fi clasificate ca surse de emisie „majore”.</t>
  </si>
  <si>
    <t xml:space="preserve">Aceste emisii estimate sunt de asemenea relevante pentru clasificarea fluxurilor de sursă pe bază de calcul de la litera (f) de mai jos, în cazul în care se aplică metode bazate pe calcul. </t>
  </si>
  <si>
    <t>Ref. punct de măsurare M1, M2,...</t>
  </si>
  <si>
    <t>Descriere</t>
  </si>
  <si>
    <t>Ref. punct de emisie</t>
  </si>
  <si>
    <r>
      <t>Emisiile estimate [tone CO2e / an]</t>
    </r>
    <r>
      <rPr>
        <b/>
        <vertAlign val="subscript"/>
        <sz val="7"/>
        <color indexed="20"/>
        <rFont val="Times New Roman"/>
        <family val="1"/>
      </rPr>
      <t xml:space="preserve"> </t>
    </r>
  </si>
  <si>
    <t>Categoria posibilă</t>
  </si>
  <si>
    <t>GES măsurat</t>
  </si>
  <si>
    <t>Coş de cazan pe cărbune, platformă de măsurare A</t>
  </si>
  <si>
    <t>Apăsați pe „+” pentru a adăuga mai multe puncte de măsurare</t>
  </si>
  <si>
    <t>Fluxuri de sursă relevante:</t>
  </si>
  <si>
    <t>Enumerați aici toate fluxurile de sursă (combustibili, materiale, produse etc.) care urmează să fie monitorizate la instalația dvs. folosind metode bazate pe calcul (adică metodologia standard sau bilanțul masic). Pentru definiția termenului „flux de sursă”, a se vedea documentul de orientare nr. 1 („General guidance for installations”). Pentru definiția fluxurilor de sursă în cazul PFC, consultați punctul 14(c) din foaia „I_PFC”.</t>
  </si>
  <si>
    <t>Fluxurile de sursă pot fi denumite, de exemplu, „gaze naturale”, „păcură ”, „materie primă de intrare în cuptorul de ciment” etc.</t>
  </si>
  <si>
    <t>Tipul de flux de sursă trebuie înțeles ca un set de norme care trebuie utilizate conform RMR. Această clasificare determină alte obligații, de exemplu nivelurile care urmează să fie aplicate.</t>
  </si>
  <si>
    <t>Lista verticală pentru selectarea tipului de flux de sursă este bazată pe activitățile selectate în secțiunea 5(c) de mai sus. Informațiile introduse aici sunt necesare pentru determinarea nivelului minim aplicabil în foaia „E_SourceStreams”.</t>
  </si>
  <si>
    <t>Pentru a permite autorității competente să înțeleagă pe deplin funcționarea instalației, selectați din listele verticale respective activitățile din anexa I, sursele de emisie și punctele de emisie care corespund fiecărui flux de sursă. Dacă este vorba de mai mult de o activitate sau sursă de emisie, introduceți, de exemplu, „A1, A2”.</t>
  </si>
  <si>
    <t>Ref. flux de sursă F1, F2,...</t>
  </si>
  <si>
    <t>Numele fluxului de sursă</t>
  </si>
  <si>
    <t>Tip flux de sursă</t>
  </si>
  <si>
    <t>Făină brută</t>
  </si>
  <si>
    <t>Clincher de ciment: Pe baza intrărilor de cuptor (metoda A)</t>
  </si>
  <si>
    <t>A1: Producția de clincher de ciment</t>
  </si>
  <si>
    <t>S1: Cuptor de clincher de ciment (decarbonatarea făinii brute, arderea combustibililor)</t>
  </si>
  <si>
    <t>PE2: Coş 2 (cuptor de ciment)</t>
  </si>
  <si>
    <t>Păcură</t>
  </si>
  <si>
    <t>Ardere: Alți combustibili gazoși și lichizi</t>
  </si>
  <si>
    <t>Apăsați pe „+” pentru a adăuga mai multe fluxuri de sursă</t>
  </si>
  <si>
    <t>Categorii de fluxuri de sursă și emisii estimate:</t>
  </si>
  <si>
    <t>Indicați emisiile estimate pentru fiecare flux de sursă (metoda bazată pe calcul, inclusiv PFC) și selectați o categorie de flux de sursă corespunzătoare.</t>
  </si>
  <si>
    <t>Datele privind referința fluxului de sursă și denumirea completă a fluxului de sursă (denumirea fluxului de sursă și tipul de flux de sursă) vor fi luate automat de la litera (d) de mai sus.</t>
  </si>
  <si>
    <t>În cazul în care fluxurile de sursă ies dintr-un bilanț masic, emisiile trebuie introduse ca valori negative.</t>
  </si>
  <si>
    <t>Context: În conformitate cu articolul 19 alineatul (3), puteți clasifica fiecare flux de sursă ca „major”, „minor” sau „de minimis”.</t>
  </si>
  <si>
    <t>fluxurile de sursă „minore” reprezintă, împreună, mai puțin de 5 000 de tone de CO2 fosil pe an sau mai puțin de 10%, până la o contribuție maximă totală de 100 000 de tone de CO2 fosil pe an, luându-se în considerare cifra cea mai mare ca valoare absolută</t>
  </si>
  <si>
    <t>fluxurile de sursă „de minimis” reprezintă, împreună, mai puțin de 1 000 de tone de CO2 fosil pe an sau mai puțin de 2%, până la o contribuție maximă totală de 20 000 de tone de CO2 fosil pe an, luându-se în considerare cifra cea mai mare ca valoare absolută</t>
  </si>
  <si>
    <t>fluxurile de sursă „majore” sunt toate fluxurile de sursă care nu sunt clasificate ca „de minimis” sau „minore”</t>
  </si>
  <si>
    <t>Pentru fluxurile de sursă care intră într-un bilanț masic, pentru clasificare se vor lua în calcul valorile absolute.</t>
  </si>
  <si>
    <t>Pentru a vă ajuta să alegeți o categorie adecvată, pentru fiecare flux de sursă va fi afișată categoria posibilă în câmpul verde.</t>
  </si>
  <si>
    <t>Vă atragem atenția asupra faptului că acest afișaj automat furnizează doar informații despre categoria posibilă pentru fiecare flux de sursă autonom. Dacă oricare dintre pragurile explicate mai sus este depășit, categoriile posibile nu se vor schimba, dar va apărea un mesaj de eroare. În acest caz, selectați o categorie cu cel puțin un nivel mai sus.</t>
  </si>
  <si>
    <t xml:space="preserve">După ce ați terminat de introdus emisiile estimate pentru toate fluxurile de sursă, suma va fi comparată cu emisiile anuale totale introduse la punctul 5.d de mai sus. Dacă suma emisiilor estimate diferă cu mai mult de 5% față de emisiile anuale totale, va apărea un mesaj automat de eroare. </t>
  </si>
  <si>
    <t>Denumirea completă a fluxului de sursă (nume + tip)</t>
  </si>
  <si>
    <t>Categoria selectată</t>
  </si>
  <si>
    <t>Făină brută; Clincher de ciment: Pe baza intrărilor de cuptor (metoda A)</t>
  </si>
  <si>
    <t>Păcură; Ardere: Alți combustibili gazoși și lichizi</t>
  </si>
  <si>
    <t>Mesaj de eroare (suma fluxurilor de sursă minore):</t>
  </si>
  <si>
    <r>
      <t xml:space="preserve">Mesaj de eroare (suma fluxurilor de sursă </t>
    </r>
    <r>
      <rPr>
        <i/>
        <sz val="10"/>
        <rFont val="Arial"/>
        <family val="2"/>
      </rPr>
      <t>de minimis</t>
    </r>
    <r>
      <rPr>
        <sz val="10"/>
        <rFont val="Arial"/>
        <family val="2"/>
      </rPr>
      <t>):</t>
    </r>
  </si>
  <si>
    <t>Mesaj de eroare (Emisii totale, diferență față de 5(d)):</t>
  </si>
  <si>
    <t>Părți de instalație și activități neincluse în EU ETS, dacă este relevant:</t>
  </si>
  <si>
    <t>Oferiți detalii pentru orice părți de instalație sau activități care nu sunt incluse în EU ETS în cazul în care combustibilii sau materialele folosite de aceste activități sunt contabilizate cu ajutorul dispozitivelor de măsurare care servesc și pentru activitățile din anexa I.</t>
  </si>
  <si>
    <t xml:space="preserve">Pentru mai multe detalii, consultați punctele (b), (c) și (e) de mai sus. </t>
  </si>
  <si>
    <t>Fluxuri de sursă (combustibili/materiale)</t>
  </si>
  <si>
    <t>Surse de emisie</t>
  </si>
  <si>
    <t>Puncte de emisie</t>
  </si>
  <si>
    <t>Gaze naturale (trecute prin instalație către consumatorul extern)</t>
  </si>
  <si>
    <t>mai multe cazane (&lt; 3MWth fiecare)</t>
  </si>
  <si>
    <t>Coş al instalație conectate (încălzirea unui spital adiacent)</t>
  </si>
  <si>
    <t>Apăsați pe „+” pentru a adăuga mai multe activități excluse din EU ETS</t>
  </si>
  <si>
    <t>D. Metoda bazată pe calcul</t>
  </si>
  <si>
    <t>Instrumente de măsură</t>
  </si>
  <si>
    <t>Surse de informații</t>
  </si>
  <si>
    <t>Laboratoare</t>
  </si>
  <si>
    <t>Proceduri</t>
  </si>
  <si>
    <t>Folosiți această foaie pentru a furniza informațiile necesare pentru metodele bazate pe calcul. Informațiile introduse aici sunt utilizate ca referință pentru intrările detaliate din foaia următoare (E_SourceStreams).</t>
  </si>
  <si>
    <t>În special, lista instrumentelor de măsură este necesară pentru monitorizarea datelor de activitate, lista surselor de informații este necesară pentru valorile implicite ale parametrilor de calcul în conformitate cu articolul 31, iar metodele de analiză vor fi menționate în studiile de caz și sunt necesare pentru parametrii de calcul.</t>
  </si>
  <si>
    <r>
      <t>Descrierea metodei bazate pe calcul pentru monitorizarea emisiilor de CO</t>
    </r>
    <r>
      <rPr>
        <b/>
        <sz val="9"/>
        <rFont val="Arial"/>
        <family val="2"/>
      </rPr>
      <t>2</t>
    </r>
    <r>
      <rPr>
        <b/>
        <sz val="10"/>
        <rFont val="Arial"/>
        <family val="2"/>
      </rPr>
      <t xml:space="preserve"> din instalație, dacă este cazul:</t>
    </r>
  </si>
  <si>
    <t>Furnizați în caseta de mai jos o scurtă descriere a metodei de calcul, inclusiv formulele, utilizate pentru determinarea emisiilor anuale de CO2.</t>
  </si>
  <si>
    <t>Dacă descrierea este prea complexă, de exemplu se utilizează formule complexe, puteți furniza descrierea într-un document separat care utilizează un format de fișier acceptat de AC. În acest caz, includeți aici o trimitere la acest fișier, folosind numele fișierului și data.</t>
  </si>
  <si>
    <t>Această descriere ar trebui să furnizeze informațiile de legătură necesare pentru a înțelege modul în care informațiile introduse în alte părți ale acestui fişier sunt utilizate împreună pentru calcularea emisiilor. Această descriere poate fi la fel de scurtă ca exemplul dat.</t>
  </si>
  <si>
    <t>În principiu, metoda bazată pe calcul utilizată la această instalație este aplicată în conformitate cu următoarele etape:</t>
  </si>
  <si>
    <t>(a) pentru fiecare flux de sursă, în cazul în care se folosesc valori implicite pentru parametrii de calcul (gaz natural, păcură și toate fluxurile de sursă minore), datele de activitate mai întâi se adună, apoi se aplică formula de calcul indicată la articolul 24 alineatul (1).</t>
  </si>
  <si>
    <t>(b) pentru fiecare flux de sursă, unde rezultatele analizelorl se folosesc pentru parametrii de calcul (cărbune, făină brută), date de activitate și parametrii de calcul ai fiecărui lot la care se referă analizele, sunt în primul rând utilizaţi în formula de calcul indicată la articolul 24 alineatul (1). Emisiile rezultate pentru fiecare lot sunt apoi adunate pentru a obține valoarea emisiilor anuale ale fluxului de sursă.</t>
  </si>
  <si>
    <t>(c) în cazul de la litera (b), pentru raportare se determină media ponderată a parametrilor de calcul.</t>
  </si>
  <si>
    <t>(d) emisiile tuturor fluxurilor de sursă se adună pentru a obține emisiile anuale ale instalației.</t>
  </si>
  <si>
    <t>Pentru combustibilii solizi, se folosește măsurarea pe lot, în conformitate cu articolul 27 alineatul (2). Toate celelalte fluxuri de sursă sunt monitorizate prin măsurare continuă.</t>
  </si>
  <si>
    <t>Toate detaliile cu privire la fluxurile de sursă (determinarea datelor de activitate, determinarea parametrilor de calcul) figurează în alte secțiuni ale prezentului plan de monitorizare.</t>
  </si>
  <si>
    <t>Caracteristicile și amplasarea sistemelor de măsurare pentru determinarea datelor de activitate referitoare la fluxurile de sursă:</t>
  </si>
  <si>
    <t>Descrieți caracteristicile și amplasarea sistemelor de măsurare care urmează să fie folosite pentru fiecare flux de sursă în cazul căruia emisiile sunt determinate prin calculare.</t>
  </si>
  <si>
    <t>La „Amplasament” trebuie să precizați unde se găsește contorul în cadrul instalației, precum și modul în care este identificat în schema de proces.</t>
  </si>
  <si>
    <t>Pentru fiecare instrument de măsură, introduceți incertitudinea specificată, inclusiv plaja aferentă acestei incertitudini, astfel cum este indicată în specificațiile producătorului. În unele cazuri, incertitudinea poate fi specificată pentru două plaje diferite. În acest caz, introduceți ambele plaje.</t>
  </si>
  <si>
    <t>Plaja de utilizare tipică se referă la plaja pentru care este utilizat de obicei instrumentul de măsură relevant în instalație.</t>
  </si>
  <si>
    <t>Ar trebui furnizată o descriere pentru toate dispozitivele de măsură care sunt relevante pentru monitorizarea emisiilor, inclusiv contoarele și subcontoarele folosite la deducerea cantităților utilizate în afara limitelor instalației. Dispozitivele de măsură folosite pentru măsurarea continuă a emisiilor (CEMS) trebuie specificate în foaia F_MeasurementBasedApproaches, secțiunea 9.c.</t>
  </si>
  <si>
    <t>„Tipul instrumentului de măsură”: selectați tipul corespunzător din lista verticală sau introduceți un tip mai potrivit.</t>
  </si>
  <si>
    <t>Lista instrumentelor introduse aici va fi disponibilă ca listă verticală pentru fiecare flux de sursă în foaia E_SourceStreams (litera b), unde trebuie făcută o trimitere la instrumentele de măsură relevante utilizate.</t>
  </si>
  <si>
    <t>În cazul debitmetrelor de gaze, indicați Nm³/h în cazul în care compensarea p/T este integrată în instrument și m³ în mod de funcționare în cazul în care compensarea p/T este realizată de un instrument separat. În acest din urmă caz, enumerați de asemenea aceste instrumente separat.</t>
  </si>
  <si>
    <t>Toate instrumentele utilizate trebuie să poată fi clar identificate cu ajutorul unui identificator unic (cum ar fi numărul de serie al instrumentului). Cu toate acestea, schimbul de instrumente (necesar, de exemplu, în urma unei avarii) nu va constitui o modificare semnificativă a planului de monitorizare în sensul articolului 15 alineatul (3). Prin urmare, identificarea unică ar trebui documentată separat de planul de monitorizare. Asigurați-vă că aveți stabilită o procedură scrisă corespunzătoare în acest scop.</t>
  </si>
  <si>
    <t>Ref.</t>
  </si>
  <si>
    <t>Tipul instrumentului de măsură</t>
  </si>
  <si>
    <t>Amplasare (ID intern)</t>
  </si>
  <si>
    <t>Plaja de măsurare</t>
  </si>
  <si>
    <t>Incertitudinea
specificată
(+/-%)</t>
  </si>
  <si>
    <t>Plaja tipică de utilizare</t>
  </si>
  <si>
    <t>unitate</t>
  </si>
  <si>
    <t>extremitatea inferioară</t>
  </si>
  <si>
    <t>extremitatea superioară</t>
  </si>
  <si>
    <t>Contor cu pistoane rotative</t>
  </si>
  <si>
    <t>Platformă de cântărire</t>
  </si>
  <si>
    <t>Apăsați pe „+” pentru a adăuga mai multe instrumente de măsură</t>
  </si>
  <si>
    <t>Titlul și referința documentului privind evaluarea calculelor de incertitudine:</t>
  </si>
  <si>
    <t xml:space="preserve">Trebuie să furnizați dovezi pentru a demonstra conformitatea cu nivelurile aplicate, în conformitate cu articolul 12. Enumerați trimiterile la calculele de incertitudine și/sau la schemele aferente în caseta de deasupra. </t>
  </si>
  <si>
    <t>Precizăm că, în conformitate cu articolul 47 alineatul (3), instalațiile cu emisii reduse nu au obligația de a prezenta acest document către AC.</t>
  </si>
  <si>
    <t>Lista surselor de informații pentru valorile implicite ale parametrilor de calcul:</t>
  </si>
  <si>
    <t xml:space="preserve">Enumerați toate sursele de informații relevante, de la care obțineți valori implicite pentru parametrii de calcul în conformitate cu articolul 31. </t>
  </si>
  <si>
    <t>Acestea sunt de regulă surse statice, precum de exemplu inventarul național, IPCC, anexa VI la RMR, Manualul de chimie și fizică („Handbook of Chemistry and Physics”) Handbook of Chemistry and Physicsetc.</t>
  </si>
  <si>
    <t>Numai în cazul în care valoarea implicită se schimbă anual, operatorul trebuie să specifice sursa aplicabilă autorizată a valorii respective prin intermediul unei surse dinamice, precum site-ul web al AC.</t>
  </si>
  <si>
    <t>Această listă va fi disponibilă ca listă verticală în foaia E_SourceStreams [tabelul (g)] pentru a face trimitere la sursele de informații privind parametrii de calcul relevanți ai fiecărui flux de sursă.</t>
  </si>
  <si>
    <t>Ref. sursă de informații</t>
  </si>
  <si>
    <t xml:space="preserve">Descrierea sursei de informații </t>
  </si>
  <si>
    <t>Inventarul național al GES, actualizat anual (a se vedea http://Dummy.address.test). Se folosește valoarea cea mai recentă publicată în 2011.</t>
  </si>
  <si>
    <t>Manualul de chimie și fizică, ed. 92, http://www.hbcpnetbase.com/</t>
  </si>
  <si>
    <t>Analiza puterii calorifice nete și a factorului de emisie ale fluxului de sursă „păcură” din august 2011</t>
  </si>
  <si>
    <t>Apăsați pe „+” pentru a adăuga mai multe surse de informații</t>
  </si>
  <si>
    <t>Laboratoare și metode utilizate pentru analiza parametrilor de calcul:</t>
  </si>
  <si>
    <t>Enumerați metodele care urmează să fie utilizate la analizarea combustibililor și a materialelor în scopul determinării parametrilor de calcul, acolo unde este cazul în funcție de nivelul selectat. În cazul în care laboratorul nu este acreditat în conformitate cu EN ISO/IEC 17025, trebuie să demonstrați că laboratorul este competent din punct de vedere tehnic în conformitate cu articolul 34. În acest scop, includeți o trimitere la un document anexat.</t>
  </si>
  <si>
    <t>În cazul în care se folosesc cromatografe de gaze sau analizatori de gaze extractivi sau neextractivi online, trebuie îndeplinite cerințele articolului 32.</t>
  </si>
  <si>
    <t>Această listă va fi disponibilă ca listă verticală în foaia E_SourceStreams [tabelul (g)] pentru a face trimitere la metodele de analiză privind parametrii de calcul relevanți ai fiecărui flux de sursă.</t>
  </si>
  <si>
    <t>Ref. laborator</t>
  </si>
  <si>
    <t>Numele laboratorului</t>
  </si>
  <si>
    <t>Parametru</t>
  </si>
  <si>
    <t>Metoda de analiză
(includeți trimiterea la procedură și o scurtă descriere a metodei)</t>
  </si>
  <si>
    <t>Laboratorul este acreditat EN ISO/IEC 17025 pentru această analiză?</t>
  </si>
  <si>
    <t>Dacă nu, trimiterea la dovada care trebuie prezentată</t>
  </si>
  <si>
    <t>Exemplu laborator</t>
  </si>
  <si>
    <t>Conținut de C</t>
  </si>
  <si>
    <t>EN 15104:2011. A se vedea procedura ANA-1233/UBA</t>
  </si>
  <si>
    <t>Exemplu laborator 2</t>
  </si>
  <si>
    <t>Conținut de biomasă</t>
  </si>
  <si>
    <t>EN 15440:2011 – unele diferențe în ceea ce privește dimensiunea și tratamentul eșantioanelor. A se vedea procedura ANA-1234/UBA</t>
  </si>
  <si>
    <t>Competență_lab.pdf, 2/3/2012</t>
  </si>
  <si>
    <t>Apăsați pe „+” pentru a adăuga mai multe metode și laboratoare</t>
  </si>
  <si>
    <t>Descrierea procedurilor scrise pentru analize:</t>
  </si>
  <si>
    <t>Furnizați detalii cu privire la procedurile scrise pentru analizele enumerate mai sus în tabelul 7(e). Descrierea ar trebui să includă parametrii esențiali și operațiunile efectuate.</t>
  </si>
  <si>
    <t>În cazul în care o serie de proceduri sunt utilizate pentru un scop similar, dar pentru fluxuri de sursă sau parametri diferiți, furnizați detalii cu privire la procedura globală care acoperă elementele comune și asigurarea calității metodelor aplicate.</t>
  </si>
  <si>
    <t>Apoi puteți fie să introduceți aici trimiteri la „subproceduri” individuale, fie să precizați separat detalii referitoare la fiecare procedură relevantă. În acest din urmă caz, utilizați butonul „Adaugă procedură” de la sfârșitul acestei foi. Cu toate acestea, asigurați-vă că se poate introduce o trimitere clară la (sub)procedura corespunzătoare în secțiunea 8, tabelul g.</t>
  </si>
  <si>
    <r>
      <t>Titlul</t>
    </r>
    <r>
      <rPr>
        <sz val="8"/>
        <rFont val="Arial"/>
        <family val="2"/>
      </rPr>
      <t xml:space="preserve"> procedurii</t>
    </r>
  </si>
  <si>
    <t>Analiza PCN a combustibililor solizi și lichizi.</t>
  </si>
  <si>
    <r>
      <t>Trimiterea</t>
    </r>
    <r>
      <rPr>
        <sz val="8"/>
        <rFont val="Arial"/>
        <family val="2"/>
      </rPr>
      <t xml:space="preserve"> la procedură</t>
    </r>
  </si>
  <si>
    <t>Combustibili solizi: ANA 1-1/UBA; Combustibili lichizi: ANA 1-2/UBA; Comparație cu un laborator extern (acreditat): ANA 1-3/ext</t>
  </si>
  <si>
    <r>
      <t>Trimitere la schemă</t>
    </r>
    <r>
      <rPr>
        <sz val="8"/>
        <rFont val="Arial"/>
        <family val="2"/>
      </rPr>
      <t xml:space="preserve"> (dacă este cazul)</t>
    </r>
  </si>
  <si>
    <r>
      <t>Scurtă descriere</t>
    </r>
    <r>
      <rPr>
        <sz val="8"/>
        <rFont val="Arial"/>
        <family val="2"/>
      </rPr>
      <t xml:space="preserve"> a procedurii  </t>
    </r>
  </si>
  <si>
    <t>Se folosește metoda bombei calorimetrice. Cantitatea corespunzătoare a eșantionului se bazează pe experiența dobândită în cursul măsurătorilor anterioare privind materiale similare.
Eșantioanele sunt folosite în stare uscată (uscate la 120°C timp de cel puțin 6h). PCN este ajustată pentru conținutul de umiditate prin calcul.</t>
  </si>
  <si>
    <t>Combustibili solizi: ca în standard. Combustibili lichizi: doar o ușoară adaptare față de standard; eșantioanele nu sunt uscate.</t>
  </si>
  <si>
    <r>
      <t>Postul</t>
    </r>
    <r>
      <rPr>
        <sz val="8"/>
        <rFont val="Arial"/>
        <family val="2"/>
      </rPr>
      <t xml:space="preserve"> sau </t>
    </r>
    <r>
      <rPr>
        <u/>
        <sz val="8"/>
        <rFont val="Arial"/>
        <family val="2"/>
      </rPr>
      <t>departamentul</t>
    </r>
    <r>
      <rPr>
        <sz val="8"/>
        <rFont val="Arial"/>
        <family val="2"/>
      </rPr>
      <t xml:space="preserve"> responsabil pentru procedură și pentru orice date generate</t>
    </r>
  </si>
  <si>
    <t>Laboratorul societății – Șef de departament. Adjunct: Director HSEQ.</t>
  </si>
  <si>
    <r>
      <t>Locul</t>
    </r>
    <r>
      <rPr>
        <sz val="8"/>
        <rFont val="Arial"/>
        <family val="2"/>
      </rPr>
      <t xml:space="preserve"> în care se păstrează înregistrările</t>
    </r>
  </si>
  <si>
    <t>Pe hârtie: Birou laborator, raftul 27/9, dosar nr. „ETS 01-ANA-aaaa” (unde aaaa este anul în curs).
Electronic: „P:\ETS_MRV\labs\ETS_01-ANA-aaaa.xls”</t>
  </si>
  <si>
    <r>
      <t>Denumirea sistemului IT</t>
    </r>
    <r>
      <rPr>
        <sz val="8"/>
        <rFont val="Arial"/>
        <family val="2"/>
      </rPr>
      <t xml:space="preserve"> folosit (dacă este cazul).</t>
    </r>
  </si>
  <si>
    <t>Jurnal intern al laboratorului (bază de date MS Access): numărul eșantioanelor și originea/denumirea acestora sunt asociate cu rezultatele.</t>
  </si>
  <si>
    <r>
      <t xml:space="preserve">Lista </t>
    </r>
    <r>
      <rPr>
        <u/>
        <sz val="8"/>
        <rFont val="Arial"/>
        <family val="2"/>
      </rPr>
      <t>standardelor EN</t>
    </r>
    <r>
      <rPr>
        <sz val="8"/>
        <rFont val="Arial"/>
        <family val="2"/>
      </rPr>
      <t xml:space="preserve"> sau a altor standarde aplicate (dacă este relevant)</t>
    </r>
  </si>
  <si>
    <t>EN 14918:2009 cu modificări pentru a putea utiliza și combustibili lichizi și care nu provin din biomasă.</t>
  </si>
  <si>
    <t>Descrierea procedurii privind realizarea planurilor de eșantionare pentru analize:</t>
  </si>
  <si>
    <t>Procedurile de mai jos trebuie să acopere elementele unui plan de eșantionare conform dispozițiilor articolului 33. O copie a procedurii trebuie transmisă autorității competente odată cu planul de monitorizare.</t>
  </si>
  <si>
    <t>Descrierea procedurii utilizată pentru revizuirea adecvată a planului de eșantionare:</t>
  </si>
  <si>
    <t>Descrierea procedurii utilizate pentru estimarea stocurilor la începutul/sfârșitul anului de raportare (dacă este cazul):</t>
  </si>
  <si>
    <t>Descrieți procedura care urmează să fie utilizată pentru a estima variația stocurilor la orice flux de sursă care este monitorizat prin măsurarea pe lot, de exemplu în cazurile în care se folosesc facturi.</t>
  </si>
  <si>
    <t>Descrierea procedurii folosite pentru a urmări instrumentele de măsură aflate în instalație și utilizate la determinarea datelor de activitate.</t>
  </si>
  <si>
    <t>Această procedură este relevantă doar în cazul în care operatorul folosește instrumente de măsură care se află sub controlul său.</t>
  </si>
  <si>
    <t>Apăsați pe „+” pentru a adăuga mai multe proceduri</t>
  </si>
  <si>
    <t>Vă rugăm să rețineți că textul explicativ se afișează doar pentru primul flux.</t>
  </si>
  <si>
    <t>Dacă doriți să se afișeze date și pentru alte fluxuri de sursă, apăsați pe semnele „+” din stânga (funcția de grupare a datelor).</t>
  </si>
  <si>
    <t>Pentru adăugarea de alte fluxuri de sursă, treceți la secțiunea 6.e din foaia C_InstallationDescription și folosiți macro-ul de acolo.</t>
  </si>
  <si>
    <t>Exemplul este integrat în primul flux de sursă.</t>
  </si>
  <si>
    <t>Tipul fluxului de sursă:</t>
  </si>
  <si>
    <t>Metoda aplicabilă conform RMR:</t>
  </si>
  <si>
    <t>Parametrul căruia i se aplică incertitudinea:</t>
  </si>
  <si>
    <t>Exemplu flux de sursă:</t>
  </si>
  <si>
    <t>Metodă standard: Combustibil, articolul 24 alineatul (1)</t>
  </si>
  <si>
    <t>Cantitatea de combustibil [t] sau [Nm3]</t>
  </si>
  <si>
    <t>Denumirea fluxului de sursă, tipul de flux de sursă, precum și categoria vor fi afișate automat pe baza informațiilor introduse în secțiunea 6.e din foaia C_InstallationDescription.</t>
  </si>
  <si>
    <r>
      <t xml:space="preserve">În cazul în care nu ați atribuit acolo fluxul de sursă unei categorii aplicabile (major, minor, </t>
    </r>
    <r>
      <rPr>
        <sz val="8"/>
        <color indexed="18"/>
        <rFont val="Arial"/>
        <family val="2"/>
      </rPr>
      <t>de minimis</t>
    </r>
    <r>
      <rPr>
        <i/>
        <sz val="8"/>
        <color indexed="18"/>
        <rFont val="Arial"/>
        <family val="2"/>
      </rPr>
      <t>), va fi utilizată categoria care este afișată automat în secțiunea respectivă. În acest caz, modelul nu poate indica în mod corect mai jos care sunt nivelurile ce trebuie aplicate. Prin urmare, asigurați-vă că selectați corect categoria aplicabilă în secțiunea menționată anterior.</t>
    </r>
  </si>
  <si>
    <t>Întrucât tipul de flux de sursă poate fi atribuit în mod clar unei metode de monitorizare aplicabile conform RMR (articolele 24 și 25) și parametrilor cărora li se aplică incertitudinea datelor de activitate (anexa II), aceste informații sunt furnizate automat pe baza RMR.</t>
  </si>
  <si>
    <t>Asistență automată privind nivelurile aplicabile:</t>
  </si>
  <si>
    <t>Mai jos, la literele (c) și (f), nivelurile necesare pentru datele de activitate și pentru parametrii de calcul sunt afișate în câmpurile verzi pe baza intrărilor din secțiunea 5 literele (d) și (e) și din secțiunea 6 literele (e) și (f). Acestea sunt nivelurile minime pentru fluxurile de sursă majore din instalații de categoria C. Cu toate acestea, se pot permite cerințe mai reduse. Îndrumări corespunzătoare sunt afișate în caseta verde de mai jos, în funcție de următoarele puncte:</t>
  </si>
  <si>
    <t>Cerințe reduse li se aplică instalațiilor cu emisii reduse în conformitate cu articolul 47 alineatul (2);</t>
  </si>
  <si>
    <t>Categoria instalației (A, B sau C) în conformitate cu articolul 19;</t>
  </si>
  <si>
    <r>
      <t xml:space="preserve">Cerințe reduse li se aplică fluxurilor de sursă minore și </t>
    </r>
    <r>
      <rPr>
        <sz val="8"/>
        <color indexed="18"/>
        <rFont val="Arial"/>
        <family val="2"/>
      </rPr>
      <t>de minimis</t>
    </r>
    <r>
      <rPr>
        <i/>
        <sz val="8"/>
        <color indexed="18"/>
        <rFont val="Arial"/>
        <family val="2"/>
      </rPr>
      <t xml:space="preserve"> clasificate în conformitate cu articolul 19 alineatul (3).</t>
    </r>
  </si>
  <si>
    <t>Acest mesaj cu privire la nivelurile aplicabile este relevant pentru datele de activitate și pentru toți parametrii de calcul.</t>
  </si>
  <si>
    <t>Exemplu de date:</t>
  </si>
  <si>
    <t>Articolul 26 alineatul (1): Trebuie să se aplice cel puțin nivelurile minime prezentate mai jos.
Cu toate acestea, puteți aplica un nivel cu până la două niveluri mai scăzut (nivelul 1 fiind minimul), în cazul în care puteți demonstra în mod concludent autorității competente că nivelul impus conform primului paragraf nu este fezabil din punct de vedere tehnic sau că presupune costuri excesive.</t>
  </si>
  <si>
    <t>Date de activitate:</t>
  </si>
  <si>
    <t>Metoda de determinare a datelor de activitate:</t>
  </si>
  <si>
    <t>Metoda de determinare:</t>
  </si>
  <si>
    <t>Continuă</t>
  </si>
  <si>
    <t>În conformitate cu articolul 27 alineatul (1), datele de activitate ale unui flux de sursă pot fi determinate (a) prin măsurarea continuă la procesul care cauzează emisiile sau (b) prin agregarea cantităților măsurate livrate separat ținând seama de variațiile relevante ale stocurilor (măsurare pe lot).</t>
  </si>
  <si>
    <t>Trimitere la procedura utilizată pentru determinarea stocurilor la sfârșitul anului:</t>
  </si>
  <si>
    <t xml:space="preserve">Aceasta este relevantă numai în cazul în care ați ales „Lot” ca metodă de determinare. Introduceți o trimitere la procedura descrisă în secțiunea 7(i). </t>
  </si>
  <si>
    <t>Pentru instalațiile cu emisii reduse [secțiunea 5(e)] nu este obligatoriu ca evaluarea incertitudinii aferente să includă determinarea stocurilor [articolul 47 alineatul (5)].</t>
  </si>
  <si>
    <t>Instrument controlat de:</t>
  </si>
  <si>
    <t>Selectați „operator” în cazul în care instrumentul de măsură se află sub controlul dvs. și „partenerul comercial” în cazul în care acesta se află în afara controlului dvs.</t>
  </si>
  <si>
    <t>Dacă este vorba de mai multe instrumente, selectați „partenerul comercial” dacă acesta este cazul pentru cel puțin unul dintre instrumentele utilizate la acest flux de sursă. În acest caz, folosiți caseta de observații de la litera (b) de mai jos pentru a identifica instrumentele care sunt sub controlul operatorului și cele care sunt sub controlul partenerului comercial.</t>
  </si>
  <si>
    <t>Vă rugăm să confirmați îndeplinirea condițiilor de la articolul 29 alineatul (1):</t>
  </si>
  <si>
    <t>Acest punct este relevant numai dacă nu sunteți proprietarul instrumentului de măsură.</t>
  </si>
  <si>
    <t>În conformitate cu articolul 29 alineatul (1), vă puteți baza pe instrumente care nu sunt sub controlul dvs. numai dacă instrumentele permit aplicarea unui nivel cel puțin la fel de ridicat ca instrumentele proprii, dau rezultate mai fiabile și sunt mai puțin susceptibile la riscuri legate de control.</t>
  </si>
  <si>
    <t>Utilizați facturi pentru a determina cantitatea acestui combustibil sau material?</t>
  </si>
  <si>
    <t>Vă rugăm să confirmați că partenerul comercial și operatorul sunt independenți:</t>
  </si>
  <si>
    <t xml:space="preserve">Acest punct este relevant numai dacă nu sunteți proprietarul instrumentului de măsură </t>
  </si>
  <si>
    <t>În conformitate cu articolul 29 alineatul (1) litera (a), vă puteți baza pe facturi numai dacă partenerii comerciali sunt independenți.</t>
  </si>
  <si>
    <t>Instrumente de măsură utilizate:</t>
  </si>
  <si>
    <t xml:space="preserve">Selectați aici unul sau mai multe dintre instrumentele pe care le-ați definit în secțiunea 7(b). </t>
  </si>
  <si>
    <t>Dacă pentru acest flux de sursă sunt folosite mai mult de 5 instrumente de măsură, de exemplu în cazul în care compensarea p/T se realizează utilizând instrumente separate, folosiți caseta de mai jos pentru a completa descrierea.</t>
  </si>
  <si>
    <t>Observație/Descrierea metodei, dacă se folosesc mai multe instrumente:</t>
  </si>
  <si>
    <t>Explicați de ce și cum sunt necesare mai multe instrumente, dacă este cazul. De exemplu, s-ar putea ca un instrument să fie necesar pentru a deduce o parte din combustibil care nu ține de ETS. Instrumentele de măsură pot fi folosite alternativ sau  coroborate.</t>
  </si>
  <si>
    <t>Nivelul minim cerut pentru datele de activitate:</t>
  </si>
  <si>
    <t>Nivelul utilizat pentru datele de activitate:</t>
  </si>
  <si>
    <t>Incertitudine constatată:</t>
  </si>
  <si>
    <t>Observație:</t>
  </si>
  <si>
    <t>Incertitudinea nu trebuie să fie mai mare de ± 5,0%</t>
  </si>
  <si>
    <t>Incertitudinea nu trebuie să fie mai mare de ± 2,5%</t>
  </si>
  <si>
    <t>Face obiectul unui control metrologic legal național --&gt; eroare maximă tolerată în exploatare</t>
  </si>
  <si>
    <t>În ceea ce privește nivelul minim cerut și nivelul utilizat, introduceți aici incertitudinea constatată în exploatare în decursul întregii perioade de raportare.</t>
  </si>
  <si>
    <t>În general, această valoare ar trebui să fie rezultatul unei evaluări a incertitudinii [a se vedea secțiunea 7(c)]. Cu toate acestea, articolul 28 alineatele (2) și (3) și articolul 29 alineatul (2) permit aplicarea mai multor simplificări:</t>
  </si>
  <si>
    <t>puteți utiliza erorile maxime tolerate specificate pentru instrumentul de măsură în exploatare sau, dacă este mai mică, incertitudinea obținută prin calibrare, înmulțită cu un factor de ajustare prudent pentru a ține seama de impactul incertitudinii în exploatare, cu condiția ca instrumentele de măsură să fie instalate într-un mediu adecvat pentru caracteristicile lor de utilizare, sau</t>
  </si>
  <si>
    <t>puteți utiliza eroarea maximă tolerată în exploatare ca incertitudine constatată, cu condiția ca instrumentul de măsură să facă obiectul unui control metrologic legal național.</t>
  </si>
  <si>
    <t>Folosiți caseta de observații [litera (h) de mai jos] pentru a descrie modul în care se determină incertitudinea constatată pe întreaga perioadă.</t>
  </si>
  <si>
    <t>Pentru indicații suplimentare, consultați articolele 28 și 29 din RMR și secțiunea 5.3 din documentul de orientare nr. 1.</t>
  </si>
  <si>
    <t>Parametrii de calcul:</t>
  </si>
  <si>
    <t>În conformitate cu articolul 30 alineatul (1), parametrii de calcul pot fi determinați fie ca valori implicite, fie prin analize de laborator. Nivelul aplicabil este cel care determină care dintre aceste opțiuni se utilizează.</t>
  </si>
  <si>
    <t>Următoarele categorii de niveluri sunt utilizate cu titlu orientativ (în conformitate cu documentul de orientare nr. 1):</t>
  </si>
  <si>
    <t>Valori implicite de tip I</t>
  </si>
  <si>
    <t>Valori implicite de tip I: Fie parametri standard enumerați în anexa VI (adică, în principiu, valori IPCC), fie alte valori constante în conformitate cu articolul 31 alineatul (1) litera (d) sau (e), și anume valori garantate de furnizor sau rezultând din analize efectuate în trecut dar încă valabile.</t>
  </si>
  <si>
    <t>Valori implicite de tip II:</t>
  </si>
  <si>
    <t>Valori implicite de tip II: Factori de emisie specifici țării, în conformitate cu articolul 31 alineatul (1) literele (b) și (c), și anume valori folosite pentru inventarul național al GES, alte valori publicate de AC pentru tipuri de combustibil mai dezagregate sau alte valori din literatura de specialitate care sunt agreate de autoritatea competentă.</t>
  </si>
  <si>
    <t xml:space="preserve">Indicatori: </t>
  </si>
  <si>
    <t>Acestea sunt metode bazate pe corelări empirice determinate cel puțin o dată pe an în conformitate cu cerințele aplicabile analizelor de laborator. Cu toate acestea, analizele respective se realizează doar o dată pe an, prin urmare acest nivel este considerat un nivel mai scăzut decât analizele complete. Corelațiile cu indicatori se pot baza pe:</t>
  </si>
  <si>
    <t>măsurarea densității anumitor uleiuri sau gaze, inclusiv a celor frecvent folosite în rafinării sau în industria siderurgică; sau</t>
  </si>
  <si>
    <t>puterea calorifică netă pentru anumite tipuri de cărbune.</t>
  </si>
  <si>
    <t xml:space="preserve">Evidențe de achiziție: </t>
  </si>
  <si>
    <t>Puterea calorifică netă poate fi obținută din evidențele de achiziție puse la dispoziție de furnizorul de combustibil, cu condiția ca acest lucru să se facă pe baza unor standarde naționale sau internaționale acceptate. (Se aplică numai în cazul combustibililor comercializați pe piață).</t>
  </si>
  <si>
    <t xml:space="preserve">Analize de laborator: </t>
  </si>
  <si>
    <t>În acest caz cerințele articolelor 32-35 referitoare la analize sunt integral aplicabile.</t>
  </si>
  <si>
    <t>Fracțiune de biomasă de tipul I</t>
  </si>
  <si>
    <t>Se aplică una din următoarele metode, care sunt considerate echivalente:</t>
  </si>
  <si>
    <t>utilizarea unei valori implicite sau a unei metode de estimare publicate de Comisie în conformitate cu articolul 39 alineatul (2);</t>
  </si>
  <si>
    <t>utilizarea unei valori determinate în conformitate cu articolul 39 alineatul (2) al doilea paragraf, și anume considerând că materialul este integral fosil (BF=0), sau utilizarea unei metode de estimare aprobate de autoritatea competentă;</t>
  </si>
  <si>
    <t xml:space="preserve">aplicarea articolului 39 alineatul (3) în cazul rețelelor de gaze naturale în care se injectează biogaz, adică utilizarea unui sistem de garanție de origine instituit în conformitate cu articolul 2 litera (j) și articolul 15 din Directiva 2009/28/CE [Directiva privind sursele de energie regenerabile], în cazul în care a fost instituit un astfel de sistem. </t>
  </si>
  <si>
    <t>Fracțiune de biomasă de tip II</t>
  </si>
  <si>
    <t>Fracțiunea de biomasă se determină în conformitate cu articolul 39 alineatul (1), și anume prin analize de laborator. În acest caz, standardul relevant și metodele analitice din fracţiunea utilizată necesită aprobarea explicită a autorității competente.</t>
  </si>
  <si>
    <t>Notă:</t>
  </si>
  <si>
    <t>Nivelurile minime cerute în tabelul de mai jos se referă întotdeauna la fluxuri de sursă majore. Consultați informațiile cuprinse în căsuța de mesaj din zona de antet a acestui flux de sursă pentru a vedea dacă sunt permise cerințe mai reduse.</t>
  </si>
  <si>
    <t>În conformitate cu articolul 26 alineatul (4), pentru factorul de oxidare și factorul de conversie operatorul trebuie să aplice, ca cerință minimă, cele mai scăzute niveluri enumerate în anexa II.</t>
  </si>
  <si>
    <t>Niveluri aplicate pentru parametrii de calcul:</t>
  </si>
  <si>
    <t>Parametrul de calcul</t>
  </si>
  <si>
    <t>Nivel minim cerut</t>
  </si>
  <si>
    <t>Nivel aplicat</t>
  </si>
  <si>
    <t>Text integral pentru nivelul aplicat</t>
  </si>
  <si>
    <t>Puterea calorică netă (PCN)</t>
  </si>
  <si>
    <t>Factor de emisie (preliminar)</t>
  </si>
  <si>
    <t>Factor de oxidare</t>
  </si>
  <si>
    <t>Factor de conversie</t>
  </si>
  <si>
    <t>Conținutul de carbon</t>
  </si>
  <si>
    <t>Fracțiunea de biomasă (dacă este cazul)</t>
  </si>
  <si>
    <t>Textul integral pentru nivelul aplicat</t>
  </si>
  <si>
    <t>Analize de laborator</t>
  </si>
  <si>
    <t>Valori implicite de tip II</t>
  </si>
  <si>
    <t xml:space="preserve">Valoare implicită FO=1 </t>
  </si>
  <si>
    <t>În funcție de nivelul selectat (valori implicite sau analiză de laborator), trebuie să introduceți următoarele informații pentru fiecare parametru de calcul, după caz:</t>
  </si>
  <si>
    <t>În cazul în care se folosește valoarea implicită, introduceți valoarea, unitatea și sursa din literatura de specialitate făcând trimitere la tabelul 7(d) din foaia precedentă. Valoarea trebuie să reflecte valoarea constantă la momentul notificării planului de monitorizare.</t>
  </si>
  <si>
    <t>În cazul în care este necesară o analiză de laborator, introduceți metoda de analiză/laboratorul prin trimitere la tabelul 7(e) din foaia precedentă, o trimitere la planul dvs. de eșantionare și frecvența de analiză care trebuie aplicată.</t>
  </si>
  <si>
    <t>Detalii privind parametrii de calcul:</t>
  </si>
  <si>
    <t>Valoare implicită</t>
  </si>
  <si>
    <t>Unitate</t>
  </si>
  <si>
    <t>Ref. sursă</t>
  </si>
  <si>
    <t>Ref. analiză</t>
  </si>
  <si>
    <t>Ref. eșantionare</t>
  </si>
  <si>
    <t>Frecvența analizei</t>
  </si>
  <si>
    <t>PCN_eșantion</t>
  </si>
  <si>
    <t>Săptămânal</t>
  </si>
  <si>
    <t>SI5: IPCC</t>
  </si>
  <si>
    <t>SI1: RMR</t>
  </si>
  <si>
    <t>Observații și explicații:</t>
  </si>
  <si>
    <t>Observații:</t>
  </si>
  <si>
    <t>Introduceți orice observații relevante mai jos. Spre exemplu ar putea fi necesare explicații pentru metoda de estimare a biomasei, metoda indicatorilor (corelare) etc.</t>
  </si>
  <si>
    <t>Justificare dacă nu se aplică nivelurile minime cerute:</t>
  </si>
  <si>
    <t>Dacă oricare dintre nivelurile minime cerute în conformitate cu articolul 26 nu se aplică pentru datele de activitate sau pentru oricare parametru de calcul aplicabil, introduceți aici o justificare în acest sens.</t>
  </si>
  <si>
    <t>În cazul în care este necesar un plan de îmbunătăţire în conformitate cu articolul 26, acesta trebuie prezentat odată cu prezentul plan de monitorizare și o trimitere la el trebuie introdusă mai jos . În cazul în care justificarea se bazează pe costuri nerezonabile, în conformitate cu articolul 18, acest calcul trebuie prezentat odată cu prezentul plan de monitorizare și o trimitere la el trebuie introdusă în justificarea de mai jos .</t>
  </si>
  <si>
    <t>F. Metoda de măsurare</t>
  </si>
  <si>
    <t>Măsurarea emisiilor</t>
  </si>
  <si>
    <t>Gestionare și proceduri</t>
  </si>
  <si>
    <r>
      <t>Notă: Prezenta secțiune trebuie completată pentru măsurarea continuă a emisiilor de CO</t>
    </r>
    <r>
      <rPr>
        <b/>
        <i/>
        <vertAlign val="subscript"/>
        <sz val="8"/>
        <color indexed="18"/>
        <rFont val="Arial"/>
        <family val="2"/>
      </rPr>
      <t>2</t>
    </r>
    <r>
      <rPr>
        <b/>
        <i/>
        <sz val="8"/>
        <color indexed="18"/>
        <rFont val="Arial"/>
        <family val="2"/>
      </rPr>
      <t>, precum și a emisiilor de N</t>
    </r>
    <r>
      <rPr>
        <b/>
        <i/>
        <vertAlign val="subscript"/>
        <sz val="8"/>
        <color indexed="18"/>
        <rFont val="Arial"/>
        <family val="2"/>
      </rPr>
      <t>2</t>
    </r>
    <r>
      <rPr>
        <b/>
        <i/>
        <sz val="8"/>
        <color indexed="18"/>
        <rFont val="Arial"/>
        <family val="2"/>
      </rPr>
      <t>O.</t>
    </r>
  </si>
  <si>
    <t>Mai mult, unele dintre informațiile necesare pentru monitorizarea CO2 transferat și CO2 inerent trebuie să fie raportate aici.</t>
  </si>
  <si>
    <t>Descrierea metodei bazate pe măsurare</t>
  </si>
  <si>
    <t>Furnizați, în caseta de mai jos, o scurtă descriere a metodei de măsurare utilizate pentru a determina emisiile anuale de CO2 sau de N2O. Dacă se măsoară N2O, includeți metoda de transformare a acestor emisii în CO2(e).</t>
  </si>
  <si>
    <t xml:space="preserve">Descrierea trebuie să includă tipul de instrument(e) utilizat(e), dacă măsurătorile sunt efectuate în condiții de umiditate sau normale, formulele pentru aplicarea factorilor de corecție (p, T, O2 și H2O). Dacă se aplică EN 14181, trebuie precizați factorii de calibrare necesari pentru procedurile QAL2. Dacă se calculează volumul gazelor de ardere, descrieți pe scurt metoda de determinare a volumului gazelor de ardere. </t>
  </si>
  <si>
    <t>Descrieți modul în care sunt determinate emisiile anuale pe baza datelor privind concentrația și debitul gazelor de ardere, ținând seama de frecvența determinării concentrației și a debitului gazelor de ardere. Includeți, de asemenea, modul în care sunt înlocuite datele în cazul în care nu se pot determina ore de date valabile.</t>
  </si>
  <si>
    <t>Dacă este cazul, descrieți și metodologia prin care sunt determinate emisiile provenite din biomasă (utilizând o metodă de calcul) pentru scăderea acestora din totalul emisiilor.</t>
  </si>
  <si>
    <t>Diagramă de proces, în cazul în care este solicitată de autoritatea competentă:</t>
  </si>
  <si>
    <t>Furnizați o diagramă de proces conținând toate punctele de emisie relevante în timpul funcționării normale și în timpul operațiunilor „atipice”, adică în timpul etapelor restrictive și de tranziție, inclusiv în timpul defecţiunilor sau în timpul perioadelor de punere în funcțiune.</t>
  </si>
  <si>
    <t>Caracteristicile și amplasarea sistemelor de măsurare pentru punctele de măsurare:</t>
  </si>
  <si>
    <t>Descrieți caracteristicile și amplasarea sistemelor de măsurare care urmează să fie folosite pentru fiecare sursă de emisie, în cazul în care emisiile sunt determinate prin măsurare, și pentru punctele de măsurare pentru transferul de CO2.</t>
  </si>
  <si>
    <t>Includeți, de asemenea, instrumentele pentru parametri auxiliari, precum conținutul de O2 și umiditatea, și, în cazul măsurătorilor indirecte, și instrumente de măsurare a concentrației pentru alți constituenți gazoși decât CO2.</t>
  </si>
  <si>
    <t>Lista instrumentelor introduse aici va fi disponibilă ca listă verticală pentru fiecare sursă de emisie din secțiunea 10 de mai jos, unde trebuie făcută o trimitere la instrumentele de măsură relevante utilizate.</t>
  </si>
  <si>
    <t>Frecvența măsurătorilor trebuie să indice frecvența punctelor de date produse de instrument înainte ca datele să fie agregate pentru a se obține medii orare sau medii pe perioade mai scurte.</t>
  </si>
  <si>
    <t>Frecvența măsurătorilor</t>
  </si>
  <si>
    <t>Concentrația de CO2 (NDIR)</t>
  </si>
  <si>
    <t>Coş 1 platforma A (diagramă: St.1-A)</t>
  </si>
  <si>
    <t>1 pe secundă</t>
  </si>
  <si>
    <t>Măsurarea debitului (tub Pitot - medie)</t>
  </si>
  <si>
    <t>Laboratoare și metode utilizate pentru aplicarea de metode de măsurare continuă:</t>
  </si>
  <si>
    <t>Această listă va fi disponibilă ca listă verticală mai jos, în secțiunea 10, pentru a face trimitere la metodele de analiză aferente punctelor de măsurare relevante.</t>
  </si>
  <si>
    <t>Proceduri QAL</t>
  </si>
  <si>
    <t>Concentrația de CO2</t>
  </si>
  <si>
    <t>Vă rugăm să rețineți că textul explicativ se afișează doar pentru primul punct de măsurare.</t>
  </si>
  <si>
    <t>Dacă doriți să se afișeze date și pentru alte puncte de măsurare, apăsați pe semnele „+” din stânga (funcția de grupare a datelor).</t>
  </si>
  <si>
    <t>Pentru adăugarea de alte punct de măsurare, treceți la secțiunea 6.d din foaia C_InstallationDescription și să folosiți macro-ul de acolo.</t>
  </si>
  <si>
    <t>Exemplul este integrat în primul punct de măsurare.</t>
  </si>
  <si>
    <t>Tip de funcționare:</t>
  </si>
  <si>
    <t>Funcționare normală și funcționare atipică</t>
  </si>
  <si>
    <t>Selectați aici dacă acest punct de măsurare este un punct de emisie/de măsurare în timpul funcționării normale sau atipice (în timpul fazelor restrictive și de tranziție, inclusiv defecţiunile sau perioadele de punere în funcțiune).</t>
  </si>
  <si>
    <t>Informațiile din câmpurile verzi sunt preluate automat de la punctul 6(d) din foaia C_InstallationDescription.</t>
  </si>
  <si>
    <t>Mai jos, în câmpurile verzi, sunt afișate nivelurile necesare pentru metodele bazate pe măsurare, pe baza intrărilor din secțiunile 5(d) și 6(d). Acestea sunt nivelurile minime pentru sursele de emisie majore. Cu toate acestea, se pot accepta cerințe mai reduse. Îndrumări corespunzătoare vor fi afișate în caseta verde de mai jos, în funcție de următoarele puncte:</t>
  </si>
  <si>
    <t>se aplică cerințe reduse pentru sursele de emisie care emit mai puțin de 5 000 de tone de CO2(e) pe an sau care contribuie cu mai puțin de 10% la totalul anual al emisiilor instalației, luându-se în considerare valoarea cea mai mare dintre acestea, în conformitate cu articolul 41 alineatul (1).</t>
  </si>
  <si>
    <t>Articolul 41: Se aplică nivelul minim afișat mai jos.
Doar în cazul în care puteți demonstra în mod concludent autorității competente că aplicarea nivelului impus nu este fezabilă din punct de vedere tehnic sau presupune costuri nerezonabile și că aplicarea unei metode de calcul pe baza nivelurilor prevăzute la articolul 26 nu este fezabilă din punct de vedere tehnic sau presupune costuri nerezonabile, se poate utiliza nivelul inferior următor, nivelul 1 fiind minimul.</t>
  </si>
  <si>
    <t>Instrumente și niveluri:</t>
  </si>
  <si>
    <t>MM2: Debit</t>
  </si>
  <si>
    <t>Selectați aici unul sau mai multe dintre instrumentele pe care le-ați definit în secțiunea 9(c) de mai sus.</t>
  </si>
  <si>
    <t>Dacă pentru acest punct de măsurare se folosesc mai mult de 5 instrumente de măsură, utilizați caseta de observații de mai jos pentru a oferi explicații suplimentare.</t>
  </si>
  <si>
    <t>Nivelul minim cerut:</t>
  </si>
  <si>
    <t>Nivelul utilizat:</t>
  </si>
  <si>
    <t>În ceea ce privește nivelul minim cerut și nivelul utilizat, introduceți aici incertitudinea globală constatată în decursul întregii perioade de raportare.</t>
  </si>
  <si>
    <t xml:space="preserve">În general, această valoare ar trebui să fie rezultatul unei evaluări a incertitudinii [a se vedea secțiunea 7(c)]. </t>
  </si>
  <si>
    <t>Standarde și proceduri:</t>
  </si>
  <si>
    <t>Standarde aplicate și orice abatere de la standardele respective</t>
  </si>
  <si>
    <t>Folosiți trimiteri la tabelul 9(e) de mai sus, după caz.</t>
  </si>
  <si>
    <t>Trimiteri la proceduri</t>
  </si>
  <si>
    <t>Pentru a descrie integral metodele aplicate, trebuie furnizate următoarele informații. Introduceți trimiteri la procedurile scrise corespunzătoare. Procedurile trebuie descrise în secțiunea 11 de mai jos, în această foaie.</t>
  </si>
  <si>
    <t>Orice formulă de calcul utilizată pentru agregarea datelor și pentru determinarea emisiilor anuale</t>
  </si>
  <si>
    <r>
      <t>Metodă utilizată pentru determinarea calculul orelor valabile sau perioadelor de referință mai scurte pentru fiecare parametru [utilizând pragul menționat la articolul 44 alineatul (2)] și pentru înlocuirea datelor lipsă în conformitate cu articolul 45</t>
    </r>
    <r>
      <rPr>
        <sz val="10"/>
        <rFont val="Arial"/>
        <charset val="238"/>
      </rPr>
      <t>]</t>
    </r>
  </si>
  <si>
    <t>Calcularea debitului gazelor de ardere, dacă este cazul</t>
  </si>
  <si>
    <r>
      <t>Determinarea CO</t>
    </r>
    <r>
      <rPr>
        <sz val="8"/>
        <rFont val="Arial"/>
        <family val="2"/>
      </rPr>
      <t>2</t>
    </r>
    <r>
      <rPr>
        <sz val="10"/>
        <rFont val="Arial"/>
        <family val="2"/>
      </rPr>
      <t xml:space="preserve"> rezultat din biomasă și scăzut din emisiile de CO</t>
    </r>
    <r>
      <rPr>
        <sz val="8"/>
        <rFont val="Arial"/>
        <family val="2"/>
      </rPr>
      <t>2</t>
    </r>
    <r>
      <rPr>
        <sz val="10"/>
        <rFont val="Arial"/>
        <family val="2"/>
      </rPr>
      <t xml:space="preserve"> măsurate, dacă este cazul</t>
    </r>
  </si>
  <si>
    <t>Calcule de coroborare realizate în conformitate cu articolul 46, dacă este cazul</t>
  </si>
  <si>
    <t>Introduceți orice observații relevante mai jos. Spre exemplu, ar putea fi necesare explicații pentru metoda de estimare a biomasei, alte măsuri de asigurare și control al calității (QA/QC) etc.</t>
  </si>
  <si>
    <t>Dacă nivelul necesar conform articolului 41 nu se aplică pentru acest punct de măsurare, introduceți aici o justificare în acest sens.</t>
  </si>
  <si>
    <t>Furnizați detalii cu privire la procedurile scrise care detaliază metoda și formulele de calcul utilizate pentru agregarea datelor și pentru determinarea emisiilor anuale de CO2(e) în cazul în care se aplică metode bazate pe măsurare.</t>
  </si>
  <si>
    <t>Furnizați detalii cu privire la procedurile scrise în conformitate cu articolul 44 din RMR.</t>
  </si>
  <si>
    <t>În cazul în care o serie de proceduri sunt utilizate pentru un scop similar, dar pentru surse de emisie sau puncte de măsurare diferite, furnizați detalii cu privire la procedura globală care acoperă elementele comune și asigurarea calității metodelor aplicate.</t>
  </si>
  <si>
    <t>Apoi puteți fie să introduceți aici trimiteri la „subproceduri” individuale, fie să precizați separat detalii referitoare la fiecare procedură relevantă. În acest din urmă caz, utilizați butonul „Adaugă procedură” de la sfârșitul acestei foi. Cu toate acestea, asigurați-vă că se poate introduce o trimitere clară la (sub)procedura corespunzătoare.</t>
  </si>
  <si>
    <r>
      <t>Scurtă descriere</t>
    </r>
    <r>
      <rPr>
        <sz val="8"/>
        <rFont val="Arial"/>
        <family val="2"/>
      </rPr>
      <t xml:space="preserve"> a procedurii   </t>
    </r>
    <r>
      <rPr>
        <i/>
        <sz val="8"/>
        <color indexed="18"/>
        <rFont val="Arial"/>
        <family val="2"/>
      </rPr>
      <t>Descrierea trebuie să acopere parametrii esențiali și operațiunile efectuate</t>
    </r>
  </si>
  <si>
    <t>Furnizați detalii cu privire la procedurile scrise care descriu metodele folosite pentru determinarea orelor valabile (sau a unor perioade de referință mai scurte) pentru fiecare parametru și pentru înlocuirea datelor lipsă.</t>
  </si>
  <si>
    <t>Furnizați detalii cu privire la procedurile scrise care descriu metodele utilizate pentru a determina dacă se pot furniza ore valabile sau perioade de referință mai scurte pentru fiecare parametru și pentru a înlocui datele lipsă în conformitate cu articolul 45 din RMR.</t>
  </si>
  <si>
    <t>În cazul în care debitul gazelor de ardere se determină prin calcul, furnizați detalii cu privire la procedura scrisă referitoare la acest calcul pentru fiecare sursă de emisie relevantă în conformitate cu articolul 43 alineatul (5) litera (a) din RMR.</t>
  </si>
  <si>
    <r>
      <t>În cazul în care CO</t>
    </r>
    <r>
      <rPr>
        <b/>
        <sz val="8"/>
        <rFont val="Arial"/>
        <family val="2"/>
      </rPr>
      <t>2</t>
    </r>
    <r>
      <rPr>
        <b/>
        <sz val="10"/>
        <rFont val="Arial"/>
        <family val="2"/>
      </rPr>
      <t xml:space="preserve"> rezultat din biomasă este inclus în măsurătorile emisiilor, furnizați detalii cu privire la procedura scrisă ce detaliază modul în care CO</t>
    </r>
    <r>
      <rPr>
        <b/>
        <sz val="8"/>
        <rFont val="Arial"/>
        <family val="2"/>
      </rPr>
      <t>2</t>
    </r>
    <r>
      <rPr>
        <b/>
        <sz val="10"/>
        <rFont val="Arial"/>
        <family val="2"/>
      </rPr>
      <t xml:space="preserve"> din biomasă urmează să fie determinat și scăzut din emisiile de CO</t>
    </r>
    <r>
      <rPr>
        <b/>
        <sz val="8"/>
        <rFont val="Arial"/>
        <family val="2"/>
      </rPr>
      <t xml:space="preserve">2 </t>
    </r>
    <r>
      <rPr>
        <b/>
        <sz val="10"/>
        <rFont val="Arial"/>
        <family val="2"/>
      </rPr>
      <t>măsurate, acolo unde este cazul, în conformitate cu articolul 43 alineatul (4) din RMR.</t>
    </r>
  </si>
  <si>
    <t>Furnizați detalii cu privire la procedura scrisă utilizată pentru efectuarea calculelor de coroborare, acolo unde este cazul, în conformitate cu articolul 46 din RMR.</t>
  </si>
  <si>
    <t>Articolul 22 din RMR prevede că operatorul poate utiliza o metodologie care nu se bazează pe niveluri pentru anumite fluxuri de sursă sau surse de emisie, în cazul în care sunt îndeplinite anumite criterii stabilite la articolul respectiv. Completați această secțiune dacă intenționați să aplicați o asemenea metodă alternativă pentru orice flux de sursă sau sursă de emisie. Autoritatea competentă vă poate solicita informații suplimentare care să justifice această metodă.</t>
  </si>
  <si>
    <t>În cazul în care se aplică o metodă de monitorizare alternativă în conformitate cu articolul 22 din RMR, furnizați o descriere detaliată a metodologiei de monitorizare aplicate în privința tuturor fluxurilor de sursă sau surselor de emisie în cazul cărora nu se folosește o metodă pe niveluri.</t>
  </si>
  <si>
    <t>Furnizați în caseta de mai jos o scurtă descriere a metodei de monitorizare, inclusiv formulele utilizate pentru determinarea emisiilor anuale de CO2 sau de CO2(e).</t>
  </si>
  <si>
    <t>Prezentați o scurtă justificare pentru aplicarea unei metode alternative în cazul surselor de emisie menționate mai sus, în conformitate cu dispozițiile articolului 22.</t>
  </si>
  <si>
    <t>Trebuie demonstraţi că incertitudinea globală în ceea ce privește nivelul anual al emisiilor de gaze cu efect de seră al întregii instalații nu depășește 7,5% pentru instalațiile de categoria A, 5,0% pentru cele de categoria B și 2,5% pentru cele de categoria C. Notă: Autoritatea competentă vă poate cere o justificare detaliată care să demonstreze că aplicarea unei metode pe niveluri, bazată pe măsurare sau pe calculare, nu este fezabilă din punct de vedere tehnic sau ar presupune costuri nerezonabile.</t>
  </si>
  <si>
    <t>Furnizați detalii cu privire la procedurile scrise, utilizate pentru efectuarea analizei anuale de incertitudine, necesare conform articolului 22 din RMR.</t>
  </si>
  <si>
    <t>Notă: prezenta secțiune trebuie completată pentru determinarea emisiilor de N2O provenite din anumite activități specifice de producție ale unei instalații. Emisiile de N2O provenite din arderea de combustibili nu sunt acoperite. Asigurați-vă că informațiile privind sistemul de măsurare sunt introduse în foaia F_MeasurementBasedApproaches, după caz.</t>
  </si>
  <si>
    <t>În această foaie trebuie precizate numai cerințele care nu sunt relevante pentru monitorizarea CO2.</t>
  </si>
  <si>
    <t>Furnizați detalii cu privire la procedura care descrie metoda și parametrii utilizați pentru a determina cantitatea de materiale folosite în procesul de producție și cantitatea maximă de material folosită la capacitate maximă.</t>
  </si>
  <si>
    <t>Furnizați detalii cu privire la procedura care descrie metoda și parametrii utilizați pentru a determina cantitatea de produs obținut, ca producție orară, exprimată în acid azotic (100%), acid adipic (100%), acid glioxalic şi glioxilic și caprolactamă, pe oră.</t>
  </si>
  <si>
    <r>
      <t>Furnizați detalii cu privire la procedura care descrie metoda și parametrii utilizați pentru a determina concentrația de N</t>
    </r>
    <r>
      <rPr>
        <b/>
        <sz val="8"/>
        <rFont val="Arial"/>
        <family val="2"/>
      </rPr>
      <t>2</t>
    </r>
    <r>
      <rPr>
        <b/>
        <sz val="10"/>
        <rFont val="Arial"/>
        <family val="2"/>
      </rPr>
      <t>O din gazele de ardere provenind de la fiecare sursă de emisie, limitele operaționale și incertitudinea acesteia, precum și detalii privind metodele alternative care s-ar aplica în cazul în care nivelul concentrațiilor scade în afara limitelor operaționale și situațiile în care se poate întâmpla aceste lucruri.</t>
    </r>
  </si>
  <si>
    <r>
      <t>Furnizați detalii cu privire la procedura care detaliază metoda de calcul utilizată pentru a determina emisiile de N</t>
    </r>
    <r>
      <rPr>
        <b/>
        <sz val="8"/>
        <rFont val="Arial"/>
        <family val="2"/>
      </rPr>
      <t>2</t>
    </r>
    <r>
      <rPr>
        <b/>
        <sz val="10"/>
        <rFont val="Arial"/>
        <family val="2"/>
      </rPr>
      <t>O provenite de la surse periodice care nu prezintă echipamente de reducere a emisiilor, rezultate în urma producerii de acid azotic, acid adipic, caprolactamă, acid glioxalic și glioxilic.</t>
    </r>
  </si>
  <si>
    <t>Furnizați detalii cu privire la procedura care descrie modul sau măsura în care instalația funcționează cu încărcături variabile și modalitatea de realizare a managementului operațional.</t>
  </si>
  <si>
    <t xml:space="preserve">Furnizați informații cu privire la condițiile de proces care deviază de la condițiile normale de funcționare. </t>
  </si>
  <si>
    <t>Aceste informații ar trebui să cuprindă indicarea frecvenței și duratei posibile ale acestor condiții de proces, precum și indicarea volumului emisiilor de N2O în cursul unor astfel de condiții de proces deviante cum ar fi defectarea echipamentului de reducere a emisiilor.</t>
  </si>
  <si>
    <t>I. Emisiile de PFC</t>
  </si>
  <si>
    <t>Notă: prezenta secțiune trebuie completată pentru determinarea emisiilor de perfluorocarburi provenite din producția sau prelucrarea de aluminiu primar din cadrul unei instalații. Întrucât aici se folosește o „metodă bazată pe calcul”, asigurați-vă că ați introdus toate datele corespunzătoare (cu excepția detaliilor privind fluxurile de sursă și procedurile care trebuie precizate în prezenta foaie) în secțiunea 7 (foaia D_CalculationBasedApproaches).</t>
  </si>
  <si>
    <t>Furnizați, în caseta de mai jos, o scurtă descriere a metodei utilizate pentru determinarea emisiilor de PFC și pentru convertirea acestora în emisii anuale de CO2(e).</t>
  </si>
  <si>
    <t>Furnizați, în caseta de mai jos, o scurtă descriere a metodei de monitorizare, inclusiv formulele utilizate pentru determinarea emisiilor anuale de CO2(e).</t>
  </si>
  <si>
    <t>Introduceți o trimitere la o diagramă de proces conținând toate sursele de emisie și punctele de emisie relevante în timpul funcționării normale și în timpul operațiunilor „atipice”, adică în timpul etapelor restrictive și de tranziție, inclusiv în timpul defecţiunilor sau a perioadelor de punere în funcțiune.</t>
  </si>
  <si>
    <t>Lista fluxurilor de sursă care urmează să fie monitorizate cu privire la PFC:</t>
  </si>
  <si>
    <t>În cazul emisiilor de PFC se pot folosi două metode (A: metoda pantei, B: metoda supratensiunii). Într-o instalație pot exista mai multe tipuri de cuve (de exemplu tehnologii diferite sau ani de construcție diferiți) care pot prezenta caracteristici de emisie diferite.</t>
  </si>
  <si>
    <t xml:space="preserve">Grupurile de cuve care sunt monitorizate utilizându-se aceeași metodă și care prezintă aceleași caracteristici de emisie (aceiași factori de emisie) ar trebui să fie considerate „fluxuri de sursă” (adică entități care trebuie monitorizate), prin analogie cu alte metode de monitorizare bazate pe calcul. </t>
  </si>
  <si>
    <t>Indicați aici, în lista „fluxurilor de sursă” ale instalației metodologia de monitorizare și tipul cuvei/anodului, după caz. Lista este preluată automat din secțiunea 6.e a foii C_InstallationDescription.</t>
  </si>
  <si>
    <t>Această listă va fi utilizată în secțiunea următoare pentru definirea unor detalii suplimentare pentru fiecare flux de sursă.</t>
  </si>
  <si>
    <t>Tip de cuvă</t>
  </si>
  <si>
    <t>Metoda de monitorizare</t>
  </si>
  <si>
    <t>Mai jos, în câmpurile verzi, sunt afișate nivelurile minime cerute pentru datele de activitate și parametrii de calcul, pe baza intrărilor din secțiunea 5 literele (d) și (e) și din secțiunea 6 literele (e) și (f). Acestea sunt nivelurile minime pentru fluxurile de sursă majore din instalații de categoria C. Cu toate acestea, se pot accepta cerințe mai reduse. Îndrumări corespunzătoare vor fi afișate în caseta verde de mai jos, în funcție de următoarele puncte:</t>
  </si>
  <si>
    <t>Date de activitate</t>
  </si>
  <si>
    <t>Producția de aluminiu primar:</t>
  </si>
  <si>
    <t>Metoda A: numărul de efecte anodice pe cuvă-zi</t>
  </si>
  <si>
    <t>Metoda A: durata medie a efectelor anodice în minute per eveniment</t>
  </si>
  <si>
    <t>Metoda B: supratensiunea efectului anodic per cuvă</t>
  </si>
  <si>
    <t>Metoda B: randamentul de curent</t>
  </si>
  <si>
    <t>Parametri de calcul</t>
  </si>
  <si>
    <t>Niveluri aplicate</t>
  </si>
  <si>
    <t>SEF(CF4) factor de emisie de pantă</t>
  </si>
  <si>
    <t>OVC (Coeficient de supratensiune)</t>
  </si>
  <si>
    <t>F(C2F6) Fracție masică de C2F6</t>
  </si>
  <si>
    <t>Detalii privind nivelurile</t>
  </si>
  <si>
    <t>Valoarea implicită sau valoarea cea mai recentă</t>
  </si>
  <si>
    <t>Data ultimei analize</t>
  </si>
  <si>
    <t>Eficiența colectării pentru contabilizarea emisiilor fugitive</t>
  </si>
  <si>
    <t>Determinarea eficienței colectării</t>
  </si>
  <si>
    <t>Eficiența colectării</t>
  </si>
  <si>
    <t>Introduceți orice observații relevante mai jos. În special, ar putea fi necesare explicații privind modul în care sunt determinați parametrii de calcul, ce instrumente de măsură și echipamente de control al procesului sunt utilizate pentru determinarea datelor de activitate etc.</t>
  </si>
  <si>
    <t>În cazul în care se aplică un factor de emisie pentru nivelul 2, furnizați detalii cu privire la procedura scrisă prin care se stabilește calendarul de repetare a măsurătorilor în conformitate cu secțiunea 8 din anexa IV la RMR (factori de emisie și eficiența colectării).</t>
  </si>
  <si>
    <r>
      <t>În cazul în care se aplică un factor de emisie de nivel 2, furnizați detalii cu privire la protocolul care descrie procedura utilizată pentru a determina factorii de emisie specifici instalației pentru CF</t>
    </r>
    <r>
      <rPr>
        <b/>
        <vertAlign val="subscript"/>
        <sz val="10"/>
        <rFont val="Arial"/>
        <family val="2"/>
      </rPr>
      <t>4</t>
    </r>
    <r>
      <rPr>
        <b/>
        <sz val="10"/>
        <rFont val="Arial"/>
        <family val="2"/>
      </rPr>
      <t xml:space="preserve"> și C</t>
    </r>
    <r>
      <rPr>
        <b/>
        <vertAlign val="subscript"/>
        <sz val="10"/>
        <rFont val="Arial"/>
        <family val="2"/>
      </rPr>
      <t>2</t>
    </r>
    <r>
      <rPr>
        <b/>
        <sz val="10"/>
        <rFont val="Arial"/>
        <family val="2"/>
      </rPr>
      <t>F</t>
    </r>
    <r>
      <rPr>
        <b/>
        <vertAlign val="subscript"/>
        <sz val="10"/>
        <rFont val="Arial"/>
        <family val="2"/>
      </rPr>
      <t>6</t>
    </r>
    <r>
      <rPr>
        <b/>
        <sz val="10"/>
        <rFont val="Arial"/>
        <family val="2"/>
      </rPr>
      <t xml:space="preserve">. </t>
    </r>
  </si>
  <si>
    <t>Notă: procedura ar trebui de asemenea să arate că măsurătorile au fost și vor fi efectuate un timp suficient de lung pentru ca valorile măsurate să conveargă, dar timp de cel puțin 72 de ore.</t>
  </si>
  <si>
    <t>Furnizați detalii cu privire la procedura scrisă care detaliază metodologia de determinare a eficienței colectării pentru emisiile fugitive, acolo unde este cazul.</t>
  </si>
  <si>
    <r>
      <t>J. CO</t>
    </r>
    <r>
      <rPr>
        <b/>
        <sz val="8"/>
        <rFont val="Arial"/>
        <family val="2"/>
      </rPr>
      <t>2</t>
    </r>
    <r>
      <rPr>
        <b/>
        <sz val="10"/>
        <rFont val="Arial"/>
        <family val="2"/>
      </rPr>
      <t xml:space="preserve"> transferat și CSC</t>
    </r>
  </si>
  <si>
    <r>
      <t>Notă: prezenta secțiune trebuie completată în cazul în care are loc un transfer de CO</t>
    </r>
    <r>
      <rPr>
        <b/>
        <sz val="8"/>
        <color indexed="62"/>
        <rFont val="Arial"/>
        <family val="2"/>
      </rPr>
      <t>2</t>
    </r>
    <r>
      <rPr>
        <b/>
        <sz val="10"/>
        <color indexed="62"/>
        <rFont val="Arial"/>
        <family val="2"/>
      </rPr>
      <t xml:space="preserve"> inerent ca parte a unui combustibil în conformitate cu articolul 48 din RMR sau un transfer de CO</t>
    </r>
    <r>
      <rPr>
        <b/>
        <sz val="8"/>
        <color indexed="62"/>
        <rFont val="Arial"/>
        <family val="2"/>
      </rPr>
      <t>2</t>
    </r>
    <r>
      <rPr>
        <b/>
        <sz val="10"/>
        <color indexed="62"/>
        <rFont val="Arial"/>
        <family val="2"/>
      </rPr>
      <t xml:space="preserve"> în conformitate cu articolul 49 din RMR.</t>
    </r>
  </si>
  <si>
    <r>
      <t>Mai mult, prezenta foaie este relevantă pentru informațiile care trebuie furnizate în cazurile în care se desfășoară activități de captare a CO</t>
    </r>
    <r>
      <rPr>
        <b/>
        <sz val="8"/>
        <color indexed="62"/>
        <rFont val="Arial"/>
        <family val="2"/>
      </rPr>
      <t>2</t>
    </r>
    <r>
      <rPr>
        <b/>
        <sz val="10"/>
        <color indexed="62"/>
        <rFont val="Arial"/>
        <family val="2"/>
      </rPr>
      <t>, transport prin conducte sau stocare geologică a CO</t>
    </r>
    <r>
      <rPr>
        <b/>
        <sz val="8"/>
        <color indexed="62"/>
        <rFont val="Arial"/>
        <family val="2"/>
      </rPr>
      <t>2</t>
    </r>
    <r>
      <rPr>
        <b/>
        <sz val="10"/>
        <color indexed="62"/>
        <rFont val="Arial"/>
        <family val="2"/>
      </rPr>
      <t xml:space="preserve"> aflate sub incidența anexei I la Directiva EU ETS.</t>
    </r>
  </si>
  <si>
    <t>Informațiile referitoare la punctele de măsurare și instrumente de măsură trebuie furnizate în foaia F_MeasurementBasedApproaches.</t>
  </si>
  <si>
    <r>
      <t>Furnizați o descriere detaliată a metodologiei de monitorizare utilizate pentru determinarea CO</t>
    </r>
    <r>
      <rPr>
        <b/>
        <vertAlign val="subscript"/>
        <sz val="10"/>
        <rFont val="Arial"/>
        <family val="2"/>
      </rPr>
      <t>2</t>
    </r>
    <r>
      <rPr>
        <b/>
        <sz val="10"/>
        <rFont val="Arial"/>
        <family val="2"/>
      </rPr>
      <t xml:space="preserve"> inerent sau transferat. </t>
    </r>
  </si>
  <si>
    <t>Aceasta ar trebui să includă în special cantitățile de CO2 care trebuie adăugate în urma primirii de CO2 transferat sau care trebuie scăzute în urma transferului de CO2 în afara instalației, după caz. Asigurați-vă că acest calcul este în conformitate cu articolele 48 și 49 din RMR.</t>
  </si>
  <si>
    <t>Dacă descrierea este prea complexă, de exemplu se folosesc formule complexe sau pentru facilitarea descrierii este necesară o diagramă, puteți include descrierea într-un document separat, utilizând un format de fișier acceptat de AC. În acest caz, introduceți aici o trimitere la fișierul respectiv, folosind numele fișierului și data.</t>
  </si>
  <si>
    <t>Furnizați detalii privind instalațiile care primesc și cele care transferă</t>
  </si>
  <si>
    <t>Indicați aici, pentru fiecare instalație (sau altă entitate) de la care primiți sau căreia îi transferați CO2 inerent sau transferat, următoarele informații:</t>
  </si>
  <si>
    <t>Numele instalației</t>
  </si>
  <si>
    <t>Introduceți aici denumirea instalației sau a entității neincluse în ETS de la care sau către care se transferă CO2. În măsura în care este fezabil, utilizați denumirea folosită de autoritatea competentă și de registru.</t>
  </si>
  <si>
    <t>Denumirea operatorului respectivei instalații sau entități neincluse în ETS.</t>
  </si>
  <si>
    <t>Identificator unic</t>
  </si>
  <si>
    <t>Pentru instalațiile EU ETS, indicați  ID instalației astfel cum este utilizat de sistemul Registrului. În caz de dubiu, contactați autoritatea competentă pentru formatul corect al identificatorului.</t>
  </si>
  <si>
    <t>Tip de transfer</t>
  </si>
  <si>
    <t>Selectați aici, din lista verticală, dacă este vorba de un transfer de la sau către o instalație sau o entitate neinclusă în ETS și dacă este vorba de CO2 inerent (articolul 48) sau de CO2 transferat (articolul 49), conform definițiilor din RMR.</t>
  </si>
  <si>
    <t>Metoda de măsurare</t>
  </si>
  <si>
    <t>În conformitate cu articolul 48 alineatul (3), puteți determina CO2 transferat sau inerent fie cu ajutorul instrumentelor proprii, fie utilizând măsurătorile realizate de cealaltă instalație, sau puteți utiliza ambele posibilități, determinând rezultatul ca media măsurătorilor. Indicați aici care dintre aceste metode este folosită.</t>
  </si>
  <si>
    <t>Notă: Detaliile referitoare la metoda bazată pe măsurare continuă, punctele de măsurare și instrumentele de măsură trebuie introduse în foaia F_MeasurementBasedApproaches.</t>
  </si>
  <si>
    <t>Ref. transfer</t>
  </si>
  <si>
    <t>Identificatorul (ID) unic al instalației</t>
  </si>
  <si>
    <t>Apăsați pe „+” pentru a adăuga mai multe instalații</t>
  </si>
  <si>
    <r>
      <t>În cazul în care o parte a CO</t>
    </r>
    <r>
      <rPr>
        <b/>
        <vertAlign val="subscript"/>
        <sz val="10"/>
        <rFont val="Arial"/>
        <family val="2"/>
      </rPr>
      <t>2</t>
    </r>
    <r>
      <rPr>
        <b/>
        <sz val="10"/>
        <rFont val="Arial"/>
        <family val="2"/>
      </rPr>
      <t xml:space="preserve"> transferat provine din biomasă sau atunci când o instalație intră doar parțial sub incidența Directivei EU ETS, furnizați detalii cu privire la procedura scrisă utilizată pentru deducerea cantității de CO</t>
    </r>
    <r>
      <rPr>
        <b/>
        <sz val="8"/>
        <rFont val="Arial"/>
        <family val="2"/>
      </rPr>
      <t>2</t>
    </r>
    <r>
      <rPr>
        <b/>
        <sz val="10"/>
        <rFont val="Arial"/>
        <family val="2"/>
      </rPr>
      <t xml:space="preserve"> transferat care nu provine din activități, implicând carbon fosil reglementate de Directiva EU ETS.</t>
    </r>
  </si>
  <si>
    <t>Indicați metoda de monitorizare selectată pentru rețeaua de transport:</t>
  </si>
  <si>
    <t>În conformitate cu punctul 22.B din anexa IV la RMR, puteți alege una din două metode. Metoda A constă într-un bilanț masic (bazat pe măsurare) al întregii cantități de CO2 emise, care intră sau iese din rețea, în timp ce metoda B se bazează pe determinarea emisiilor fugitive și evacuate, precum și a scurgerilor și a emisiilor proprii instalației.</t>
  </si>
  <si>
    <t>Dacă este cazul, includeți o trimitere la analiza incertitudinii:</t>
  </si>
  <si>
    <t>Dacă ați ales metoda B, trebuie să furnizați dovezi care să demonstreze conformitatea cu o incertitudine globală de cel mult 7,5% pentru emisiile întregii rețele de transport și că metoda B va oferi rezultate mai fiabile. Introduceți aici o trimitere la documentul anexat, după caz.</t>
  </si>
  <si>
    <t>Dacă este cazul, descrieți echipamentul folosit pentru măsurarea temperaturii și a presiunii în rețeaua de transport.</t>
  </si>
  <si>
    <t>Enumerați toate echipamentele utilizate pentru măsurarea temperaturii și a presiunii în rețeaua de transport în cursul determinării emisiilor generate în urma scurgerilor în conformitate cu punctul 22 din anexa IV la RMR.</t>
  </si>
  <si>
    <t>Referință</t>
  </si>
  <si>
    <t>Amplasare</t>
  </si>
  <si>
    <t>Tipul dispozitivului de măsură</t>
  </si>
  <si>
    <t>Trimitere la dispozitiv</t>
  </si>
  <si>
    <t>Apăsați pe „+” pentru a adăuga mai multe dispozitive de măsură</t>
  </si>
  <si>
    <t>Trimitere la o descriere mai detaliată, dacă este relevant:</t>
  </si>
  <si>
    <t>Dacă este necesar, puteți include lista de la litera (c) și o descriere mai detaliată într-un document separat, folosind un format de fișier acceptat de AC. În acest caz, includeți aici o trimitere la acest fișier, folosind numele fișierului și data.</t>
  </si>
  <si>
    <t>Dacă este cazul, furnizați detalii cu privire la procedura scrisă pentru prevenirea, detectarea și cuantificarea incidentelor de scurgere din rețelele de transport.</t>
  </si>
  <si>
    <r>
      <t>Pentru rețelele de transport, furnizați detalii cu privire la procedura scrisă pentru asigurarea faptului că CO</t>
    </r>
    <r>
      <rPr>
        <b/>
        <vertAlign val="subscript"/>
        <sz val="10"/>
        <rFont val="Arial"/>
        <family val="2"/>
      </rPr>
      <t>2</t>
    </r>
    <r>
      <rPr>
        <b/>
        <sz val="10"/>
        <rFont val="Arial"/>
        <family val="2"/>
      </rPr>
      <t xml:space="preserve"> este transferat numai către instalații care dețin o autorizaţie valabilă de emisii de gaze cu efect de seră sau la care orice emisie de CO</t>
    </r>
    <r>
      <rPr>
        <b/>
        <vertAlign val="subscript"/>
        <sz val="10"/>
        <rFont val="Arial"/>
        <family val="2"/>
      </rPr>
      <t>2</t>
    </r>
    <r>
      <rPr>
        <b/>
        <sz val="10"/>
        <rFont val="Arial"/>
        <family val="2"/>
      </rPr>
      <t xml:space="preserve"> este efectiv monitorizată și contabilizată în conformitate cu articolul 49.</t>
    </r>
  </si>
  <si>
    <t>Dacă pentru rețelele de conducte se aplică metoda B, includeți aici descrierea procedurii utilizate pentru validarea rezultatului metodei B cu metoda A cel puțin o dată pe an:</t>
  </si>
  <si>
    <t>Dacă se aplică metoda B, includeți aici o descriere a procedurii utilizate pentru a determina emisiile fugitive:</t>
  </si>
  <si>
    <t>Dacă se aplică metoda B, includeți aici o descriere a procedurii utilizate pentru a determina emisiile evacuate:</t>
  </si>
  <si>
    <r>
      <t>Notă: În cazul stocării geologice a CO</t>
    </r>
    <r>
      <rPr>
        <b/>
        <sz val="8"/>
        <color indexed="62"/>
        <rFont val="Arial"/>
        <family val="2"/>
      </rPr>
      <t>2</t>
    </r>
    <r>
      <rPr>
        <b/>
        <sz val="10"/>
        <color indexed="62"/>
        <rFont val="Arial"/>
        <family val="2"/>
      </rPr>
      <t>, emisiile provenite din complexul de stocare, precum și degajarea de CO</t>
    </r>
    <r>
      <rPr>
        <b/>
        <sz val="8"/>
        <color indexed="62"/>
        <rFont val="Arial"/>
        <family val="2"/>
      </rPr>
      <t>2</t>
    </r>
    <r>
      <rPr>
        <b/>
        <sz val="10"/>
        <color indexed="62"/>
        <rFont val="Arial"/>
        <family val="2"/>
      </rPr>
      <t xml:space="preserve"> în coloana de apă trebuie să fie monitorizate numai în cazul în care se detectează o scurgere. Dacă nu se detectează nicio scurgere, planul de monitorizare poate să nu aibă nicio prevedere specială privind monitorizarea. </t>
    </r>
  </si>
  <si>
    <t>Prin urmare, este extrem de important să existe o procedură de reacție rapidă în cazul detectării unei scurgeri. În acest caz, planul de monitorizare trebuie actualizat fără întârzieri nejustificate.</t>
  </si>
  <si>
    <t>Furnizați detalii cu privire la procedura utilizată pentru evaluarea periodică a planului de monitorizare. În acest scop, utilizați punctul 19(c) din foaia K_ManagementControl.</t>
  </si>
  <si>
    <r>
      <t>Dacă este cazul, furnizați detalii cu privire la procedura care descrie metodele de cuantificare a emisiilor sau a CO</t>
    </r>
    <r>
      <rPr>
        <b/>
        <vertAlign val="subscript"/>
        <sz val="10"/>
        <rFont val="Arial"/>
        <family val="2"/>
      </rPr>
      <t>2</t>
    </r>
    <r>
      <rPr>
        <b/>
        <sz val="10"/>
        <rFont val="Arial"/>
        <family val="2"/>
      </rPr>
      <t xml:space="preserve"> degajat în coloana de apă, provenind din potențiale scurgeri, precum și metodele aplicate și, eventual, adaptate pentru cuantificarea emisiilor efective sau a CO</t>
    </r>
    <r>
      <rPr>
        <b/>
        <vertAlign val="subscript"/>
        <sz val="10"/>
        <rFont val="Arial"/>
        <family val="2"/>
      </rPr>
      <t>2</t>
    </r>
    <r>
      <rPr>
        <b/>
        <sz val="10"/>
        <rFont val="Arial"/>
        <family val="2"/>
      </rPr>
      <t xml:space="preserve"> degajat în coloana de apă, provenind din scurgeri, astfel cum se precizează în secțiunea 23 din anexa IV.</t>
    </r>
  </si>
  <si>
    <t>Furnizați aici o descriere a metodologiei și a procedurii folosite pentru a determina orice emisii fugitive sau evacuate, inclusiv din zonele în care se realizează recuperarea intensificată a hidrocarburilor. Dacă nu se aplică metode bazate pe măsurare în conformitate cu articolele 41-46, trebuie inclusă o justificare privind costurile nerezonabile.</t>
  </si>
  <si>
    <t>Includeți aici o descriere a procedurii utilizate pentru a stabili incertitudinea emisiilor provenind din scurgeri, dacă este cazul, cu scopul de a corecta cifra emisiilor în conformitate cu subsecțiunea B.3 a secțiunii 23 din anexa IV la RMR.</t>
  </si>
  <si>
    <t>Definiții și abrevieri</t>
  </si>
  <si>
    <t>Această foaie este relevantă pentru toate tipurile de instalații</t>
  </si>
  <si>
    <t>Identificați responsabilitățile legate de monitorizarea și raportarea emisiilor generate de instalație, în conformitate cu articolul 61 din RMR.</t>
  </si>
  <si>
    <t>Identificați funcțiile/posturile relevante și furnizați un rezumat succint al rolului titularului în ceea ce privește monitorizarea și raportarea. Numai posturile/funcțiile cu responsabilități generale și alte roluri cheie trebuie incluse în lista de mai jos (cu alte cuvinte, nu includeți responsabilitățile delegate).</t>
  </si>
  <si>
    <t>Acestea se pot schița într-o diagramă arborescentă sau într-un grafic organizațional anexat</t>
  </si>
  <si>
    <t>Dacă fluxul de date (și pista de audit) este complet, toate responsabilitățile ar trebui să se găsească în descrierea procedurilor și nu ar mai trebui adăugată nicio altă persoană.</t>
  </si>
  <si>
    <t>Funcția/postul</t>
  </si>
  <si>
    <t>Responsabilități</t>
  </si>
  <si>
    <t>Furnizați detalii cu privire la procedura utilizată pentru gestionarea atribuirii de responsabilități privind monitorizarea și raportarea în cadrul instalației și pentru gestionarea competențelor personalului responsabil, în conformitate cu articolul 58 alineatul (3) litera (c) din RMR.</t>
  </si>
  <si>
    <t xml:space="preserve">Această procedură trebuie să precizeze modul de atribuire a responsabilităților de monitorizare și raportare aferente rolurilor identificate mai sus și modul în care se realizează activitățile de formare și de analiză, precum și cum sunt separate sarcinile astfel încât toate datele relevante să fie confirmate de o persoană care nu este implicată în înregistrarea și colectarea datelor. </t>
  </si>
  <si>
    <t>Gestionarea personalului ETS</t>
  </si>
  <si>
    <t>• Persoana responsabilă ține o listă a personalului implicat în gestionarea datelor ETS</t>
  </si>
  <si>
    <t xml:space="preserve">• Persoana responsabilă ține cel puțin o reuniune pe an cu fiecare persoană implicată și cel puțin 4 reuniuni cu personalul cheie definit în anexa la procedură; scop: identificarea necesităților de formare </t>
  </si>
  <si>
    <t>• Persoana responsabilă gestionează activitățile de formare interne și externe în conformitate cu necesitățile identificate.</t>
  </si>
  <si>
    <t>Șef de unitate adjunct HSEQ (sănătate, siguranță, mediu și calitate)</t>
  </si>
  <si>
    <t>Pe hârtie: Birou HSEQ, raftul 27/9, dosar nr. „ETS 01-P”. Electronic: „P:\ETS_MRV\manag\ETS_01-P.xls”</t>
  </si>
  <si>
    <t>N.A. (discuri în rețea normale)</t>
  </si>
  <si>
    <t>Furnizați detalii cu privire la procedura utilizată pentru evaluarea periodică a planului de monitorizare, privind în special orice posibile măsuri de îmbunătățire a metodologiei de monitorizare.</t>
  </si>
  <si>
    <t>Procedura precizată de mai jos ar trebui să acopere următoarele:</t>
  </si>
  <si>
    <t>i - verificarea listei surselor de emisie și a fluxurilor de sursă, asigurându-se exhaustivitatea surselor de emisie și a fluxurilor de sursă și includerea în planul de monitorizare a tuturor modificărilor relevante aduse naturii și funcționării instalației;</t>
  </si>
  <si>
    <t>ii- evaluarea respectării pragurilor de incertitudine aferente datelor de activitate și altor parametri (dacă este cazul) pentru nivelurile aplicate în cazul fiecărui flux de sursă și a fiecărei sursă de emisie; și</t>
  </si>
  <si>
    <t>iii - evaluarea posibilelor măsuri de îmbunătățire a metodologiei de monitorizare aplicate.</t>
  </si>
  <si>
    <t>Furnizați detalii cu privire la procedurile utilizate pentru gestionarea activităților legate de fluxul de date, în conformitate cu articolul 57 din RMR.</t>
  </si>
  <si>
    <t>Dacă se folosesc o serie de proceduri, furnizați detalii cu privire la o procedură globală ce acoperă principalele etape ale activităților legate de fluxul de date, împreună cu o diagramă care să arate cum sunt interrelaționate procedurile de gestionare a datelor (precizați mai jos trimiterea la diagramă și includeți-o atunci când transmiteți planul  de monitorizare). Alternativ, furnizați într-o foaie separată detalii referitoare la proceduri relevante suplimentare.</t>
  </si>
  <si>
    <t>La rubrica „Descrierea etapelor relevante de prelucrare”, identificați fiecare etapă din fluxul de date, de la datele primare la emisiile anuale, reflectând ordinea și interacțiunea dintre activitățile legate de fluxul de date, și includeți formulele și datele utilizate pentru a determina emisiile pe baza datelor primare. Includeți detalii cu privire la orice sisteme relevante de stocare și de prelucrare electronică a datelor și la alte intrări (inclusiv intrări manuale); de asemenea, confirmați modul în care sunt înregistrate rezultatele activităților legate de fluxul de date.</t>
  </si>
  <si>
    <r>
      <t xml:space="preserve">Lista </t>
    </r>
    <r>
      <rPr>
        <u/>
        <sz val="8"/>
        <rFont val="Arial"/>
        <family val="2"/>
      </rPr>
      <t>surselor de date primare</t>
    </r>
  </si>
  <si>
    <r>
      <t>Descrierea etapelor</t>
    </r>
    <r>
      <rPr>
        <sz val="8"/>
        <rFont val="Arial"/>
        <family val="2"/>
      </rPr>
      <t xml:space="preserve"> relevante </t>
    </r>
    <r>
      <rPr>
        <u/>
        <sz val="8"/>
        <rFont val="Arial"/>
        <family val="2"/>
      </rPr>
      <t>de prelucrare</t>
    </r>
    <r>
      <rPr>
        <sz val="8"/>
        <rFont val="Arial"/>
        <family val="2"/>
      </rPr>
      <t xml:space="preserve"> pentru fiecare activitate specifică legată de fluxul de date</t>
    </r>
    <r>
      <rPr>
        <i/>
        <sz val="8"/>
        <rFont val="Arial"/>
        <family val="2"/>
      </rPr>
      <t xml:space="preserve"> </t>
    </r>
  </si>
  <si>
    <t>Furnizați detalii cu privire la procedurile utilizate pentru a evalua riscurile inerente și riscurile de control în conformitate cu articolul 58 din RMR.</t>
  </si>
  <si>
    <t>Scurta descriere trebuie să identifice modul în care se realizează evaluarea riscurilor inerente și a riscurilor de control atunci când se instituie un sistem de control eficient.</t>
  </si>
  <si>
    <t>Furnizați detalii cu privire la procedurile utilizate pentru a garanta asigurarea calității echipamentului de măsură în conformitate cu articolele 58 și 59 din RMR.</t>
  </si>
  <si>
    <t>Scurta descriere trebuie să identifice modul de calibrare și de verificare la intervale regulate, dacă este cazul, a tuturor echipamentelor de măsură relevante, precum și modul în care sunt soluționate cazurile de neconformitate cu performanțele solicitate.</t>
  </si>
  <si>
    <t>Furnizați detalii cu privire la procedurile utilizate pentru a garanta asigurarea calității tehnologiei informatice folosite pentru activitățile legate de fluxul de date, în conformitate cu articolele 58 și 60 din RMR.</t>
  </si>
  <si>
    <r>
      <t>Scurta descriere trebuie să identifice modul în care tehnologia informatică este testată și controlată, inclusiv controlul accesului, realizarea copiilor de rezervă (</t>
    </r>
    <r>
      <rPr>
        <sz val="9"/>
        <color indexed="62"/>
        <rFont val="Arial"/>
        <family val="2"/>
      </rPr>
      <t>backup</t>
    </r>
    <r>
      <rPr>
        <i/>
        <sz val="9"/>
        <color indexed="62"/>
        <rFont val="Arial"/>
        <family val="2"/>
      </rPr>
      <t>), recuperarea datelor și securitatea.</t>
    </r>
  </si>
  <si>
    <t>Furnizați detalii cu privire la procedurile folosite pentru a asigura analizarea și validarea periodică, la nivel intern, a datelor, în conformitate cu articolele 58 și 62 din RMR.</t>
  </si>
  <si>
    <t>Scurta descriere trebuie să precizeze că procesul de analizare și validare include o verificare cu privire la faptul dacă datele sunt complete, comparații cu date din anii precedenți, comparație între consumul de combustibil raportat și documentele de achiziție, precum și între parametrii indicați de furnizorii de combustibil și parametrii de referință internaționali, dacă este cazul, și criteriile de respingere a datelor.</t>
  </si>
  <si>
    <t>Furnizați detalii cu privire la procedurile utilizate pentru realizarea corecțiilor și luarea de măsuri corective, în conformitate cu articolele 58 și 63 din RMR.</t>
  </si>
  <si>
    <t>Scurta descriere trebuie să prezinte acțiunile adecvate care trebuie întreprinse în cazul în care activitățile legate de fluxul de date și activitățile de control nu funcționează eficient. Procedura trebuie să precizeze modul în care se evaluează validitatea rezultatelor, precum și procesul de determinare a cauzei erorii și de corectare a acesteia.</t>
  </si>
  <si>
    <t>Furnizați detalii cu privire la procedurile utilizate pentru a controla procesele externalizate, în conformitate cu dispozițiile articolelor 59 și 64 din RMR.</t>
  </si>
  <si>
    <t>Scurta descriere trebuie să identifice modul în care sunt verificate activitățile legate de fluxul de date și activitățile de control ale proceselor externalizate, precum și ce verificări sunt efectuate cu privire la calitatea datelor rezultate.</t>
  </si>
  <si>
    <t>Furnizați detalii cu privire la procedurile utilizate pentru a gestiona păstrarea registrelor și a documentaţiei în conformitate cu articolele 58 și 66 din RMR.</t>
  </si>
  <si>
    <t>Scurta descriere trebuie să identifice procesul de păstrare a documentelor, în special în ceea ce privește datele și informațiile menționate în anexa IX la RMR și modul în care datele sunt stocate astfel încât informațiile să fie ușor accesibile la cererea autorității competente sau a verificatorului.</t>
  </si>
  <si>
    <t>Furnizaţi detalii cu privire la rezultatele documentate ale unei evaluări a riscurilor care demonstrează că procedurile și activitățile de control sunt proporționale cu riscurile identificate în conformitate cu articolul 12 alineatul (1) litera (b) din RMR. [Notă: obligația de a prezenta AC evaluarea riscurilor nu se aplică în cazul instalațiilor cu emisii reduse, în conformitate cu articolul 47 alineatul (3) din RMR]</t>
  </si>
  <si>
    <t>Includeți în caseta de mai jos trimiterea la fișierul/documentul anexat la planul  de monitorizare.</t>
  </si>
  <si>
    <t>Organizația dvs. posedă un sistem de management de mediu documentat?</t>
  </si>
  <si>
    <t>Dacă sistemul de management de mediu este certificat de o organizație acreditată, specificați care este standardul aplicat, de exemplu ISO14001, EMAS etc.</t>
  </si>
  <si>
    <t>Enumerați toate abrevierile, acronimele sau definițiile pe care le-ați folosit la întocmirea prezentului plan de monitorizare.</t>
  </si>
  <si>
    <t>Abrevierea</t>
  </si>
  <si>
    <t>Definiția</t>
  </si>
  <si>
    <t>Dacă furnizați orice altă informație de care doriți să ținem cont la examinarea planului, precizați acest lucru aici. Vă rugăm să furnizați această informație în format electronic, dacă este posibil. Puteți furniza informații în formate Microsoft Word, Excel sau Adobe Acrobat.</t>
  </si>
  <si>
    <t>Se recomandă evitarea furnizării de informații nerelevante, deoarece este posibil ca astfel să se întârzie aprobarea. Trebuie să se facă trimiteri clare la documentația suplimentară furnizată, iar numele fișierului/numărul de referință trebuie precizat mai jos. Dacă este necesar, verificați împreună autoritatea competentă.</t>
  </si>
  <si>
    <t>Precizați mai jos numele fișierului (fișierelor), dacă este vorba despre documente în format electronic, sau numărul (numerele) de referință al documentului sau documentelor, în cazul documentelor pe hârtie:</t>
  </si>
  <si>
    <t>Numele fișierului/Referință</t>
  </si>
  <si>
    <t>Descrierea documentului</t>
  </si>
  <si>
    <t>Această secțiune este opțională pentru statele membre</t>
  </si>
  <si>
    <t>Articolul 24 alineatul (1) din Decizia 2011/278/CE a Comisiei prevede că statele membre trebuie să se asigure că toate informațiile relevante cu privire la orice modificări planificate și efective ale capacității, ale nivelului activității și ale exploatării unei instalații sunt transmise de operator autorității competente până la data de 31 decembrie a fiecărui an. Articolul 12 alineatul (3) din RMR prevede, de asemenea, că statele membre pot institui obligația ca planul de monitorizare al unei instalații să includă informații în scopul îndeplinirii acestor cerințe.</t>
  </si>
  <si>
    <t>Furnizați detalii cu privire la procedura utilizată pentru a asigura realizarea de analize periodice în vederea identificării oricăror modificări planificate sau efective ale capacității, ale nivelului de activitate și ale exploatării instalației care au un impact asupra alocării instalației.</t>
  </si>
  <si>
    <t>- planificarea și efectuarea de verificări periodice pentru a determina dacă orice modificări planificate sau efective ale capacității, ale nivelului de activitate și ale exploatării unei instalații sunt relevante în temeiul Deciziei 2011/278/CE a Comisiei; și</t>
  </si>
  <si>
    <t>- proceduri pentru asigurarea faptului că aceste informații sunt transmise autorității competente până la data de 31 decembrie a fiecărui an.</t>
  </si>
  <si>
    <t>L. Informații specifice statului membru</t>
  </si>
  <si>
    <t>Spațiu pentru observații suplimentare:</t>
  </si>
  <si>
    <t>Metodă standard: Proces, articolul 24 alineatul (2)</t>
  </si>
  <si>
    <t>Metoda bilanțului masic, articolul 25</t>
  </si>
  <si>
    <t xml:space="preserve">&lt;&lt;&lt; Apăsați aici pentru a trece la foaia următoare &gt;&gt;&gt; </t>
  </si>
  <si>
    <t>Flux de sursă</t>
  </si>
  <si>
    <t>Punct de măsurare</t>
  </si>
  <si>
    <t>Partener comercial</t>
  </si>
  <si>
    <t>Lot</t>
  </si>
  <si>
    <t xml:space="preserve">În prima parte a acestei secțiuni găsiți instrucțiuni detaliate privind datele care se introduc în aceasta. </t>
  </si>
  <si>
    <t>nerelevant</t>
  </si>
  <si>
    <t>nu se aplică!</t>
  </si>
  <si>
    <t>Incertitudinea nu trebuie să depășească</t>
  </si>
  <si>
    <t>(n.a.; utilizați o estimare bazată pe cele mai bune practici)</t>
  </si>
  <si>
    <t>Introduceți date în această secțiune</t>
  </si>
  <si>
    <t>Treceți la următoarele puncte de mai jos</t>
  </si>
  <si>
    <t>Justificați indisponibilitatea sau caracterul inadecvat al datelor istorice</t>
  </si>
  <si>
    <t>Niciun nivel</t>
  </si>
  <si>
    <t>Această regulă nu se aplică instalațiilor cu activități ce generează N2O!</t>
  </si>
  <si>
    <r>
      <t xml:space="preserve">Prag </t>
    </r>
    <r>
      <rPr>
        <i/>
        <sz val="10"/>
        <rFont val="Arial"/>
        <family val="2"/>
      </rPr>
      <t>de minimis</t>
    </r>
    <r>
      <rPr>
        <sz val="10"/>
        <rFont val="Arial"/>
        <family val="2"/>
      </rPr>
      <t xml:space="preserve"> depășit!</t>
    </r>
  </si>
  <si>
    <t>Prag minor depășit!</t>
  </si>
  <si>
    <t>Suma nu se încadrează în 5% din emisiile anuale (secțiunea 6.c)!</t>
  </si>
  <si>
    <t>Rezervat pentru uzul autorității competente</t>
  </si>
  <si>
    <t>A se completa de către operator</t>
  </si>
  <si>
    <t>Belgia</t>
  </si>
  <si>
    <t>Croația</t>
  </si>
  <si>
    <t>Cipru</t>
  </si>
  <si>
    <t>Republica Cehă</t>
  </si>
  <si>
    <t>Danemarca</t>
  </si>
  <si>
    <t>Finlanda</t>
  </si>
  <si>
    <t>Franța</t>
  </si>
  <si>
    <t>Germania</t>
  </si>
  <si>
    <t>Grecia</t>
  </si>
  <si>
    <t>Ungaria</t>
  </si>
  <si>
    <t>Islanda</t>
  </si>
  <si>
    <t>Irlanda</t>
  </si>
  <si>
    <t>Italia</t>
  </si>
  <si>
    <t>Letonia</t>
  </si>
  <si>
    <t>Lituania</t>
  </si>
  <si>
    <t>Luxemburg</t>
  </si>
  <si>
    <t>Țările de Jos</t>
  </si>
  <si>
    <t>Norvegia</t>
  </si>
  <si>
    <t>Polonia</t>
  </si>
  <si>
    <t>Portugalia</t>
  </si>
  <si>
    <t>România</t>
  </si>
  <si>
    <t>Slovacia</t>
  </si>
  <si>
    <t>Spania</t>
  </si>
  <si>
    <t>Suedia</t>
  </si>
  <si>
    <t>Regatul Unit</t>
  </si>
  <si>
    <t>respins de autoritatea competentă</t>
  </si>
  <si>
    <t>proiect - document de lucru</t>
  </si>
  <si>
    <t>Secțiunile relevante: 6 (cu excepția d), 7, 8</t>
  </si>
  <si>
    <t>Secțiunile relevante: 6 (cu excepția e), 9, 10, 11</t>
  </si>
  <si>
    <t>Secțiunile relevante: 12</t>
  </si>
  <si>
    <t>Secțiunile relevante: 6 (cu excepția e), 9, 10, 11, 13</t>
  </si>
  <si>
    <t>Secțiunile relevante: 6 (cu excepția d), 7, 14, 15, 16</t>
  </si>
  <si>
    <t>Secțiunile relevante: 6 (cu excepția e), 9, 10, 11, 17, 18, 19</t>
  </si>
  <si>
    <t>Transfer de CO2</t>
  </si>
  <si>
    <t>Calcul cu dispoziții speciale pentru PFC (anexa IV secțiunea 8)</t>
  </si>
  <si>
    <t>Primește CO2 inerent</t>
  </si>
  <si>
    <t>Exportă CO2 inerent către o instalație ETS</t>
  </si>
  <si>
    <t>Exportă CO2 inerent către un consumator din afara ETS</t>
  </si>
  <si>
    <t>Primește CO2 transferat</t>
  </si>
  <si>
    <t>Exportă CO2 transferat</t>
  </si>
  <si>
    <t>Utilizarea instrumentelor proprii</t>
  </si>
  <si>
    <t>Utilizarea instrumentelor altei instalații</t>
  </si>
  <si>
    <t>Utilizarea instrumentelor ambilor parteneri</t>
  </si>
  <si>
    <t>Metoda A</t>
  </si>
  <si>
    <t>Metoda B</t>
  </si>
  <si>
    <t>AnnexIActivities (activități vizate la anexa I)</t>
  </si>
  <si>
    <t xml:space="preserve">Rafinarea de ulei mineral </t>
  </si>
  <si>
    <t>Producerea de cocs</t>
  </si>
  <si>
    <t>Prăjirea și sinterizarea minereurilor metalice</t>
  </si>
  <si>
    <t>Producerea de fontă sau oțel</t>
  </si>
  <si>
    <t>Producerea sau prelucrarea metalelor feroase</t>
  </si>
  <si>
    <t>Producerea de aluminiu primar</t>
  </si>
  <si>
    <t>Producerea de aluminiu secundar</t>
  </si>
  <si>
    <t>Producerea sau prelucrarea metalelor neferoase</t>
  </si>
  <si>
    <t>Producerea de var sau calcinarea dolomitei/magnezitului</t>
  </si>
  <si>
    <t>Fabricarea sticlei</t>
  </si>
  <si>
    <t>Fabricarea de produse ceramice</t>
  </si>
  <si>
    <t>Fabricarea de vată minerală</t>
  </si>
  <si>
    <t>Producerea sau prelucrarea ghipsului sau plăcilor de ipsos</t>
  </si>
  <si>
    <t>Producerea de celuloză</t>
  </si>
  <si>
    <t>Producerea de hârtie sau carton</t>
  </si>
  <si>
    <t>Producerea de negru de fum</t>
  </si>
  <si>
    <t>Producerea de acid azotic</t>
  </si>
  <si>
    <t>Producerea de acid adipic</t>
  </si>
  <si>
    <t>Producerea de glioxalului și de acid glioxilic</t>
  </si>
  <si>
    <t>Producerea de amoniac</t>
  </si>
  <si>
    <t>Producerea de produse chimice vrac</t>
  </si>
  <si>
    <t>Producerea de hidrogen și de gaz de sinteză</t>
  </si>
  <si>
    <t>Producerea de sodă calcinată și de bicarbonat de sodiu</t>
  </si>
  <si>
    <t>Captarea gazelor cu efect de seră în temeiul Directivei 2009/31/CE</t>
  </si>
  <si>
    <t>Transportul gazelor cu efect de seră în temeiul Directivei 2009/31/CE</t>
  </si>
  <si>
    <t>Stocarea gazelor cu efect de seră în temeiul Directivei 2009/31/CE</t>
  </si>
  <si>
    <t>SpecifiedEmissions2 (Emisii specifice 2)</t>
  </si>
  <si>
    <t>PFC</t>
  </si>
  <si>
    <t>CO2 &amp; PFC</t>
  </si>
  <si>
    <t>SourceCategory (Categorie sursă)</t>
  </si>
  <si>
    <t>Minoră</t>
  </si>
  <si>
    <t>De minimis</t>
  </si>
  <si>
    <t>SourceCategoryCEMS (Categorie sursă CEMS)</t>
  </si>
  <si>
    <t>AnalysisFrequency (Frecvență analiză)</t>
  </si>
  <si>
    <t>Zilnică</t>
  </si>
  <si>
    <t>Lunară</t>
  </si>
  <si>
    <t>Trimestrială</t>
  </si>
  <si>
    <t>Semestrială</t>
  </si>
  <si>
    <t>Anuală</t>
  </si>
  <si>
    <t>OperationType (Tip funcționare)</t>
  </si>
  <si>
    <t>Funcționare tipică</t>
  </si>
  <si>
    <t>Funcționare atipică</t>
  </si>
  <si>
    <t>PFCMethods (Metode PFC)</t>
  </si>
  <si>
    <t>Metoda A - metoda pantei</t>
  </si>
  <si>
    <t>Metoda B - metoda supratensiunii</t>
  </si>
  <si>
    <t>PFCCellTypes (Tipuri celule PFC)</t>
  </si>
  <si>
    <r>
      <t>Precoacere cu prelucrare centrală (</t>
    </r>
    <r>
      <rPr>
        <i/>
        <sz val="10"/>
        <rFont val="Arial"/>
        <family val="2"/>
      </rPr>
      <t>Centre Worked Prebake</t>
    </r>
    <r>
      <rPr>
        <sz val="10"/>
        <rFont val="Arial"/>
        <family val="2"/>
      </rPr>
      <t xml:space="preserve"> - CWPB)</t>
    </r>
  </si>
  <si>
    <r>
      <t>Søderberg cu stâlp vertical (</t>
    </r>
    <r>
      <rPr>
        <i/>
        <sz val="10"/>
        <rFont val="Arial"/>
        <family val="2"/>
      </rPr>
      <t>Vertical Stud Søderberg</t>
    </r>
    <r>
      <rPr>
        <sz val="10"/>
        <rFont val="Arial"/>
        <family val="2"/>
      </rPr>
      <t xml:space="preserve"> - VSS)</t>
    </r>
  </si>
  <si>
    <r>
      <t>Precoacere cu prelucrare laterală (</t>
    </r>
    <r>
      <rPr>
        <i/>
        <sz val="10"/>
        <rFont val="Arial"/>
        <family val="2"/>
      </rPr>
      <t>Side-Worked Pre-Bake</t>
    </r>
    <r>
      <rPr>
        <sz val="10"/>
        <rFont val="Arial"/>
        <family val="2"/>
      </rPr>
      <t xml:space="preserve"> - SWPB)</t>
    </r>
  </si>
  <si>
    <r>
      <t>Søderberg cu stâlp orizontal (</t>
    </r>
    <r>
      <rPr>
        <i/>
        <sz val="10"/>
        <rFont val="Arial"/>
        <family val="2"/>
      </rPr>
      <t>Horizontal Stud Søderberg</t>
    </r>
    <r>
      <rPr>
        <sz val="10"/>
        <rFont val="Arial"/>
        <family val="2"/>
      </rPr>
      <t xml:space="preserve"> - HSS)</t>
    </r>
  </si>
  <si>
    <t>MeteringDevices (Dispozitive de măsurare)</t>
  </si>
  <si>
    <t>Contor cu turbină</t>
  </si>
  <si>
    <t>Contor cu burduf</t>
  </si>
  <si>
    <t>Contor cu diafragmă</t>
  </si>
  <si>
    <t>Contor Venturi</t>
  </si>
  <si>
    <t>Contor cu ultrasunete</t>
  </si>
  <si>
    <t>Contor vortex</t>
  </si>
  <si>
    <t>Contor Coriolis</t>
  </si>
  <si>
    <t>Contor cu roți ovale</t>
  </si>
  <si>
    <r>
      <t>Instrument electronic de conversie a volumului (</t>
    </r>
    <r>
      <rPr>
        <i/>
        <sz val="10"/>
        <rFont val="Arial"/>
        <family val="2"/>
      </rPr>
      <t>Electronic volume conversion instrument</t>
    </r>
    <r>
      <rPr>
        <sz val="10"/>
        <rFont val="Arial"/>
        <family val="2"/>
      </rPr>
      <t xml:space="preserve"> -EVCI)</t>
    </r>
  </si>
  <si>
    <t>Cromatograf gaz</t>
  </si>
  <si>
    <t>Bandă transportoare cu cântar</t>
  </si>
  <si>
    <t>MeasurementTiers (Niveluri de măsură)</t>
  </si>
  <si>
    <t>PFCTiers (Niveluri PFC)</t>
  </si>
  <si>
    <t>BiomassTiers (Niveluri biomasă)</t>
  </si>
  <si>
    <t>ConversionFactorTiers (Niveluri factor de conversie)</t>
  </si>
  <si>
    <t>ActivityDataTiers (Niveluri date de activitate)</t>
  </si>
  <si>
    <t>NCVTiers (Niveluri PCN)</t>
  </si>
  <si>
    <t>EFTiers (Niveluri FE)</t>
  </si>
  <si>
    <t>CarbonContentTiers (Niveluri conținut de carbon)</t>
  </si>
  <si>
    <t>Anexa I la directivă</t>
  </si>
  <si>
    <t>Activități speciale</t>
  </si>
  <si>
    <t>Arderea combustibililor în instalații cu o putere termică nominală totală de peste 20 MW (cu excepția instalațiilor pentru incinerarea deșeurilor periculoase sau municipale)</t>
  </si>
  <si>
    <t xml:space="preserve">Prăjirea sau sinterizarea, inclusiv peletizarea, minereurilor metalice (inclusiv a minereurilor sulfidice) </t>
  </si>
  <si>
    <t xml:space="preserve">Producerea fontei sau a oțelului (topirea primară sau secundară), inclusiv pentru turnarea continuă, cu o capacitate de peste 2,5 tone pe oră </t>
  </si>
  <si>
    <t>Producerea sau prelucrarea metalelor feroase (inclusiv fero-aliaje), atunci când sunt exploatate instalații de ardere cu o putere termică nominală totală de peste 20 MW. Prelucrarea include, printre altele, laminoare, re-încălzitoare, cuptoare de recoacere, forje, turnătorii, acoperire și decapare</t>
  </si>
  <si>
    <t>Producerea de aluminiu secundar atunci când sunt exploatate instalații de ardere cu o putere termică nominală totală de peste 20 MW</t>
  </si>
  <si>
    <t>Producerea sau prelucrarea metalelor neferoase, inclusiv producerea aliajelor, rafinare, topire-turnare etc., atunci când sunt exploatate instalații de ardere cu o putere termică nominală totală (incluzând combustibilii folosiți ca agenți de reducere) de peste 20 MW</t>
  </si>
  <si>
    <t xml:space="preserve">Producerea clincherului de ciment în cuptoare rotative cu o capacitate de producție de peste 500 de tone pe zi sau în alte cuptoare cu o capacitate de producție de peste 50 de tone pe zi </t>
  </si>
  <si>
    <t xml:space="preserve">Producerea de var sau calcinarea dolomitei sau a magnezitului în cuptoare rotative sau în alte cuptoare cu o capacitate de producție de peste 50 de tone pe zi </t>
  </si>
  <si>
    <t xml:space="preserve">Fabricarea sticlei, inclusiv a fibrei de sticlă, cu o capacitate de topire de peste 20 de tone pe zi </t>
  </si>
  <si>
    <t xml:space="preserve">Fabricarea prin ardere de produse ceramice, în special de țigle, cărămizi, cărămizi refractare, plăci ceramice, gresie ceramică sau porțelan, cu o capacitate de producție de peste 75 de tone pe zi </t>
  </si>
  <si>
    <t xml:space="preserve">Fabricarea de material izolant din vată minerală folosind sticlă, rocă sau zgură, cu o capacitate de topire de peste 20 de tone pe zi </t>
  </si>
  <si>
    <t xml:space="preserve">Uscarea sau calcinarea ghipsului sau fabricarea plăcilor din ipsos și a altor produse din ghips, atunci când sunt exploatate instalații de ardere cu o putere termică nominală totală de peste 20 MW. </t>
  </si>
  <si>
    <t xml:space="preserve">Producerea de celuloză din lemn sau alte materiale fibroase </t>
  </si>
  <si>
    <t xml:space="preserve">Producerea de hârtie sau carton, având o capacitate de producție mai mare de 20 de tone pe zi </t>
  </si>
  <si>
    <t xml:space="preserve">Producerea de negru de fum, implicând carbonizarea unor substanțe organice precum uleiurile, gudronul, reziduurile de cracare și de distilare, atunci când sunt exploatate instalații de ardere cu o putere termică nominală totală de peste 20 MW </t>
  </si>
  <si>
    <t xml:space="preserve">Producerea substanțelor chimice organice vrac prin cracare, reformare, oxidare completă sau parțială sau prin procese similare, cu o capacitate de producție care depășește 100 de tone pe zi </t>
  </si>
  <si>
    <t xml:space="preserve">Producerea de hidrogen (H2) și de gaze de sinteză prin reformare sau oxidare parțială, cu o capacitate de producție care depășește 25 de tone pe zi </t>
  </si>
  <si>
    <t xml:space="preserve">Producerea de sodă calcinată (Na2CO3) și de bicarbonat de sodiu (NaHCO3) </t>
  </si>
  <si>
    <t>Captarea gazelor cu efect de seră de la instalațiile care intră în sfera de aplicare a prezentei directive în vederea transportului și stocării geologice într-un sit de stocare autorizat în temeiul Directivei 2009/31/CE</t>
  </si>
  <si>
    <t>Transportarea gazelor cu efect de seră prin intermediul conductelor în vederea stocării geologice într-un sit de stocare autorizat în temeiul Directivei 2009/31/CE</t>
  </si>
  <si>
    <t>Stocarea geologică a gazelor cu efect de seră într-un sit de stocare în temeiul Directivei 2009/31/CE</t>
  </si>
  <si>
    <t>Nivel</t>
  </si>
  <si>
    <t>Activitate</t>
  </si>
  <si>
    <t>Denumire scurtă</t>
  </si>
  <si>
    <t>Subactivitate</t>
  </si>
  <si>
    <t>Tip sursă</t>
  </si>
  <si>
    <t>Minim</t>
  </si>
  <si>
    <t>Maxim</t>
  </si>
  <si>
    <t>Colorez în gri?</t>
  </si>
  <si>
    <t>Arderea combustibililor și combustibili care intră în proces</t>
  </si>
  <si>
    <t>Ardere</t>
  </si>
  <si>
    <t>Combustibili comerciali standard</t>
  </si>
  <si>
    <t>Alți combustibili gazoși și lichizi</t>
  </si>
  <si>
    <t>Combustibili solizi</t>
  </si>
  <si>
    <t>Cantitatea de combustibil [t]</t>
  </si>
  <si>
    <t>Terminale de prelucrare a gazului</t>
  </si>
  <si>
    <t>Fiecare materie care intră și care iese [t]</t>
  </si>
  <si>
    <t>Flăcări deschise</t>
  </si>
  <si>
    <t>Cantitatea de gaz ars [Nm3]</t>
  </si>
  <si>
    <t>Epurare (carbonat)</t>
  </si>
  <si>
    <t>Cantitatea de carbonat consumată [t]</t>
  </si>
  <si>
    <t>Epurare (ghips)</t>
  </si>
  <si>
    <t>Cantitatea de ghips produsă [t]</t>
  </si>
  <si>
    <t>Rafinării</t>
  </si>
  <si>
    <t>Bilanțul masic</t>
  </si>
  <si>
    <t>Regenerarea catalizatorilor de cracare</t>
  </si>
  <si>
    <t>Cerințele privind incertitudinea se aplică separat pentru fiecare sursă de emisii</t>
  </si>
  <si>
    <t>± 10,0% (în t CO2)</t>
  </si>
  <si>
    <t>± 7,5% (în t CO2)</t>
  </si>
  <si>
    <t>± 5,0% (în t CO2)</t>
  </si>
  <si>
    <t>± 2,5% (în t CO2)</t>
  </si>
  <si>
    <t>Producția de hidrogen</t>
  </si>
  <si>
    <t>Material de alimentare hidrocarbură [t]</t>
  </si>
  <si>
    <t>Cocs</t>
  </si>
  <si>
    <t>Combustibil ca intrare în proces</t>
  </si>
  <si>
    <t>Aport de carbonați (metoda A)</t>
  </si>
  <si>
    <t>Material aport carbonați [t]</t>
  </si>
  <si>
    <t>Producția de oxizi (metoda B)</t>
  </si>
  <si>
    <t>Producția de oxizi [t]</t>
  </si>
  <si>
    <t>Minereu metalic</t>
  </si>
  <si>
    <t>Aport de carbonați</t>
  </si>
  <si>
    <t>Material aport și deșeuri de proces conținând carbonați [t]</t>
  </si>
  <si>
    <t>Producția de fontă și oțel</t>
  </si>
  <si>
    <t>Fier și oțel</t>
  </si>
  <si>
    <t>Fiecare flux de masă care intră și care iese din instalație [t]</t>
  </si>
  <si>
    <t>Clincher de ciment</t>
  </si>
  <si>
    <t>Pe baza intrărilor în cuptor (metoda A)</t>
  </si>
  <si>
    <t>Fiecare intrare în cuptor relevantă [t]</t>
  </si>
  <si>
    <t>Producția de clincher (metoda B)</t>
  </si>
  <si>
    <t>Cantitatea de clincher produsă [t]</t>
  </si>
  <si>
    <t>Praf din cuptoarele de ciment (CKD)</t>
  </si>
  <si>
    <t>CKD sau praf de by-pass [t]</t>
  </si>
  <si>
    <t>Carbon care nu provine din carbonați</t>
  </si>
  <si>
    <t>Fiecare materie primă [t]</t>
  </si>
  <si>
    <t>Producția de var și calcinarea dolomitei și a magnezitului</t>
  </si>
  <si>
    <t>Var / dolomită / magnezit</t>
  </si>
  <si>
    <t>Carbonați (metoda A)</t>
  </si>
  <si>
    <t>Oxizi alcalino-pământoși (metoda B)</t>
  </si>
  <si>
    <t>Cantitatea de var produsă [t]</t>
  </si>
  <si>
    <t>Praf de cuptor (metoda B)</t>
  </si>
  <si>
    <t>Praf de cuptor [t]</t>
  </si>
  <si>
    <t>Fabricarea sticlei și a vatei minerale</t>
  </si>
  <si>
    <t>Sticlă și vată minerală</t>
  </si>
  <si>
    <t>Carbonați (intrări)</t>
  </si>
  <si>
    <t>Fiecare aditiv sau materie primă conținând carbonați asociat(ă) cu emisiile de CO2 [t]</t>
  </si>
  <si>
    <t>Fabricarea produselor ceramice</t>
  </si>
  <si>
    <t>Produse ceramice</t>
  </si>
  <si>
    <t>Intrări de carbon (metoda A)</t>
  </si>
  <si>
    <t>Fiecare materie primă conținând carbonați sau aditivi asociată cu emisiile de CO2 [t]</t>
  </si>
  <si>
    <t>Oxizi alcalini (metoda B)</t>
  </si>
  <si>
    <t>Producția brută, inclusiv produsele respinse și deșeurile de sticlă rezultate din cuptoare și din transport [t]</t>
  </si>
  <si>
    <t>Epurare</t>
  </si>
  <si>
    <t>Cantitatea de CaCO3 uscat consumată [t]</t>
  </si>
  <si>
    <t>Producția de celuloză și hârtie</t>
  </si>
  <si>
    <t>Celuloză și hârtie</t>
  </si>
  <si>
    <t>Componente chimice</t>
  </si>
  <si>
    <t>Cantitatea de CaCO3 and Na2CO3 [t]</t>
  </si>
  <si>
    <t>Negru de fum</t>
  </si>
  <si>
    <t>Metoda bilanțului masic</t>
  </si>
  <si>
    <t>Amoniac</t>
  </si>
  <si>
    <t>Cantitatea de combustibil utilizat ca intrare în proces [t] sau [Nm3]</t>
  </si>
  <si>
    <t>Hidrogen și gaz de sinteză</t>
  </si>
  <si>
    <t>Cantitatea de combustibil utilizat ca intrare în procesul de producere a hidrogenului [t] sau [Nm3]</t>
  </si>
  <si>
    <t>Producția de produse chimice organice vrac</t>
  </si>
  <si>
    <t>Produse chimice organice vrac</t>
  </si>
  <si>
    <t>Producția și prelucrarea metalelor feroase și neferoase, inclusiv a aluminiului secundar</t>
  </si>
  <si>
    <t>Aluminiu secundar, (ne)feroase</t>
  </si>
  <si>
    <t>Emisii de proces</t>
  </si>
  <si>
    <t>Fiecare materie de intrare sau deșeu de proces utilizat ca materie de intrare în proces [t]</t>
  </si>
  <si>
    <t>Sodă calcinată / bicarbonat de sodiu</t>
  </si>
  <si>
    <t>Producția de aluminiu primar</t>
  </si>
  <si>
    <t>Aluminiu primar</t>
  </si>
  <si>
    <t>Emisii de PFC (metoda pantei)</t>
  </si>
  <si>
    <t>producția de aluminiu primar exprimată în [t], durata efectelor anodice exprimată în [număr efecte anodice/celulă-zi] și în [minute efecte anodice/incidență]</t>
  </si>
  <si>
    <t>Emisii de PFC (metoda supratensiunii)</t>
  </si>
  <si>
    <t>producția de aluminiu primar exprimată în [t], supratensiunea efectului anodic [mV] și randamentul de curent [-]</t>
  </si>
  <si>
    <t>bilanțul masic</t>
  </si>
  <si>
    <t>Factor de emisie</t>
  </si>
  <si>
    <t>valoare implicită?</t>
  </si>
  <si>
    <t>Indicatori stabiliți (dacă este cazul)</t>
  </si>
  <si>
    <t>Operatorul aplică una dintre următoarele valori:
(a) factorii standard enumerați în anexa VI secțiunea 1;
(b) alte valori constante în conformitate cu articolul 31 alineatul (1) litera (d) sau (e), în cazul în care nu există nicio valoare aplicabilă în anexa VI secțiunea 1.</t>
  </si>
  <si>
    <t>Nivelul 2a: Operatorul aplică factorii de emisie specifici țării pentru combustibilul sau materialul respectiv, în conformitate cu articolul 31 alineatul (1) literele (b) și (c).</t>
  </si>
  <si>
    <t>Nivelul 2b: Operatorul obține factorii de emisie pentru combustibil pe baza unuia dintre următorii indicatori stabiliți, în combinație cu o corelare empirică realizată cel puțin o dată pe an în conformitate cu articolele 32-35 și cu articolul 39:</t>
  </si>
  <si>
    <t>Operatorul determină factorul de emisie în conformitate cu dispozițiile relevante ale articolelor 32-35.</t>
  </si>
  <si>
    <t>0,00393 t CO2/Nm3</t>
  </si>
  <si>
    <t>Factorii specifici instalației</t>
  </si>
  <si>
    <t>Operatorul utilizează un factor de emisie de referință de 0,00393 t CO2/Nm3 derivat din arderea etanului pur utilizat ca indicator prudent pentru gazele arse la flacără deschisă.</t>
  </si>
  <si>
    <t>Nivelul 2b: Factorii de emisie specifici instalației se determină prin estimarea greutății moleculare a fluxului de ardere, utilizând modelarea proceselor pornind de la modele standard ale industriei. Luând în considerare proporțiile relative și greutățile moleculare ale fiecărui flux participant, se determină o medie anuală ponderată a greutății moleculare a gazelor arse la flacără deschisă.</t>
  </si>
  <si>
    <t>Cele mai bune practici și valoarea implicită de tipul I</t>
  </si>
  <si>
    <t>Factorul de emisie se determină din raporturile stoechiometrice prevăzute în secțiunea 2 din anexa VI. Determinarea cantității de CaCO3 și MgCO3 din materia de intrare relevantă se realizează utilizând orientările privind cele mai bune practici din industrie.</t>
  </si>
  <si>
    <t>0,2558 t CO2/ t ghips.</t>
  </si>
  <si>
    <t>Factorul de emisie este reprezentat de raportul stoechiometric dintre ghips uscat (CaSO4.2H2O) și CO2 emis: 0,2558 t CO2/ t ghips.</t>
  </si>
  <si>
    <t>2,9 t CO2 per tonă de material de alimentare prelucrată</t>
  </si>
  <si>
    <t>Operatorul utilizează o valoare de referință de 2,9 t CO2 per tonă de material de alimentare prelucrată; această valoare este o estimare prudentă, bazată pe etan.</t>
  </si>
  <si>
    <t>Operatorul utilizează un factor de emisie specific activității, calculat plecând de la conținutul de carbon al gazului de alimentare, stabilit în conformitate cu dispozițiile articolelor 32-35.</t>
  </si>
  <si>
    <t>0,525 t CO2/ t clincher.</t>
  </si>
  <si>
    <t>Operatorul aplică un factor de emisie de 0,525 t CO2/t clincher.</t>
  </si>
  <si>
    <t>Determinarea cantității de oxizi de metal relevanți rezultați din descompunerea carbonaților din produs se efectuează în conformitate cu articolele 32-35. Raporturile stoechiometrice indicate în tabelul 3 din secțiunea 2 a anexei VI se utilizează pentru a transforma datele de compoziție în factori de emisie, presupunând că toți oxizii de metal relevanți au fost obținuți din carbonații respectivi.</t>
  </si>
  <si>
    <t>Anexa VI secțiunea 2 și analize</t>
  </si>
  <si>
    <t>0,525 t CO2/ t praf.</t>
  </si>
  <si>
    <t>Operatorul aplică un factor de emisie de 0,525 t CO2/t praf.</t>
  </si>
  <si>
    <t>Operatorul determină factorul de emisie (FE) cel puțin o dată pe an în conformitate cu dispozițiile articolelor 32-35, utilizând următoarea formulă:</t>
  </si>
  <si>
    <t>Cele mai bune practici:</t>
  </si>
  <si>
    <t>Conținutul de carbon care nu provine din carbonați al materiei prime relevante se determină utilizând orientările privind cele mai bune practici din industrie.</t>
  </si>
  <si>
    <t>Conținutul de carbon care nu provine din carbonați al materiei prime relevante se determină cel puțin o dată pe an, în conformitate cu dispozițiile articolelor 32-35.</t>
  </si>
  <si>
    <t xml:space="preserve">Determinarea cantității de carbonați relevanți din fiecare materie de intrare relevantă se efectuează în conformitate cu articolele 32-35. Raporturile stoechiometrice prezentate în secțiunea 2 din anexa VI sunt utilizate pentru a transforma datele de compoziție în factori de emisie. </t>
  </si>
  <si>
    <t>Operatorul aplică factorii standard enumerați în tabelul 3 din secțiunea 2 a anexei VI.</t>
  </si>
  <si>
    <t>Operatorul aplică un factor de emisie specific țării în conformitate cu articolul 31 alineatul (1) litera (b) sau (c).</t>
  </si>
  <si>
    <t>Se aplică raporturile stoechiometrice indicate în secțiunea 2 din anexa VI. Puritatea materiilor de intrare relevante se determină cu ajutorul celor mai bune practici din industrie.</t>
  </si>
  <si>
    <t>Determinarea cantității de carbonați relevanți din fiecare materie de intrare relevantă se efectuează în conformitate cu articolele 32-35.</t>
  </si>
  <si>
    <t>0,08794 tone CO2 per tonă de argilă uscată</t>
  </si>
  <si>
    <t>Pentru calculul factorului de emisie, în locul rezultatelor analizelor se utilizează o valoare prudentă de 0,2 tone de CaCO3 (corespunzătoare valorii de 0,08794 tone de CO2) per tonă de argilă uscată.</t>
  </si>
  <si>
    <t>Pentru fiecare flux de sursă se calculează și se actualizează cel puțin o dată pe an un factor de emisie, utilizând cele mai bune practici din industrie, reflectând condițiile specifice ale instalației și gama de produse din instalație.</t>
  </si>
  <si>
    <t>0,09642 tone de CO2 per tonă de produs</t>
  </si>
  <si>
    <t>Valoare implicită de tip I</t>
  </si>
  <si>
    <t>Operatorul aplică raportul stoechiometric al CaCO3 indicat în secțiunea 2 din anexa VI.</t>
  </si>
  <si>
    <t>Se aplică raporturile stoechiometrice indicate în secțiunea 2 din anexa VI. Puritatea materiilor de intrare relevante se determină cu ajutorul celor mai bune practici din industrie. Valorile derivate se ajustează în funcție de conținutul de umiditate și de gangă al carbonaților utilizați.</t>
  </si>
  <si>
    <t>Factori de emisie specifici instalației</t>
  </si>
  <si>
    <t>Operatorul utilizează factorii de emisie specifici tehnologiei indicați în tabelul 1 din secțiunea 8 a anexei IV.</t>
  </si>
  <si>
    <t>Operatorul utilizează factori de emisie specifici instalației pentru CF4 și C2F6 stabiliți cu ajutorul măsurătorilor continue sau intermitente desfășurate la fața locului. Pentru determinarea acestor factori de emisie, operatorul utilizează cea mai recentă versiune a orientărilor menționate pentru nivelul 3 în secțiunea 4.4.2.4 a Orientărilor IPCC din 2006. Operatorul determină fiecare factor de emisie cu o incertitudine maximă de ± 15%.</t>
  </si>
  <si>
    <t>Operatorul aplică factorii de emisie specifici tehnologiei indicați în tabelul 2 din secțiunea 8 a anexei IV.</t>
  </si>
  <si>
    <t>Operatorul utilizează factori de emisie specifici instalației pentru CF4 [(kg CF4 / t Al ) / (mV)] și C2F6 [t C2F6/ t CF4] stabiliți cu ajutorul măsurătorilor continue sau intermitente desfășurate la fața locului. Pentru determinarea acestor factori de emisie, operatorul utilizează cea mai recentă versiune a orientărilor menționate pentru nivelul 3 în secțiunea 4.4.2.4 a Orientărilor IPCC din 2006. Operatorul determină fiecare factor de emisie cu o incertitudine maximă de 15%.</t>
  </si>
  <si>
    <t>Analize de laborator și valori stoechiometrice</t>
  </si>
  <si>
    <t>Determinarea cantității de carbonați relevanți din fiecare materie de intrare relevantă se efectuează în conformitate cu articolele 32-35. Pentru transformarea datelor de compoziție în factori de emisii se utilizează raporturile stoechiometrice prezentate în secțiunea 2 din anexa VI.</t>
  </si>
  <si>
    <t>PCN</t>
  </si>
  <si>
    <t>Registrele de achiziții (dacă este cazul)</t>
  </si>
  <si>
    <t>Nivelul 2a: Operatorul aplică factorii specifici fiecărei țări pentru combustibilul respectiv, în conformitate cu articolul 31 alineatul (1) litera (b) sau (c).</t>
  </si>
  <si>
    <t>Nivelul 2b: Pentru combustibilii comercializați pe piață se utilizează puterea calorifică netă rezultată din rapoartele de achiziție pentru combustibilul respectiv, puse la dispoziție de furnizorul combustibilului, cu condiția ca aceasta să fi fost obținută pe baza unor standarde naționale sau internaționale acceptate.</t>
  </si>
  <si>
    <t>Operatorul determină puterea calorifică netă în conformitate cu dispozițiile articolelor 32-35.</t>
  </si>
  <si>
    <t>Operatorul aplică una dintre următoarele valori:
(a) conținutul de carbon obținut pe baza factorilor standard enumerați în secțiunile 1 și 2 din anexa VI;
(b) alte valori constante în conformitate cu articolul 31 alineatul (1) litera (d) sau (e), în cazul în care nu există valori aplicabile în secțiunile 1 și 2 din anexa VI.</t>
  </si>
  <si>
    <t>Nivelul 2a: Operatorul determină conținutul de carbon din factorii de emisie specifici fiecărei țări pentru combustibilul sau materia respectivă, în conformitate cu articolul 31 alineatul (1) litera (b) sau (c).</t>
  </si>
  <si>
    <t>Nivelul 2b: Operatorul determină conținutul de carbon din factorii de emisie ai combustibilului, pe baza unuia dintre următorii indicatori stabiliți, în combinație cu o corelație empirică realizată cel puțin o dată pe an în conformitate cu articolele 32-35:
(a) măsurarea densității uleiului sau a gazelor specifice utilizate frecvent, de exemplu, în rafinărie sau în industria siderurgică;
(b) puterea calorifică netă a anumitor tipuri de cărbune.</t>
  </si>
  <si>
    <t>Operatorul determină conținutul de carbon în conformitate cu dispozițiile relevante ale articolelor 32-35.</t>
  </si>
  <si>
    <t>Conținutul de biomasă</t>
  </si>
  <si>
    <t>Operatorul aplică o valoare dintre cele publicate în conformitate cu articolul 39 alineatul (2) primul paragraf sau o valoare determinată în conformitate cu articolul 39 alineatul (2) al doilea paragraf sau cu articolul 39 alineatul (3).</t>
  </si>
  <si>
    <t>Operatorul determină factorii specifici în conformitate cu articolul 39 alineatul (1).</t>
  </si>
  <si>
    <t>Operatorul aplică un factor de oxidare egal cu 1.</t>
  </si>
  <si>
    <t>Operatorul aplică factorii de oxidare pentru combustibilul respectiv în conformitate cu articolul 31 alineatul (1) litera (b) sau (c).</t>
  </si>
  <si>
    <t>În cazul combustibililor, operatorul obține factorii specifici activităților pe baza conținutului relevant de carbon al cenușii, al reziduurilor și al altor deșeuri și produse secundare, precum și al altor emisii semnificative de carbon incomplet oxidate cu excepția CO. Datele de compoziție se determină în conformitate cu dispozițiile articolelor 32-35.</t>
  </si>
  <si>
    <t>Observație: se referă la secțiunea 4 din anexa II, dar nu este menționat niciun carbonat nicăieri!</t>
  </si>
  <si>
    <t>Factorul de conversie se calculează prin aplicarea celor mai bune practici din industrie.</t>
  </si>
  <si>
    <t>Observație: nivelul minim nu se aplică, dar nivelul 1 este aplicabil??</t>
  </si>
  <si>
    <t>Valoare implicită FC = 1</t>
  </si>
  <si>
    <t>Se utilizează un factor de conversie egal cu 1.</t>
  </si>
  <si>
    <t>Carbonații și orice alt carbon care părăsește procesul se calculează cu ajutorul unui factor de conversie cu o valoare cuprinsă între 0 și 1. Operatorul poate considera conversia completă pentru una sau mai multe intrări și poate atribui materialele sau alte substanțe carbonate neconvertite intrărilor rămase. Determinarea suplimentară a parametrilor chimici relevanți ai produselor se realizează în conformitate cu articolele 32-35.</t>
  </si>
  <si>
    <t>Cantitatea de compuși ne-carbonați ai metalelor relevante din materiile prime, inclusiv praful de retur sau cenușa zburătoare sau alte materii deja calcinate, este reflectată cu ajutorul unor factori de conversie cu o valoare cuprinsă între 0 și 1, valoarea 1 fiind corespunzătoare conversiei totale a carbonaților din materii prime în oxizi. Determinarea suplimentară a parametrilor chimici relevanți ai intrărilor în proces se realizează în conformitate cu articolele 32-35.</t>
  </si>
  <si>
    <t>Măsurare</t>
  </si>
  <si>
    <t>Niveluri</t>
  </si>
  <si>
    <t>Calcul – niveluri aplicabile</t>
  </si>
  <si>
    <t>Emițător mic</t>
  </si>
  <si>
    <t>Categoria</t>
  </si>
  <si>
    <t>Cat. flux de sursă</t>
  </si>
  <si>
    <t>Mesaj</t>
  </si>
  <si>
    <t>Articolul 47 alineatul (6) Instalații cu emisii reduse (emițător mic): pentru toate fluxurile de sursă se poate folosi nivelul 1 ca o condiție minimă pentru datele de activitate și factorii de calcul, cu excepția cazului în care acuratețea se poate obține fără eforturi suplimentare din partea operatorului, fără a furniza dovezi cu privire la faptul că aplicarea de niveluri mai ridicate nu este fezabilă din punct de vedere tehnic sau ar presupune costuri excesive.</t>
  </si>
  <si>
    <t>Articolul 26 alineatul (1): Trebuie să se aplice cel puțin nivelurile minime prezentate mai jos. 
Cu toate acestea, puteți aplica un nivel cu până la două niveluri mai scăzut (nivelul 1 fiind minimul), în cazul în care puteți demonstra în mod concludent autorității competente că nivelul impus conform primului paragraf nu este fezabil din punct de vedere tehnic sau că presupune costuri excesive.</t>
  </si>
  <si>
    <t>Articolul 26 alineatul (2) Flux de sursă minor: Pentru datele de activitate și fiecare factor de calcul, se aplică cel mai înalt nivel care este fezabil din punct de vedere tehnic și nu presupune costuri excesive, minimul fiind nivelul 1.</t>
  </si>
  <si>
    <r>
      <t xml:space="preserve">Articolul 26 alineatul (3) Flux de sursă </t>
    </r>
    <r>
      <rPr>
        <i/>
        <sz val="10"/>
        <rFont val="Arial"/>
        <family val="2"/>
      </rPr>
      <t>de minimis</t>
    </r>
    <r>
      <rPr>
        <sz val="10"/>
        <rFont val="Arial"/>
        <family val="2"/>
      </rPr>
      <t>: Datele de activitate și fiecare factor de calcul pot fi determinate utilizând estimări prudente în loc de niveluri, cu excepția cazului în care un nivel definit poate fi atins fără eforturi suplimentare.</t>
    </r>
  </si>
  <si>
    <t>Articolul 26 alineatul (1): Trebuie să se aplice cel puțin nivelurile minime prezentate mai jos.
Cu toate acestea, puteți aplica un nivel cu până la un nivel mai scăzut (nivelul 1 fiind minimul), în cazul în care puteți demonstra în mod concludent autorității competente că nivelul impus conform primului paragraf nu este fezabil din punct de vedere tehnic sau că presupune costuri excesive.</t>
  </si>
  <si>
    <t>Măsurare – niveluri aplicabile</t>
  </si>
  <si>
    <t>Cat. sursă de emisie</t>
  </si>
  <si>
    <t>Articolul 41: Trebuie să se aplice cel puțin un nivel cu un nivel mai mic decât nivelul prezentat mai jos.
Doar în cazul în care puteți demonstra în mod concludent autorității competente că aplicarea nivelului impus nu este fezabilă din punct de vedere tehnic sau presupune costuri excesive și că aplicarea unei metode de calcul pe baza nivelurilor prevăzute la articolul 26 nu este fezabilă din punct de vedere tehnic sau presupune costuri excesive, se poate utiliza nivelul inferior următor, nivelul 1 fiind minimul.</t>
  </si>
  <si>
    <t xml:space="preserve">Acest model de plan de monitorizare reprezintă punctul de vedere al serviciilor Comisiei la momentul publicării. </t>
  </si>
  <si>
    <t>Aceasta este versiunea finală a modelului de plan de monitorizare pentru instalații, astfel cum a fost aprobat de Comitetul privind schimbările climatice cu ocazia reuniunii sale din 7 iunie 2012.</t>
  </si>
  <si>
    <t>Justificare dacă nu se aplică nivelul necesar:</t>
  </si>
  <si>
    <t>Proceduri suplimentare</t>
  </si>
  <si>
    <t>M. Contabilitate</t>
  </si>
  <si>
    <t>https://eur-lex.europa.eu/legal-content/RO/TXT/HTML/?uri=CELEX:02003L0087-20180408&amp;from=EN</t>
  </si>
  <si>
    <t>Regulamentul privind monitorizarea și raportarea [Regulamentul (UE) 2018/2066 al Comisiei, astfel cum a fost modificat, denumit în continuare „RMR”], definește cerințe suplimentare privind monitorizarea și raportarea. RMR poate fi descărcat de la adresa:</t>
  </si>
  <si>
    <t>https://eur-lex.europa.eu/legal-content/RO/TXT/HTML/?uri=CELEX:32018R2066&amp;from=EN</t>
  </si>
  <si>
    <t>Aceasta este versiunea finală a modelului de plan de monitorizare pentru instalații pentru faza 4 a EU ETS, astfel cum a fost aprobat în noiembrie 2020 de Comitetul privind schimbările climatice prin procedură scrisă.</t>
  </si>
  <si>
    <t>https://ec.europa.eu/clima/policies/ets/monitoring_ro#tab-0-1</t>
  </si>
  <si>
    <t>Se recomandă să începeți cu „Quick guide for operators of stationary installations” (Ghid rapid pentru operatorii de instalații staționare) și cu „Guidance Document 1” (documentul de orientare nr. 1)</t>
  </si>
  <si>
    <t>Această foaie este utilizată pentru identificarea versiunii actuale a planului de monitorizare. Fiecare versiune a planului de monitorizare trebuie să aibă un număr unic corespunzător versiunii care nu coincide cu planurile pentru fazele anterioare, și o dată de referință.</t>
  </si>
  <si>
    <t>În coloana „data aplicării”, se introduce, după caz, data de la care se aplică metodologia de monitorizare descrisă în plan.</t>
  </si>
  <si>
    <t>Data aplicării</t>
  </si>
  <si>
    <t>Putere termică nominală în MW(th) (în cazul în care capacitatea este exprimată în tone)</t>
  </si>
  <si>
    <t>Emisii estimate potrivit d) sau e) în temeiul unor estimări prudente?</t>
  </si>
  <si>
    <t>În cazul în care sunt relevante emisiile de proces, vă rugăm să descrieți în mod clar dacă se includ în calcul carbonul anorganic (carbonați), carbonul organic sau ambele, în temeiul secțiunii 4 din anexa II la RMR.</t>
  </si>
  <si>
    <t>Descrierea procedurii folosite pentru a evalua dacă fluxurile de surse de biomasă respectă articolul 38 alineatul (5), după caz.</t>
  </si>
  <si>
    <t>Această procedură este relevantă numai pentru biomasa care face obiectul durabilității relevante și al criteriilor de reducere a GES din Directiva privind energia din surse regenerabile (2018/2001).</t>
  </si>
  <si>
    <t>Descrierea procedurii utilizate pentru a determina cantitățile de biogaz pe baza registrelor de achiziții în conformitate cu articolul 39 alineatul (4), după caz.</t>
  </si>
  <si>
    <t>Această procedură este relevantă numai în cazul în care operatorul dorește să pretindă utilizarea biogazului primit dintr-o rețea de gaze (naturale).</t>
  </si>
  <si>
    <t>Pentru indicații suplimentare, consultați articolele 28 și 29 din RMR și documentul de orientare nr. 4 și utilizați „Tool for uncertainty assessment” (Instrumentul pentru evaluarea incertitudinii).</t>
  </si>
  <si>
    <t>Valori implicite de tip I (nivel 1):</t>
  </si>
  <si>
    <t>Valorile implicite de tip I includ oricare dintre metodele următoare:</t>
  </si>
  <si>
    <t xml:space="preserve">Folosiți factorii standard enumerați în anexa VI (și anume, în principiu, valori IPCC), sau </t>
  </si>
  <si>
    <t>Folosiți alte valori constante în conformitate cu articolul 31 alineatul (1) litera (e) în cazul în care factorii standard respectivi nu sunt disponibili, și anume analize efectuate în trecut dar încă valabile.</t>
  </si>
  <si>
    <t>Valori implicite de tip II (nivel 2):</t>
  </si>
  <si>
    <t>Valorile implicite de tip II includ oricare dintre metodele următoare, care sunt considerate echivalente:</t>
  </si>
  <si>
    <t xml:space="preserve">Folosiți factori de emisie specifici țării, în conformitate cu articolul 31 alineatul (1) litera (b), și anume valori folosite pentru inventarul național al GES, sau </t>
  </si>
  <si>
    <t xml:space="preserve">Folosiți alte valori publicate de AC pentru tipuri de combustibil mai dezagregate în conformitate cu articolul 31 alineatul (1) litera (c), sau alte valori din literatura de specialitate care sunt agreate de AC, sau </t>
  </si>
  <si>
    <t>Folosiți alte valori constante în conformitate cu articolul 31 alineatul (1) litera (d), și anume valori garantate de furnizor cu un conținut de carbon de până la 1 %.</t>
  </si>
  <si>
    <t xml:space="preserve">Indicatori stabiliți (nivel 2b): </t>
  </si>
  <si>
    <t xml:space="preserve">Registre de achiziție (nivel 2b): </t>
  </si>
  <si>
    <t xml:space="preserve">Analize de laborator (nivel maxim): </t>
  </si>
  <si>
    <t xml:space="preserve">În acest caz cerințele articolelor 32-35 referitoare la analize sunt integral aplicabile, inclusiv utilizarea „established proxies” (indicatorilor stabiliți), după caz și, în cazul în care incertitudinea corelării empirice nu depășește 1/3 din valoarea incertitudinii asociate cu nivelul aplicabil aferent datelor privind activitatea. </t>
  </si>
  <si>
    <t>În cazul substanțelor chimice pure, autoritatea competentă poate accepta utilizarea conținutului de carbon stoechiometric ca îndeplinind nivelul care necesită analiză de laborator, cu condiția ca operatorul să demonstreze că aceste analize ar conduce la costuri nerezonabile și că valoarea stoechiometrică nu va conduce la subestimarea emisiilor.</t>
  </si>
  <si>
    <t>Fracțiune de biomasă de tipul I (nivel 1):</t>
  </si>
  <si>
    <t>Trebuie să se aplice una din următoarele metode, care sunt considerate echivalente:</t>
  </si>
  <si>
    <t>Folosiți valorile publicate de către autoritatea competentă sau de către Comisie pentru acest tip de combustibil sau material, sau</t>
  </si>
  <si>
    <t>Folosiți valori în conformitate cu articolul 31 alineatul (1), și anume „Type I default value” (valoare implicită de tip I).</t>
  </si>
  <si>
    <t xml:space="preserve">Alternativ, operatorul poate presupune întotdeauna o fracțiune fosilă de 100 %. Aceasta se consideră o metodologie „No tier” (nu este bazată pe niciun nivel) și se aplică o valoare implicită a fracțiunii de biomasă de 0 %. </t>
  </si>
  <si>
    <t>Aplicarea articolului 39 alineatul (3) și a articolului 39 alineatul (4) în cazul rețelelor de gaze naturale în care se injectează biogaz, și anume, atunci când autoritatea competentă permite determinarea fracțiunii de biomasă pe baza registrelor de achiziție a biogazului cu conținut energetic echivalent.</t>
  </si>
  <si>
    <t>Fracțiune de biomasă de tip II (nivel 2)</t>
  </si>
  <si>
    <t>Fracțiunea de biomasă se determină pe baza unei metode de estimare în conformitate cu articolul 39 alineatul (2) cel de-al doilea paragraf, depusă la autoritatea competentă pentru aprobare, luând în considerare următoarele:</t>
  </si>
  <si>
    <t>pentru combustibilii sau materialele care provin dintr-un proces de producție cu fluxuri de intrare definite și trasabile, operatorul își poate baza estimarea pe bilanțul masic al carbonului fosil și al carbonului din biomasă care intră și iese din proces.</t>
  </si>
  <si>
    <t>orice orientări privind alte metode de estimare aplicabile publicate de către Comisie &lt;care urmează să fie elaborate în documentul de orientare nr. 3&gt;.</t>
  </si>
  <si>
    <t>Analizați fracțiunea de biomasă (nivel 3):</t>
  </si>
  <si>
    <t>În acest caz, este necesar să se efectueze analize de laborator, în conformitate cu articolul 39 alineatul (2) primul paragraf și cu articolele 32-35.</t>
  </si>
  <si>
    <t>Observații și justificare dacă nu se aplică nivelurile necesare:</t>
  </si>
  <si>
    <t>Introduceți orice observații relevante mai jos. În special, ar putea fi necesare explicații pentru, de exemplu, metoda de estimare a biomasei, metoda indicatorilor (corelare), aplicarea articolului 31 alineatul (4), a articolului 37 alineatul (2) etc.</t>
  </si>
  <si>
    <t>Mai mult, unele dintre informațiile necesare pentru monitorizarea CO2 și N2O transferați și CO2 inerent trebuie să fie raportate aici.</t>
  </si>
  <si>
    <t>Observații și justificare dacă nu se aplică nivelul necesar:</t>
  </si>
  <si>
    <t>În cazul în care CO2 rezultat din biomasă este inclus în măsurătorile emisiilor, furnizați detalii cu privire la procedura scrisă ce detaliază modul în care CO2 din biomasă urmează să fie determinat și scăzut din emisiile de CO2 măsurate, acolo unde este cazul, în conformitate cu articolul 43 alineatul (4) și articolul 43 alineatul (4a) din RMR.</t>
  </si>
  <si>
    <t>J. Determination of transferred or inherent CO2 and transferred N2O (Determinarea CO2 transferat sau inerent și a N2O transferat)</t>
  </si>
  <si>
    <t>Determinarea CO2 transferat și inerent și a N2O</t>
  </si>
  <si>
    <t>Notă: prezenta secțiune trebuie completată în cazul în care are loc un transfer de CO2 inerent ca parte a unui flux-sursă în conformitate cu articolul 48 din RMR sau un transfer de CO2 sau N2O în conformitate cu articolele 49 și 50, respectiv, din RMR.</t>
  </si>
  <si>
    <t xml:space="preserve">Furnizați o descriere detaliată a metodologiei de monitorizare utilizate pentru determinarea CO2 inerent sau transferat sau a N2O. </t>
  </si>
  <si>
    <t>Furnizați în caseta de mai jos o scurtă descriere a metodei de monitorizare, inclusiv formulele, utilizate pentru determinarea emisiilor dvs. anuale de CO2, de N2O sau de CO2(e).</t>
  </si>
  <si>
    <t>Indicați aici, pentru fiecare instalație (sau altă entitate) de la care primiți sau căreia îi transferați CO2(e) inerent sau transferat, următoarele informații:</t>
  </si>
  <si>
    <t>Introduceți aici denumirea instalației sau a entității neincluse în ETS de la care sau către care se transferă CO2(e). În măsura în care este fezabil, utilizați denumirea folosită de autoritatea competentă și de registru.</t>
  </si>
  <si>
    <t>Selectați aici, din lista verticală, dacă este vorba de un transfer de la sau către o instalație sau o entitate neinclusă în ETS și dacă este vorba de CO2 inerent (articolul 48) sau de CO2 transferat (articolul 49) sau N2O (articolul 50), conform definițiilor din RMR.</t>
  </si>
  <si>
    <t>Informații relevante pentru rețelele de conducte utilizate la transportul CO2 și N2O</t>
  </si>
  <si>
    <t>În conformitate cu punctul 22.B din anexa IV la RMR, puteți alege una din două metode. Metoda A constă într-un bilanț masic (bazat pe măsurare) al întregii cantități de CO2 și N2O emise, care intră sau iese din rețea, în timp ce metoda B se bazează pe determinarea emisiilor fugitive și evacuate, precum și a scurgerilor și a emisiilor proprii instalației.</t>
  </si>
  <si>
    <t>Identificați responsabilitățile legate de monitorizarea și raportarea emisiilor generate de instalație, în conformitate cu articolul 62 din RMR.</t>
  </si>
  <si>
    <t>Furnizați detalii cu privire la procedura utilizată pentru gestionarea atribuirii de responsabilități privind monitorizarea și raportarea în cadrul instalației și pentru gestionarea competențelor personalului responsabil, în conformitate cu articolul 59 alineatul (3) litera (c) din RMR.</t>
  </si>
  <si>
    <t>Rapoartele de îmbunătățire potrivit articolului 69 alineatul (1) din RMR</t>
  </si>
  <si>
    <t xml:space="preserve">Rețineți că această secțiune nu exonerează operatorii de obligația de a depune un raport de îmbunătățire potrivit articolului 69 alineatul (4). </t>
  </si>
  <si>
    <t>Termenul-limită pentru următorul raport de îmbunătățire potrivit articolului 69 alineatul (1), dacă este cazul</t>
  </si>
  <si>
    <t>Această secțiune este relevantă numai dacă operatorul a selectat „TRUE” (adevărat) la punctul i. de mai sus.</t>
  </si>
  <si>
    <t xml:space="preserve">Termenul-limită pentru rapoartele de îmbunătățire este anual pentru instalațiile din categoria C, o dată la doi ani pentru cele din categoria B și o dată la patru ani pentru cele din categoria A. </t>
  </si>
  <si>
    <t>Cu toate acestea, AC poate extinde această perioadă la trei, patru, cinci ani, respectiv, în cazul în care operatorul poate demonstra AC că motivele pentru costurile nerezonabile sau pentru măsurile de îmbunătățire care nu sunt fezabile din punct de vedere tehnic rămân valabile o perioadă mai mare de timp.</t>
  </si>
  <si>
    <t>Furnizați detalii cu privire la procedurile utilizate pentru gestionarea activităților legate de fluxul de date, în conformitate cu articolul 58 din RMR.</t>
  </si>
  <si>
    <t>Furnizați detalii cu privire la procedurile utilizate pentru a evalua riscurile inerente și riscurile de control în conformitate cu articolul 59 din RMR.</t>
  </si>
  <si>
    <t>Furnizați detalii cu privire la procedurile utilizate pentru a garanta asigurarea calității echipamentului de măsură în conformitate cu articolele 59 și 60 din RMR.</t>
  </si>
  <si>
    <t>Furnizați detalii cu privire la procedurile utilizate pentru a garanta asigurarea calității tehnologiei informatice folosite pentru activitățile legate de fluxul de date, în conformitate cu articolele 59 și 61 din RMR.</t>
  </si>
  <si>
    <t>Furnizați detalii cu privire la procedurile folosite pentru a asigura analizarea și validarea periodică, la nivel intern, a datelor, în conformitate cu articolele 59 și 63 din RMR.</t>
  </si>
  <si>
    <t>Furnizați detalii cu privire la procedurile utilizate pentru realizarea corecțiilor și luarea de măsuri corective, în conformitate cu articolele 59 și 64 din RMR.</t>
  </si>
  <si>
    <t>Furnizați detalii cu privire la procedurile utilizate pentru a controla procesele externalizate, în conformitate cu dispozițiile articolelor 59 și 65 din RMR.</t>
  </si>
  <si>
    <t>Furnizați detalii cu privire la procedurile utilizate pentru eliminarea oricăror lacune în materie de date în conformitate cu articolul 66 din RMR.</t>
  </si>
  <si>
    <t>Descrierea scurtă ar trebui să identifice modul în care vor fi eliminate lacunele în materie de date prin utilizarea unei metode adecvate de estimare pentru determinarea datelor de substituție prudente pentru respectiva perioadă de timp și pentru parametrul care lipsește.</t>
  </si>
  <si>
    <t>Această procedură este obligatorie numai în situația în care lipsesc datele relevante, dar se recomandă stabilirea unei astfel de proceduri în orice situație pentru a asigura conformitatea chiar și în cazul unor lacune în materie de date.</t>
  </si>
  <si>
    <t>Includeți în caseta de mai jos trimiterea la fișierul/documentul care conține evaluarea riscului.</t>
  </si>
  <si>
    <t>Informații generale</t>
  </si>
  <si>
    <t>Fluxuri de surse (cu excepția perfluorocarburilor-PFC)</t>
  </si>
  <si>
    <t>Emisii de PFC</t>
  </si>
  <si>
    <t>CO2 și N2O transferați</t>
  </si>
  <si>
    <t>Transfer de N2O</t>
  </si>
  <si>
    <t>Exportă CO2 transferat (CCP)</t>
  </si>
  <si>
    <t>Primește N2O transferat</t>
  </si>
  <si>
    <t>Exportă N2O transferat</t>
  </si>
  <si>
    <t>iunie</t>
  </si>
  <si>
    <t>iulie</t>
  </si>
  <si>
    <t>august</t>
  </si>
  <si>
    <t>septembrie</t>
  </si>
  <si>
    <t>Anexa VI la Regulamentul privind monitorizarea și raportarea</t>
  </si>
  <si>
    <t>Inventarul național</t>
  </si>
  <si>
    <t>GJ/1000 Nm³</t>
  </si>
  <si>
    <t>t CO2/TJ</t>
  </si>
  <si>
    <t>t CO2/t</t>
  </si>
  <si>
    <t>t CO2/1000 Nm³</t>
  </si>
  <si>
    <t>Epurare (uree)</t>
  </si>
  <si>
    <t>Cantitatea de uree consumată (t)</t>
  </si>
  <si>
    <t>Proces (metoda A): numai carbonat</t>
  </si>
  <si>
    <t>Alimentarea procesului (t)</t>
  </si>
  <si>
    <t>Proces (metoda A): amestec (carbonat + necalcinat)</t>
  </si>
  <si>
    <t>Proces (metoda A): necalcinat</t>
  </si>
  <si>
    <t>Proces (metoda B): producție de oxizi</t>
  </si>
  <si>
    <t>0,2558 t CO2/t ghips</t>
  </si>
  <si>
    <t>0,7328 t CO2/t uree</t>
  </si>
  <si>
    <t>Fracțiune de biomasă</t>
  </si>
  <si>
    <t>Analizați fracțiunea de biomasă</t>
  </si>
  <si>
    <t>Conversia nivelului</t>
  </si>
  <si>
    <t>Instalație cu emisii reduse/sursă de emisie majoră: puteți aplica nivelul 1, dacă nu se poate realiza o precizie mai mare fără efort suplimentar din partea operatorului.</t>
  </si>
  <si>
    <t>Instalație cu emisii reduse/sursă de emisie minoră: puteți aplica nivelul 1, dacă nu se poate realiza o precizie mai mare fără efort suplimentar din partea operatorului.</t>
  </si>
  <si>
    <t>Sursă de emisie majoră: Se aplică nivelul minim afișat mai jos.</t>
  </si>
  <si>
    <t>Cu toate acestea, puteți aplica un nivel cu până la un nivel mai scăzut (nivelul 1 fiind minimul), în cazul în care puteți demonstra în mod concludent autorității competente că nivelul impus conform primului paragraf nu este fezabil din punct de vedere tehnic sau că presupune costuri excesive.</t>
  </si>
  <si>
    <t>Sursă de emisie minoră: Puteți aplica un nivel mai scăzut decât cel afișat mai jos astfel cum este necesar (nivelul 1 fiind minimul), în cazul în care puteți demonstra că aplicarea nivelului respectiv nu este fezabilă din punct de vedere tehnic sau că presupune costuri excesive.</t>
  </si>
  <si>
    <t>Procedură viitoare adăugată de operator</t>
  </si>
  <si>
    <t>Dacă datele introduse de dvs. cu privire la faptul că instalația dvs. este o instalație cu emisii reduse sunt în contradicție cu cele introduse la litera (d) sau dacă cifra de la litera (d) nu se bazează pe emisii verificate, ci pe o estimare prudentă, vă rugăm să selectați „TRUE” (adevărat) și să oferiți mai jos o justificare pe scurt.</t>
  </si>
  <si>
    <t>Aceasta ar trebui să includă în special cantitățile de CO2 și de N2O care trebuie adăugate în urma primirii de CO2 transferat și de N2O, sau pentru scăderea CO2(e) în urma transferului în afara instalației, după caz. Asigurați-vă că acest calcul este în conformitate cu articolele 48, 49 și 50 din RMR.</t>
  </si>
  <si>
    <t>Pentru rețelele de transport, furnizați detalii cu privire la procedura scrisă pentru asigurarea faptului că CO2(e) este transferat numai către instalații care dețin o autorizație valabilă de emisie de gaze cu efect de seră sau la care orice emisie de CO2 sau N2O este efectiv monitorizată și contabilizată în conformitate cu articolele 49 și 50.</t>
  </si>
  <si>
    <t>Nu se îndeplinește un nivel necesar sau se aplică o metodă alternativă?</t>
  </si>
  <si>
    <t>Selectați „TRUE” (adevărat) în cazul în care pentru orice parametru al unui flux de sursă minoră sau majoră sau surse de emisie, fie nu se îndeplinesc nivelurile necesare, fie se aplică o metodă alternativă (articolul 22). În această situație, operatorul trebuie să depună periodic rapoartele de îmbunătățire, potrivit articolului 69 alineatul (1).</t>
  </si>
  <si>
    <t xml:space="preserve">Agenția Națională pentru Protecția Mediului                                                                                                                                                                                                          B-dul Splaiul Independenței, nr. 294, sector 6, Bucureşti,              cod 060031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</si>
</sst>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92" formatCode="0.0%"/>
    <numFmt numFmtId="193" formatCode="#,##0_ ;[Red]\-#,##0\ "/>
    <numFmt numFmtId="199" formatCode="#,##0_);[Red]\-#,##0_)"/>
    <numFmt numFmtId="203" formatCode="0.0"/>
  </numFmts>
  <fonts count="122" x14ac:knownFonts="1">
    <font>
      <sz val="10"/>
      <name val="Arial"/>
    </font>
    <font>
      <sz val="11"/>
      <color indexed="8"/>
      <name val="Calibri"/>
      <family val="2"/>
    </font>
    <font>
      <sz val="10"/>
      <name val="Arial"/>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sz val="10"/>
      <color indexed="12"/>
      <name val="Arial"/>
      <family val="2"/>
    </font>
    <font>
      <sz val="8"/>
      <name val="Arial"/>
      <family val="2"/>
    </font>
    <font>
      <b/>
      <sz val="10"/>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0"/>
      <color indexed="12"/>
      <name val="Arial"/>
      <family val="2"/>
    </font>
    <font>
      <sz val="10"/>
      <name val="Arial"/>
      <family val="2"/>
    </font>
    <font>
      <b/>
      <sz val="9"/>
      <name val="Arial"/>
      <family val="2"/>
    </font>
    <font>
      <b/>
      <sz val="12"/>
      <name val="Times New Roman"/>
      <family val="1"/>
    </font>
    <font>
      <b/>
      <u/>
      <sz val="20"/>
      <color indexed="62"/>
      <name val="Arial"/>
      <family val="2"/>
    </font>
    <font>
      <b/>
      <u/>
      <sz val="10"/>
      <color indexed="62"/>
      <name val="Arial"/>
      <family val="2"/>
    </font>
    <font>
      <u/>
      <sz val="8"/>
      <name val="Arial"/>
      <family val="2"/>
    </font>
    <font>
      <i/>
      <sz val="10"/>
      <name val="Arial"/>
      <family val="2"/>
    </font>
    <font>
      <b/>
      <sz val="12"/>
      <name val="Arial"/>
      <family val="2"/>
    </font>
    <font>
      <b/>
      <sz val="8"/>
      <color indexed="81"/>
      <name val="Tahoma"/>
      <family val="2"/>
    </font>
    <font>
      <sz val="10"/>
      <name val="Arial"/>
      <family val="2"/>
    </font>
    <font>
      <b/>
      <sz val="10"/>
      <color indexed="10"/>
      <name val="Arial"/>
      <family val="2"/>
    </font>
    <font>
      <sz val="10"/>
      <color indexed="10"/>
      <name val="Arial"/>
      <family val="2"/>
    </font>
    <font>
      <sz val="10"/>
      <color indexed="10"/>
      <name val="Arial"/>
      <family val="2"/>
    </font>
    <font>
      <sz val="8"/>
      <name val="Arial"/>
      <family val="2"/>
    </font>
    <font>
      <sz val="9"/>
      <name val="Arial"/>
      <family val="2"/>
    </font>
    <font>
      <b/>
      <sz val="7"/>
      <name val="Arial"/>
      <family val="2"/>
    </font>
    <font>
      <i/>
      <sz val="8"/>
      <name val="Arial"/>
      <family val="2"/>
    </font>
    <font>
      <b/>
      <vertAlign val="subscript"/>
      <sz val="10"/>
      <name val="Arial"/>
      <family val="2"/>
    </font>
    <font>
      <sz val="10"/>
      <name val="Arial"/>
      <family val="2"/>
    </font>
    <font>
      <b/>
      <sz val="10"/>
      <name val="Arial"/>
      <family val="2"/>
    </font>
    <font>
      <sz val="10"/>
      <color indexed="48"/>
      <name val="Arial"/>
      <family val="2"/>
    </font>
    <font>
      <i/>
      <sz val="9"/>
      <color indexed="62"/>
      <name val="Arial"/>
      <family val="2"/>
    </font>
    <font>
      <i/>
      <sz val="9"/>
      <color indexed="18"/>
      <name val="Arial"/>
      <family val="2"/>
    </font>
    <font>
      <sz val="9"/>
      <color indexed="18"/>
      <name val="Arial"/>
      <family val="2"/>
    </font>
    <font>
      <sz val="9"/>
      <color indexed="62"/>
      <name val="Arial"/>
      <family val="2"/>
    </font>
    <font>
      <b/>
      <sz val="11"/>
      <color indexed="18"/>
      <name val="Arial"/>
      <family val="2"/>
    </font>
    <font>
      <b/>
      <sz val="11"/>
      <name val="Arial"/>
      <family val="2"/>
    </font>
    <font>
      <sz val="10"/>
      <name val="Arial"/>
      <family val="2"/>
    </font>
    <font>
      <b/>
      <strike/>
      <sz val="10"/>
      <name val="Arial"/>
      <family val="2"/>
    </font>
    <font>
      <b/>
      <sz val="10"/>
      <color indexed="10"/>
      <name val="Arial"/>
      <family val="2"/>
    </font>
    <font>
      <sz val="10"/>
      <color indexed="8"/>
      <name val="Arial"/>
      <family val="2"/>
    </font>
    <font>
      <sz val="10"/>
      <color indexed="9"/>
      <name val="Arial"/>
      <family val="2"/>
    </font>
    <font>
      <b/>
      <sz val="10"/>
      <color indexed="9"/>
      <name val="Arial"/>
      <family val="2"/>
    </font>
    <font>
      <sz val="10"/>
      <color indexed="10"/>
      <name val="Arial"/>
      <family val="2"/>
    </font>
    <font>
      <sz val="8"/>
      <color indexed="10"/>
      <name val="Arial"/>
      <family val="2"/>
    </font>
    <font>
      <sz val="8"/>
      <name val="Arial"/>
      <family val="2"/>
    </font>
    <font>
      <b/>
      <sz val="8"/>
      <color indexed="17"/>
      <name val="Arial"/>
      <family val="2"/>
    </font>
    <font>
      <sz val="10"/>
      <color indexed="17"/>
      <name val="Arial"/>
      <family val="2"/>
    </font>
    <font>
      <b/>
      <sz val="10"/>
      <color indexed="17"/>
      <name val="Arial"/>
      <family val="2"/>
    </font>
    <font>
      <b/>
      <sz val="18"/>
      <name val="Arial"/>
      <family val="2"/>
    </font>
    <font>
      <i/>
      <vertAlign val="subscript"/>
      <sz val="8"/>
      <color indexed="18"/>
      <name val="Arial"/>
      <family val="2"/>
    </font>
    <font>
      <b/>
      <i/>
      <sz val="8"/>
      <color indexed="18"/>
      <name val="Arial"/>
      <family val="2"/>
    </font>
    <font>
      <i/>
      <u/>
      <sz val="8"/>
      <color indexed="18"/>
      <name val="Arial"/>
      <family val="2"/>
    </font>
    <font>
      <sz val="10"/>
      <color indexed="17"/>
      <name val="Arial"/>
      <family val="2"/>
    </font>
    <font>
      <sz val="10"/>
      <color indexed="9"/>
      <name val="Arial"/>
      <family val="2"/>
    </font>
    <font>
      <b/>
      <sz val="10"/>
      <color indexed="10"/>
      <name val="Arial"/>
      <family val="2"/>
    </font>
    <font>
      <u/>
      <sz val="10"/>
      <color indexed="56"/>
      <name val="Arial"/>
      <family val="2"/>
    </font>
    <font>
      <sz val="8"/>
      <name val="Arial"/>
      <family val="2"/>
    </font>
    <font>
      <b/>
      <sz val="10"/>
      <color indexed="62"/>
      <name val="Arial"/>
      <family val="2"/>
    </font>
    <font>
      <sz val="10"/>
      <color indexed="62"/>
      <name val="Arial"/>
      <family val="2"/>
    </font>
    <font>
      <b/>
      <sz val="10"/>
      <color indexed="62"/>
      <name val="Arial"/>
      <family val="2"/>
    </font>
    <font>
      <b/>
      <sz val="10"/>
      <color indexed="10"/>
      <name val="Arial"/>
      <family val="2"/>
    </font>
    <font>
      <sz val="10"/>
      <color indexed="12"/>
      <name val="Arial"/>
      <family val="2"/>
    </font>
    <font>
      <sz val="11"/>
      <color indexed="18"/>
      <name val="Arial"/>
      <family val="2"/>
    </font>
    <font>
      <sz val="10"/>
      <color indexed="10"/>
      <name val="Arial"/>
      <family val="2"/>
    </font>
    <font>
      <b/>
      <i/>
      <sz val="8"/>
      <color indexed="62"/>
      <name val="Arial"/>
      <family val="2"/>
    </font>
    <font>
      <b/>
      <i/>
      <sz val="11"/>
      <name val="Arial"/>
      <family val="2"/>
    </font>
    <font>
      <b/>
      <i/>
      <sz val="10"/>
      <name val="Arial"/>
      <family val="2"/>
    </font>
    <font>
      <i/>
      <sz val="10"/>
      <color indexed="62"/>
      <name val="Arial"/>
      <family val="2"/>
    </font>
    <font>
      <u/>
      <sz val="10"/>
      <color indexed="62"/>
      <name val="Arial"/>
      <family val="2"/>
    </font>
    <font>
      <b/>
      <sz val="11"/>
      <color indexed="62"/>
      <name val="Arial"/>
      <family val="2"/>
    </font>
    <font>
      <b/>
      <sz val="12"/>
      <color indexed="62"/>
      <name val="Arial"/>
      <family val="2"/>
    </font>
    <font>
      <sz val="10"/>
      <color indexed="18"/>
      <name val="Arial"/>
      <family val="2"/>
    </font>
    <font>
      <sz val="8"/>
      <name val="Arial"/>
      <family val="2"/>
    </font>
    <font>
      <sz val="10"/>
      <name val="Arial"/>
      <family val="2"/>
    </font>
    <font>
      <b/>
      <i/>
      <vertAlign val="subscript"/>
      <sz val="8"/>
      <color indexed="18"/>
      <name val="Arial"/>
      <family val="2"/>
    </font>
    <font>
      <i/>
      <sz val="11"/>
      <name val="Arial"/>
      <family val="2"/>
    </font>
    <font>
      <b/>
      <i/>
      <sz val="11"/>
      <color indexed="18"/>
      <name val="Arial"/>
      <family val="2"/>
    </font>
    <font>
      <sz val="8"/>
      <name val="Arial"/>
      <family val="2"/>
    </font>
    <font>
      <sz val="10"/>
      <color indexed="10"/>
      <name val="Arial"/>
      <family val="2"/>
    </font>
    <font>
      <b/>
      <u/>
      <sz val="10"/>
      <color indexed="12"/>
      <name val="Arial"/>
      <family val="2"/>
    </font>
    <font>
      <sz val="14"/>
      <color indexed="18"/>
      <name val="Arial"/>
      <family val="2"/>
    </font>
    <font>
      <sz val="14"/>
      <name val="Arial"/>
      <family val="2"/>
    </font>
    <font>
      <sz val="18"/>
      <color indexed="10"/>
      <name val="Arial"/>
      <family val="2"/>
    </font>
    <font>
      <b/>
      <sz val="20"/>
      <name val="Arial"/>
      <family val="2"/>
    </font>
    <font>
      <sz val="9"/>
      <color indexed="81"/>
      <name val="Segoe UI"/>
      <family val="2"/>
    </font>
    <font>
      <b/>
      <sz val="9"/>
      <color indexed="81"/>
      <name val="Segoe UI"/>
      <family val="2"/>
    </font>
    <font>
      <b/>
      <i/>
      <sz val="10"/>
      <color indexed="62"/>
      <name val="Arial"/>
      <family val="2"/>
    </font>
    <font>
      <b/>
      <vertAlign val="subscript"/>
      <sz val="7"/>
      <color indexed="20"/>
      <name val="Times New Roman"/>
      <family val="1"/>
    </font>
    <font>
      <sz val="8"/>
      <color indexed="18"/>
      <name val="Arial"/>
      <family val="2"/>
    </font>
    <font>
      <sz val="10"/>
      <name val="Arial"/>
      <charset val="238"/>
    </font>
    <font>
      <b/>
      <sz val="8"/>
      <color indexed="62"/>
      <name val="Arial"/>
      <family val="2"/>
    </font>
    <font>
      <b/>
      <sz val="10"/>
      <color theme="3"/>
      <name val="Arial"/>
      <family val="2"/>
    </font>
    <font>
      <sz val="10"/>
      <color rgb="FFFF0000"/>
      <name val="Arial"/>
      <family val="2"/>
    </font>
    <font>
      <sz val="10"/>
      <color theme="1" tint="0.499984740745262"/>
      <name val="Arial"/>
      <family val="2"/>
    </font>
    <font>
      <strike/>
      <sz val="10"/>
      <color rgb="FFFF0000"/>
      <name val="Arial"/>
      <family val="2"/>
    </font>
    <font>
      <sz val="10"/>
      <color rgb="FF333399"/>
      <name val="Arial"/>
      <family val="2"/>
    </font>
    <font>
      <sz val="14"/>
      <color rgb="FF000080"/>
      <name val="Arial"/>
      <family val="2"/>
    </font>
    <font>
      <i/>
      <sz val="8"/>
      <color rgb="FF333399"/>
      <name val="Arial"/>
      <family val="2"/>
    </font>
    <font>
      <i/>
      <sz val="8"/>
      <color rgb="FF000080"/>
      <name val="Arial"/>
      <family val="2"/>
    </font>
    <font>
      <b/>
      <i/>
      <sz val="8"/>
      <color rgb="FF000080"/>
      <name val="Arial"/>
      <family val="2"/>
    </font>
    <font>
      <b/>
      <sz val="12"/>
      <color rgb="FFFFFFFF"/>
      <name val="Arial"/>
      <family val="2"/>
    </font>
    <font>
      <b/>
      <sz val="10"/>
      <color rgb="FF333399"/>
      <name val="Arial"/>
      <family val="2"/>
    </font>
    <font>
      <b/>
      <sz val="10"/>
      <color rgb="FFFFFFFF"/>
      <name val="Arial"/>
      <family val="2"/>
    </font>
    <font>
      <i/>
      <sz val="9"/>
      <color rgb="FF000080"/>
      <name val="Arial"/>
      <family val="2"/>
    </font>
    <font>
      <sz val="10"/>
      <color rgb="FF000080"/>
      <name val="Arial"/>
      <family val="2"/>
    </font>
    <font>
      <b/>
      <sz val="10"/>
      <color theme="0"/>
      <name val="Arial"/>
      <family val="2"/>
    </font>
  </fonts>
  <fills count="40">
    <fill>
      <patternFill patternType="none"/>
    </fill>
    <fill>
      <patternFill patternType="gray125"/>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50"/>
        <bgColor indexed="64"/>
      </patternFill>
    </fill>
    <fill>
      <patternFill patternType="solid">
        <fgColor indexed="42"/>
        <bgColor indexed="64"/>
      </patternFill>
    </fill>
    <fill>
      <patternFill patternType="solid">
        <fgColor indexed="1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13"/>
        <bgColor indexed="64"/>
      </patternFill>
    </fill>
    <fill>
      <patternFill patternType="solid">
        <fgColor indexed="51"/>
        <bgColor indexed="64"/>
      </patternFill>
    </fill>
    <fill>
      <patternFill patternType="lightUp">
        <bgColor indexed="9"/>
      </patternFill>
    </fill>
    <fill>
      <patternFill patternType="solid">
        <fgColor indexed="23"/>
        <bgColor indexed="64"/>
      </patternFill>
    </fill>
    <fill>
      <patternFill patternType="solid">
        <fgColor indexed="11"/>
        <bgColor indexed="64"/>
      </patternFill>
    </fill>
    <fill>
      <patternFill patternType="solid">
        <fgColor theme="0"/>
        <bgColor indexed="64"/>
      </patternFill>
    </fill>
    <fill>
      <patternFill patternType="solid">
        <fgColor rgb="FFCCFFFF"/>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rgb="FFFFFF00"/>
        <bgColor indexed="64"/>
      </patternFill>
    </fill>
    <fill>
      <patternFill patternType="solid">
        <fgColor rgb="FFCCFFCC"/>
        <bgColor indexed="64"/>
      </patternFill>
    </fill>
    <fill>
      <patternFill patternType="solid">
        <fgColor rgb="FFFFC000"/>
        <bgColor indexed="64"/>
      </patternFill>
    </fill>
    <fill>
      <patternFill patternType="solid">
        <fgColor rgb="FFFFFFFF"/>
        <bgColor indexed="64"/>
      </patternFill>
    </fill>
    <fill>
      <patternFill patternType="solid">
        <fgColor rgb="FF0000FF"/>
        <bgColor indexed="64"/>
      </patternFill>
    </fill>
    <fill>
      <patternFill patternType="solid">
        <fgColor rgb="FFFFFFCC"/>
        <bgColor indexed="64"/>
      </patternFill>
    </fill>
    <fill>
      <patternFill patternType="solid">
        <fgColor rgb="FF008000"/>
        <bgColor indexed="64"/>
      </patternFill>
    </fill>
  </fills>
  <borders count="111">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bottom style="medium">
        <color indexed="12"/>
      </bottom>
      <diagonal/>
    </border>
    <border>
      <left/>
      <right/>
      <top style="medium">
        <color indexed="12"/>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top/>
      <bottom style="hair">
        <color indexed="64"/>
      </bottom>
      <diagonal/>
    </border>
    <border>
      <left/>
      <right/>
      <top style="hair">
        <color indexed="64"/>
      </top>
      <bottom style="hair">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hair">
        <color indexed="64"/>
      </top>
      <bottom/>
      <diagonal/>
    </border>
    <border>
      <left style="thin">
        <color indexed="64"/>
      </left>
      <right style="thin">
        <color indexed="64"/>
      </right>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medium">
        <color indexed="64"/>
      </top>
      <bottom style="hair">
        <color indexed="64"/>
      </bottom>
      <diagonal/>
    </border>
    <border>
      <left style="medium">
        <color indexed="64"/>
      </left>
      <right style="medium">
        <color indexed="64"/>
      </right>
      <top style="medium">
        <color indexed="64"/>
      </top>
      <bottom/>
      <diagonal/>
    </border>
  </borders>
  <cellStyleXfs count="22">
    <xf numFmtId="0" fontId="0" fillId="0" borderId="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9" borderId="0" applyNumberFormat="0" applyBorder="0" applyAlignment="0" applyProtection="0"/>
    <xf numFmtId="0" fontId="14" fillId="2" borderId="0" applyNumberFormat="0" applyBorder="0" applyAlignment="0" applyProtection="0"/>
    <xf numFmtId="0" fontId="15" fillId="10" borderId="1" applyNumberFormat="0" applyAlignment="0" applyProtection="0"/>
    <xf numFmtId="0" fontId="16" fillId="3" borderId="0" applyNumberFormat="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8" fillId="0" borderId="0" applyNumberFormat="0" applyFill="0" applyBorder="0" applyAlignment="0" applyProtection="0">
      <alignment vertical="top"/>
      <protection locked="0"/>
    </xf>
    <xf numFmtId="0" fontId="20" fillId="0" borderId="5" applyNumberFormat="0" applyFill="0" applyAlignment="0" applyProtection="0"/>
    <xf numFmtId="0" fontId="21" fillId="11" borderId="0" applyNumberFormat="0" applyBorder="0" applyAlignment="0" applyProtection="0"/>
    <xf numFmtId="0" fontId="2" fillId="12" borderId="6" applyNumberFormat="0" applyFont="0" applyAlignment="0" applyProtection="0"/>
    <xf numFmtId="9" fontId="2" fillId="0" borderId="0" applyFont="0" applyFill="0" applyBorder="0" applyAlignment="0" applyProtection="0"/>
    <xf numFmtId="0" fontId="2" fillId="0" borderId="0"/>
    <xf numFmtId="0" fontId="1" fillId="0" borderId="0"/>
    <xf numFmtId="0" fontId="22" fillId="0" borderId="0" applyNumberFormat="0" applyFill="0" applyBorder="0" applyAlignment="0" applyProtection="0"/>
  </cellStyleXfs>
  <cellXfs count="1485">
    <xf numFmtId="0" fontId="0" fillId="0" borderId="0" xfId="0"/>
    <xf numFmtId="0" fontId="0" fillId="13" borderId="0" xfId="0" applyFill="1" applyAlignment="1" applyProtection="1">
      <alignment vertical="center" wrapText="1"/>
    </xf>
    <xf numFmtId="0" fontId="0" fillId="13" borderId="0" xfId="0" applyFill="1" applyAlignment="1" applyProtection="1">
      <alignment vertical="top" wrapText="1"/>
    </xf>
    <xf numFmtId="0" fontId="4" fillId="13" borderId="0" xfId="0" applyFont="1" applyFill="1" applyAlignment="1" applyProtection="1">
      <alignment vertical="top" wrapText="1"/>
    </xf>
    <xf numFmtId="1" fontId="6" fillId="14" borderId="7" xfId="0" applyNumberFormat="1" applyFont="1" applyFill="1" applyBorder="1" applyAlignment="1" applyProtection="1">
      <alignment horizontal="center" vertical="top" wrapText="1"/>
      <protection locked="0"/>
    </xf>
    <xf numFmtId="0" fontId="6" fillId="14" borderId="7" xfId="0" applyNumberFormat="1" applyFont="1" applyFill="1" applyBorder="1" applyAlignment="1" applyProtection="1">
      <alignment horizontal="center" vertical="top" wrapText="1"/>
      <protection locked="0"/>
    </xf>
    <xf numFmtId="0" fontId="2" fillId="15" borderId="0" xfId="0" applyNumberFormat="1" applyFont="1" applyFill="1" applyBorder="1" applyAlignment="1" applyProtection="1">
      <alignment vertical="top"/>
    </xf>
    <xf numFmtId="0" fontId="2" fillId="13" borderId="0" xfId="0" applyFont="1" applyFill="1" applyAlignment="1" applyProtection="1"/>
    <xf numFmtId="0" fontId="0" fillId="13" borderId="0" xfId="0" applyFill="1" applyAlignment="1" applyProtection="1"/>
    <xf numFmtId="0" fontId="6" fillId="13" borderId="0" xfId="0" applyFont="1" applyFill="1" applyBorder="1" applyAlignment="1" applyProtection="1"/>
    <xf numFmtId="0" fontId="0" fillId="13" borderId="0" xfId="0" applyFill="1" applyBorder="1" applyAlignment="1" applyProtection="1"/>
    <xf numFmtId="0" fontId="0" fillId="13" borderId="0" xfId="0" applyFill="1" applyBorder="1" applyAlignment="1" applyProtection="1">
      <alignment horizontal="center"/>
    </xf>
    <xf numFmtId="0" fontId="2" fillId="13" borderId="0" xfId="0" applyNumberFormat="1" applyFont="1" applyFill="1" applyBorder="1" applyAlignment="1" applyProtection="1">
      <alignment vertical="top"/>
    </xf>
    <xf numFmtId="0" fontId="0" fillId="13" borderId="0" xfId="0" applyFill="1" applyAlignment="1" applyProtection="1">
      <alignment horizontal="center"/>
    </xf>
    <xf numFmtId="0" fontId="2" fillId="15" borderId="0" xfId="0" applyFont="1" applyFill="1" applyAlignment="1" applyProtection="1"/>
    <xf numFmtId="0" fontId="4" fillId="13" borderId="0" xfId="0" applyFont="1" applyFill="1" applyBorder="1" applyAlignment="1" applyProtection="1">
      <alignment horizontal="center" vertical="top"/>
    </xf>
    <xf numFmtId="0" fontId="4" fillId="13" borderId="0" xfId="0" applyFont="1" applyFill="1" applyBorder="1" applyAlignment="1" applyProtection="1">
      <alignment vertical="top" wrapText="1"/>
    </xf>
    <xf numFmtId="0" fontId="0" fillId="13" borderId="0" xfId="0" applyFill="1" applyBorder="1" applyAlignment="1" applyProtection="1">
      <alignment vertical="top" wrapText="1"/>
    </xf>
    <xf numFmtId="0" fontId="4" fillId="13" borderId="0" xfId="0" applyFont="1" applyFill="1" applyBorder="1" applyAlignment="1" applyProtection="1">
      <alignment vertical="top"/>
    </xf>
    <xf numFmtId="0" fontId="2" fillId="16" borderId="0" xfId="0" applyNumberFormat="1" applyFont="1" applyFill="1" applyBorder="1" applyAlignment="1" applyProtection="1">
      <alignment vertical="top"/>
    </xf>
    <xf numFmtId="0" fontId="2" fillId="15" borderId="0" xfId="0" applyNumberFormat="1" applyFont="1" applyFill="1" applyBorder="1" applyAlignment="1" applyProtection="1">
      <alignment horizontal="center" vertical="top"/>
    </xf>
    <xf numFmtId="0" fontId="2" fillId="16" borderId="0" xfId="0" applyFont="1" applyFill="1" applyAlignment="1" applyProtection="1"/>
    <xf numFmtId="0" fontId="2" fillId="16" borderId="0" xfId="0" applyFont="1" applyFill="1" applyBorder="1" applyAlignment="1" applyProtection="1"/>
    <xf numFmtId="0" fontId="2" fillId="17" borderId="8" xfId="0" applyNumberFormat="1" applyFont="1" applyFill="1" applyBorder="1" applyAlignment="1" applyProtection="1">
      <alignment vertical="top"/>
    </xf>
    <xf numFmtId="0" fontId="2" fillId="17" borderId="9" xfId="0" applyNumberFormat="1" applyFont="1" applyFill="1" applyBorder="1" applyAlignment="1" applyProtection="1">
      <alignment vertical="top"/>
    </xf>
    <xf numFmtId="0" fontId="2" fillId="17" borderId="10" xfId="0" applyNumberFormat="1" applyFont="1" applyFill="1" applyBorder="1" applyAlignment="1" applyProtection="1">
      <alignment vertical="top"/>
    </xf>
    <xf numFmtId="0" fontId="2" fillId="0" borderId="0" xfId="0" applyFont="1" applyFill="1" applyAlignment="1" applyProtection="1"/>
    <xf numFmtId="0" fontId="2" fillId="0" borderId="0" xfId="0" applyFont="1" applyAlignment="1" applyProtection="1"/>
    <xf numFmtId="0" fontId="4" fillId="13" borderId="0" xfId="0" applyNumberFormat="1" applyFont="1" applyFill="1" applyBorder="1" applyAlignment="1" applyProtection="1">
      <alignment horizontal="right" vertical="top"/>
    </xf>
    <xf numFmtId="0" fontId="4" fillId="13" borderId="0" xfId="0" applyFont="1" applyFill="1" applyBorder="1" applyAlignment="1" applyProtection="1">
      <alignment horizontal="right" vertical="top"/>
    </xf>
    <xf numFmtId="0" fontId="52" fillId="15" borderId="0" xfId="0" applyNumberFormat="1" applyFont="1" applyFill="1" applyBorder="1" applyAlignment="1" applyProtection="1">
      <alignment vertical="top"/>
    </xf>
    <xf numFmtId="0" fontId="4" fillId="13" borderId="0" xfId="0" applyFont="1" applyFill="1" applyAlignment="1" applyProtection="1">
      <alignment horizontal="center" vertical="top"/>
    </xf>
    <xf numFmtId="0" fontId="52" fillId="13" borderId="0" xfId="0" applyNumberFormat="1" applyFont="1" applyFill="1" applyBorder="1" applyAlignment="1" applyProtection="1">
      <alignment vertical="top"/>
    </xf>
    <xf numFmtId="0" fontId="4" fillId="13" borderId="0" xfId="0" applyFont="1" applyFill="1" applyAlignment="1" applyProtection="1">
      <alignment vertical="top"/>
    </xf>
    <xf numFmtId="0" fontId="52" fillId="13" borderId="0" xfId="0" applyNumberFormat="1" applyFont="1" applyFill="1" applyBorder="1" applyAlignment="1" applyProtection="1">
      <alignment horizontal="right" vertical="top"/>
    </xf>
    <xf numFmtId="0" fontId="4" fillId="13" borderId="0" xfId="0" applyNumberFormat="1" applyFont="1" applyFill="1" applyBorder="1" applyAlignment="1" applyProtection="1">
      <alignment vertical="top"/>
    </xf>
    <xf numFmtId="0" fontId="52" fillId="18" borderId="11" xfId="0" applyNumberFormat="1" applyFont="1" applyFill="1" applyBorder="1" applyAlignment="1" applyProtection="1">
      <alignment vertical="top"/>
    </xf>
    <xf numFmtId="0" fontId="52" fillId="18" borderId="12" xfId="0" applyNumberFormat="1" applyFont="1" applyFill="1" applyBorder="1" applyAlignment="1" applyProtection="1">
      <alignment vertical="top"/>
    </xf>
    <xf numFmtId="0" fontId="52" fillId="18" borderId="13" xfId="0" applyNumberFormat="1" applyFont="1" applyFill="1" applyBorder="1" applyAlignment="1" applyProtection="1">
      <alignment vertical="top"/>
    </xf>
    <xf numFmtId="0" fontId="52" fillId="16" borderId="0" xfId="0" applyNumberFormat="1" applyFont="1" applyFill="1" applyBorder="1" applyAlignment="1" applyProtection="1">
      <alignment vertical="top"/>
    </xf>
    <xf numFmtId="0" fontId="52" fillId="18" borderId="7" xfId="0" applyNumberFormat="1" applyFont="1" applyFill="1" applyBorder="1" applyAlignment="1" applyProtection="1">
      <alignment horizontal="center" vertical="top"/>
    </xf>
    <xf numFmtId="0" fontId="52" fillId="16" borderId="7" xfId="0" applyNumberFormat="1" applyFont="1" applyFill="1" applyBorder="1" applyAlignment="1" applyProtection="1">
      <alignment vertical="top"/>
    </xf>
    <xf numFmtId="0" fontId="52" fillId="15" borderId="7" xfId="0" applyNumberFormat="1" applyFont="1" applyFill="1" applyBorder="1" applyAlignment="1" applyProtection="1">
      <alignment vertical="top"/>
    </xf>
    <xf numFmtId="0" fontId="4" fillId="15" borderId="14" xfId="0" applyNumberFormat="1" applyFont="1" applyFill="1" applyBorder="1" applyAlignment="1" applyProtection="1">
      <alignment horizontal="center" vertical="center"/>
    </xf>
    <xf numFmtId="0" fontId="0" fillId="13" borderId="0" xfId="0" applyFill="1" applyAlignment="1" applyProtection="1">
      <alignment vertical="center"/>
    </xf>
    <xf numFmtId="0" fontId="50" fillId="13" borderId="0" xfId="0" applyFont="1" applyFill="1" applyBorder="1" applyAlignment="1" applyProtection="1">
      <alignment horizontal="center" vertical="center"/>
    </xf>
    <xf numFmtId="0" fontId="2" fillId="13" borderId="0" xfId="0" applyFont="1" applyFill="1" applyAlignment="1" applyProtection="1">
      <alignment vertical="center"/>
    </xf>
    <xf numFmtId="0" fontId="52" fillId="15" borderId="0" xfId="0" applyNumberFormat="1" applyFont="1" applyFill="1" applyBorder="1" applyAlignment="1" applyProtection="1">
      <alignment vertical="center"/>
    </xf>
    <xf numFmtId="0" fontId="2" fillId="13" borderId="0" xfId="0" applyFont="1" applyFill="1" applyBorder="1" applyAlignment="1" applyProtection="1">
      <alignment vertical="top"/>
    </xf>
    <xf numFmtId="0" fontId="53" fillId="13" borderId="0" xfId="0" applyFont="1" applyFill="1" applyBorder="1" applyAlignment="1" applyProtection="1">
      <alignment horizontal="center" vertical="top"/>
    </xf>
    <xf numFmtId="0" fontId="2" fillId="15" borderId="7" xfId="0" applyFont="1" applyFill="1" applyBorder="1" applyAlignment="1" applyProtection="1"/>
    <xf numFmtId="0" fontId="52" fillId="15" borderId="7" xfId="0" applyNumberFormat="1" applyFont="1" applyFill="1" applyBorder="1" applyAlignment="1" applyProtection="1">
      <alignment vertical="center"/>
    </xf>
    <xf numFmtId="0" fontId="2" fillId="16" borderId="0" xfId="0" applyFont="1" applyFill="1" applyBorder="1" applyAlignment="1" applyProtection="1">
      <alignment vertical="center"/>
    </xf>
    <xf numFmtId="0" fontId="4" fillId="18" borderId="7" xfId="0" applyFont="1" applyFill="1" applyBorder="1" applyAlignment="1" applyProtection="1">
      <alignment horizontal="center" vertical="center"/>
    </xf>
    <xf numFmtId="0" fontId="6" fillId="15" borderId="7" xfId="0" applyNumberFormat="1" applyFont="1" applyFill="1" applyBorder="1" applyAlignment="1" applyProtection="1">
      <alignment vertical="center"/>
    </xf>
    <xf numFmtId="0" fontId="52" fillId="13" borderId="0" xfId="0" applyNumberFormat="1" applyFont="1" applyFill="1" applyBorder="1" applyAlignment="1" applyProtection="1">
      <alignment horizontal="left" vertical="top"/>
    </xf>
    <xf numFmtId="0" fontId="52" fillId="13" borderId="15" xfId="0" applyNumberFormat="1" applyFont="1" applyFill="1" applyBorder="1" applyAlignment="1" applyProtection="1">
      <alignment horizontal="left" vertical="top"/>
    </xf>
    <xf numFmtId="0" fontId="2" fillId="13" borderId="0" xfId="0" applyNumberFormat="1" applyFont="1" applyFill="1" applyBorder="1" applyAlignment="1" applyProtection="1">
      <alignment horizontal="right" vertical="top"/>
    </xf>
    <xf numFmtId="0" fontId="68" fillId="16" borderId="0" xfId="0" applyNumberFormat="1" applyFont="1" applyFill="1" applyBorder="1" applyAlignment="1" applyProtection="1">
      <alignment vertical="top"/>
    </xf>
    <xf numFmtId="0" fontId="68" fillId="13" borderId="0" xfId="0" applyNumberFormat="1" applyFont="1" applyFill="1" applyBorder="1" applyAlignment="1" applyProtection="1">
      <alignment vertical="top"/>
    </xf>
    <xf numFmtId="0" fontId="6" fillId="13" borderId="0" xfId="0" quotePrefix="1" applyNumberFormat="1" applyFont="1" applyFill="1" applyBorder="1" applyAlignment="1" applyProtection="1">
      <alignment horizontal="right" vertical="top"/>
    </xf>
    <xf numFmtId="0" fontId="2" fillId="13" borderId="0" xfId="0" applyFont="1" applyFill="1" applyAlignment="1" applyProtection="1">
      <alignment vertical="top"/>
    </xf>
    <xf numFmtId="0" fontId="4" fillId="13" borderId="7" xfId="0" applyNumberFormat="1" applyFont="1" applyFill="1" applyBorder="1" applyAlignment="1" applyProtection="1">
      <alignment vertical="top"/>
    </xf>
    <xf numFmtId="0" fontId="4" fillId="13" borderId="7" xfId="0" applyNumberFormat="1" applyFont="1" applyFill="1" applyBorder="1" applyAlignment="1" applyProtection="1">
      <alignment horizontal="center" vertical="top" wrapText="1"/>
    </xf>
    <xf numFmtId="0" fontId="2" fillId="15" borderId="0" xfId="0" applyNumberFormat="1" applyFont="1" applyFill="1" applyBorder="1" applyAlignment="1" applyProtection="1">
      <alignment horizontal="center"/>
    </xf>
    <xf numFmtId="0" fontId="3" fillId="19" borderId="0" xfId="0" applyFont="1" applyFill="1" applyBorder="1" applyAlignment="1" applyProtection="1">
      <alignment horizontal="left" vertical="center"/>
    </xf>
    <xf numFmtId="0" fontId="2" fillId="13" borderId="16" xfId="0" applyNumberFormat="1" applyFont="1" applyFill="1" applyBorder="1" applyAlignment="1" applyProtection="1">
      <alignment vertical="top"/>
    </xf>
    <xf numFmtId="0" fontId="4" fillId="13" borderId="16" xfId="0" applyFont="1" applyFill="1" applyBorder="1" applyAlignment="1" applyProtection="1">
      <alignment horizontal="center" vertical="top"/>
    </xf>
    <xf numFmtId="0" fontId="4" fillId="13" borderId="16" xfId="0" applyFont="1" applyFill="1" applyBorder="1" applyAlignment="1" applyProtection="1">
      <alignment horizontal="right" vertical="top"/>
    </xf>
    <xf numFmtId="0" fontId="0" fillId="13" borderId="16" xfId="0" applyFill="1" applyBorder="1" applyAlignment="1" applyProtection="1">
      <alignment vertical="top" wrapText="1"/>
    </xf>
    <xf numFmtId="0" fontId="2" fillId="13" borderId="17" xfId="0" applyNumberFormat="1" applyFont="1" applyFill="1" applyBorder="1" applyAlignment="1" applyProtection="1">
      <alignment vertical="top"/>
    </xf>
    <xf numFmtId="0" fontId="4" fillId="13" borderId="17" xfId="0" applyFont="1" applyFill="1" applyBorder="1" applyAlignment="1" applyProtection="1">
      <alignment horizontal="center" vertical="top"/>
    </xf>
    <xf numFmtId="0" fontId="4" fillId="13" borderId="17" xfId="0" applyFont="1" applyFill="1" applyBorder="1" applyAlignment="1" applyProtection="1">
      <alignment horizontal="right" vertical="top"/>
    </xf>
    <xf numFmtId="0" fontId="0" fillId="13" borderId="17" xfId="0" applyFill="1" applyBorder="1" applyAlignment="1" applyProtection="1">
      <alignment vertical="top" wrapText="1"/>
    </xf>
    <xf numFmtId="0" fontId="4" fillId="13" borderId="17" xfId="0" applyFont="1" applyFill="1" applyBorder="1" applyAlignment="1" applyProtection="1">
      <alignment vertical="top" wrapText="1"/>
    </xf>
    <xf numFmtId="0" fontId="52" fillId="15" borderId="7" xfId="0" applyNumberFormat="1" applyFont="1" applyFill="1" applyBorder="1" applyAlignment="1" applyProtection="1">
      <alignment horizontal="center" vertical="top"/>
    </xf>
    <xf numFmtId="0" fontId="23" fillId="0" borderId="15" xfId="20" applyFont="1" applyBorder="1" applyProtection="1"/>
    <xf numFmtId="0" fontId="0" fillId="15" borderId="0" xfId="0" applyFill="1" applyProtection="1"/>
    <xf numFmtId="0" fontId="0" fillId="0" borderId="0" xfId="0" applyProtection="1"/>
    <xf numFmtId="0" fontId="2" fillId="15" borderId="0" xfId="0" applyFont="1" applyFill="1" applyProtection="1"/>
    <xf numFmtId="0" fontId="2" fillId="15" borderId="7" xfId="0" applyNumberFormat="1" applyFont="1" applyFill="1" applyBorder="1" applyAlignment="1" applyProtection="1">
      <alignment vertical="center"/>
    </xf>
    <xf numFmtId="0" fontId="5" fillId="13" borderId="0" xfId="0" applyFont="1" applyFill="1" applyBorder="1" applyAlignment="1" applyProtection="1">
      <alignment horizontal="left" vertical="top" wrapText="1"/>
    </xf>
    <xf numFmtId="0" fontId="4" fillId="13" borderId="0" xfId="0" applyFont="1" applyFill="1" applyAlignment="1" applyProtection="1">
      <alignment horizontal="left" vertical="top"/>
    </xf>
    <xf numFmtId="0" fontId="0" fillId="0" borderId="0" xfId="0" applyFill="1" applyProtection="1"/>
    <xf numFmtId="0" fontId="4" fillId="0" borderId="0" xfId="0" applyFont="1" applyProtection="1"/>
    <xf numFmtId="0" fontId="0" fillId="0" borderId="0" xfId="0" applyFill="1" applyBorder="1" applyProtection="1"/>
    <xf numFmtId="0" fontId="4" fillId="0" borderId="0" xfId="0" applyFont="1" applyFill="1" applyProtection="1"/>
    <xf numFmtId="0" fontId="3" fillId="19" borderId="0" xfId="19" applyFont="1" applyFill="1" applyBorder="1" applyAlignment="1" applyProtection="1">
      <alignment horizontal="center"/>
    </xf>
    <xf numFmtId="0" fontId="12" fillId="13" borderId="0" xfId="19" applyFont="1" applyFill="1" applyAlignment="1" applyProtection="1">
      <alignment horizontal="left" vertical="top" wrapText="1"/>
    </xf>
    <xf numFmtId="0" fontId="2" fillId="16" borderId="0" xfId="0" applyFont="1" applyFill="1" applyProtection="1"/>
    <xf numFmtId="0" fontId="0" fillId="16" borderId="0" xfId="0" applyFill="1" applyProtection="1"/>
    <xf numFmtId="0" fontId="0" fillId="16" borderId="0" xfId="0" applyFill="1" applyAlignment="1" applyProtection="1">
      <alignment horizontal="left"/>
    </xf>
    <xf numFmtId="0" fontId="6" fillId="16" borderId="0" xfId="0" applyFont="1" applyFill="1" applyBorder="1" applyProtection="1"/>
    <xf numFmtId="0" fontId="0" fillId="16" borderId="0" xfId="0" applyFill="1" applyBorder="1" applyProtection="1"/>
    <xf numFmtId="0" fontId="0" fillId="16" borderId="0" xfId="0" applyFill="1" applyBorder="1" applyAlignment="1" applyProtection="1">
      <alignment horizontal="center"/>
    </xf>
    <xf numFmtId="0" fontId="0" fillId="16" borderId="0" xfId="0" applyFill="1" applyAlignment="1" applyProtection="1">
      <alignment vertical="center"/>
    </xf>
    <xf numFmtId="0" fontId="3" fillId="19" borderId="0" xfId="0" applyFont="1" applyFill="1" applyBorder="1" applyAlignment="1" applyProtection="1">
      <alignment horizontal="left"/>
    </xf>
    <xf numFmtId="0" fontId="0" fillId="13" borderId="0" xfId="0" applyFill="1" applyProtection="1"/>
    <xf numFmtId="0" fontId="0" fillId="13" borderId="0" xfId="0" applyFill="1" applyAlignment="1" applyProtection="1">
      <alignment horizontal="left"/>
    </xf>
    <xf numFmtId="0" fontId="3" fillId="19" borderId="0" xfId="0" quotePrefix="1" applyFont="1" applyFill="1" applyBorder="1" applyAlignment="1" applyProtection="1">
      <alignment horizontal="left"/>
    </xf>
    <xf numFmtId="0" fontId="2" fillId="0" borderId="0" xfId="0" applyFont="1" applyProtection="1"/>
    <xf numFmtId="0" fontId="35" fillId="13" borderId="0" xfId="0" applyFont="1" applyFill="1" applyAlignment="1" applyProtection="1">
      <alignment horizontal="left" vertical="top"/>
    </xf>
    <xf numFmtId="1" fontId="6" fillId="13" borderId="7" xfId="0" applyNumberFormat="1" applyFont="1" applyFill="1" applyBorder="1" applyAlignment="1" applyProtection="1">
      <alignment horizontal="center" vertical="top" wrapText="1"/>
    </xf>
    <xf numFmtId="0" fontId="6" fillId="18" borderId="7" xfId="0" applyNumberFormat="1" applyFont="1" applyFill="1" applyBorder="1" applyAlignment="1" applyProtection="1">
      <alignment horizontal="center" vertical="top" wrapText="1"/>
    </xf>
    <xf numFmtId="0" fontId="6" fillId="13" borderId="0" xfId="0" applyFont="1" applyFill="1" applyBorder="1" applyAlignment="1" applyProtection="1">
      <alignment vertical="center" wrapText="1"/>
    </xf>
    <xf numFmtId="0" fontId="0" fillId="16" borderId="0" xfId="0" applyFill="1" applyAlignment="1" applyProtection="1">
      <alignment vertical="top"/>
    </xf>
    <xf numFmtId="0" fontId="6" fillId="13" borderId="7" xfId="0" applyFont="1" applyFill="1" applyBorder="1" applyAlignment="1" applyProtection="1">
      <alignment horizontal="center" vertical="center" wrapText="1"/>
    </xf>
    <xf numFmtId="0" fontId="40" fillId="13" borderId="7" xfId="0" applyFont="1" applyFill="1" applyBorder="1" applyAlignment="1" applyProtection="1">
      <alignment vertical="top" wrapText="1"/>
    </xf>
    <xf numFmtId="0" fontId="6" fillId="18" borderId="7" xfId="0" applyFont="1" applyFill="1" applyBorder="1" applyAlignment="1" applyProtection="1">
      <alignment horizontal="center" vertical="center" wrapText="1"/>
    </xf>
    <xf numFmtId="0" fontId="2" fillId="16" borderId="0" xfId="0" applyFont="1" applyFill="1" applyAlignment="1" applyProtection="1">
      <alignment horizontal="left"/>
    </xf>
    <xf numFmtId="0" fontId="0" fillId="13" borderId="7" xfId="0" applyFill="1" applyBorder="1" applyProtection="1"/>
    <xf numFmtId="0" fontId="3" fillId="19" borderId="0" xfId="0" applyFont="1" applyFill="1" applyBorder="1" applyAlignment="1" applyProtection="1">
      <alignment horizontal="left" vertical="top"/>
    </xf>
    <xf numFmtId="0" fontId="4" fillId="16" borderId="0" xfId="0" applyFont="1" applyFill="1" applyProtection="1"/>
    <xf numFmtId="0" fontId="0" fillId="16" borderId="7" xfId="0" applyFill="1" applyBorder="1" applyProtection="1"/>
    <xf numFmtId="0" fontId="0" fillId="16" borderId="18" xfId="0" applyFill="1" applyBorder="1" applyAlignment="1" applyProtection="1">
      <alignment horizontal="center"/>
    </xf>
    <xf numFmtId="0" fontId="0" fillId="16" borderId="19" xfId="0" applyFill="1" applyBorder="1" applyAlignment="1" applyProtection="1">
      <alignment horizontal="center"/>
    </xf>
    <xf numFmtId="0" fontId="0" fillId="16" borderId="0" xfId="0" applyFill="1" applyAlignment="1" applyProtection="1"/>
    <xf numFmtId="0" fontId="0" fillId="16" borderId="0" xfId="0" applyFill="1" applyAlignment="1" applyProtection="1">
      <alignment horizontal="left" vertical="top" wrapText="1"/>
    </xf>
    <xf numFmtId="0" fontId="2" fillId="0" borderId="0" xfId="0" applyFont="1" applyFill="1" applyBorder="1" applyAlignment="1" applyProtection="1">
      <alignment horizontal="left" vertical="center"/>
    </xf>
    <xf numFmtId="0" fontId="35" fillId="16" borderId="0" xfId="0" applyFont="1" applyFill="1" applyProtection="1"/>
    <xf numFmtId="0" fontId="4" fillId="13" borderId="0" xfId="0" applyFont="1" applyFill="1" applyAlignment="1" applyProtection="1">
      <alignment vertical="center"/>
    </xf>
    <xf numFmtId="0" fontId="4" fillId="13" borderId="0" xfId="0" applyFont="1" applyFill="1" applyAlignment="1" applyProtection="1">
      <alignment vertical="center" wrapText="1"/>
    </xf>
    <xf numFmtId="0" fontId="0" fillId="16" borderId="20" xfId="0" applyFill="1" applyBorder="1" applyAlignment="1" applyProtection="1">
      <alignment horizontal="center"/>
    </xf>
    <xf numFmtId="0" fontId="63" fillId="16" borderId="0" xfId="0" applyFont="1" applyFill="1" applyProtection="1"/>
    <xf numFmtId="0" fontId="54" fillId="16" borderId="0" xfId="0" applyFont="1" applyFill="1" applyProtection="1"/>
    <xf numFmtId="0" fontId="2" fillId="16" borderId="0" xfId="0" applyFont="1" applyFill="1" applyAlignment="1" applyProtection="1">
      <alignment horizontal="center"/>
    </xf>
    <xf numFmtId="0" fontId="2" fillId="16" borderId="0" xfId="0" applyFont="1" applyFill="1" applyBorder="1" applyProtection="1"/>
    <xf numFmtId="0" fontId="5" fillId="13" borderId="0" xfId="0" quotePrefix="1" applyFont="1" applyFill="1" applyBorder="1" applyAlignment="1" applyProtection="1">
      <alignment horizontal="right" vertical="top"/>
    </xf>
    <xf numFmtId="0" fontId="47" fillId="13" borderId="0" xfId="0" applyFont="1" applyFill="1" applyBorder="1" applyAlignment="1" applyProtection="1">
      <alignment vertical="top"/>
    </xf>
    <xf numFmtId="0" fontId="47" fillId="13" borderId="0" xfId="0" applyFont="1" applyFill="1" applyBorder="1" applyAlignment="1" applyProtection="1">
      <alignment vertical="top" wrapText="1"/>
    </xf>
    <xf numFmtId="0" fontId="47" fillId="13" borderId="15" xfId="0" applyFont="1" applyFill="1" applyBorder="1" applyAlignment="1" applyProtection="1">
      <alignment vertical="top" wrapText="1"/>
    </xf>
    <xf numFmtId="0" fontId="2" fillId="16" borderId="7" xfId="0" applyFont="1" applyFill="1" applyBorder="1" applyProtection="1"/>
    <xf numFmtId="0" fontId="0" fillId="16" borderId="0" xfId="0" applyFill="1" applyAlignment="1" applyProtection="1">
      <alignment horizontal="center"/>
    </xf>
    <xf numFmtId="0" fontId="25" fillId="16" borderId="0" xfId="0" applyFont="1" applyFill="1" applyAlignment="1" applyProtection="1">
      <alignment vertical="center" wrapText="1"/>
    </xf>
    <xf numFmtId="0" fontId="0" fillId="16" borderId="0" xfId="0" applyFill="1" applyBorder="1" applyAlignment="1" applyProtection="1">
      <alignment wrapText="1"/>
    </xf>
    <xf numFmtId="0" fontId="25" fillId="16" borderId="0" xfId="0" applyFont="1" applyFill="1" applyAlignment="1" applyProtection="1"/>
    <xf numFmtId="0" fontId="39" fillId="16" borderId="0" xfId="0" applyFont="1" applyFill="1" applyBorder="1" applyAlignment="1" applyProtection="1"/>
    <xf numFmtId="0" fontId="0" fillId="16" borderId="0" xfId="0" applyFill="1" applyBorder="1" applyAlignment="1" applyProtection="1"/>
    <xf numFmtId="0" fontId="0" fillId="13" borderId="0" xfId="0" applyFill="1" applyAlignment="1" applyProtection="1">
      <alignment vertical="top"/>
    </xf>
    <xf numFmtId="0" fontId="48" fillId="13" borderId="0" xfId="0" applyFont="1" applyFill="1" applyBorder="1" applyAlignment="1" applyProtection="1"/>
    <xf numFmtId="0" fontId="48" fillId="16" borderId="0" xfId="0" applyFont="1" applyFill="1" applyBorder="1" applyAlignment="1" applyProtection="1"/>
    <xf numFmtId="0" fontId="25" fillId="16" borderId="0" xfId="0" applyFont="1" applyFill="1" applyBorder="1" applyAlignment="1" applyProtection="1">
      <alignment vertical="top" wrapText="1"/>
    </xf>
    <xf numFmtId="0" fontId="0" fillId="16" borderId="0" xfId="0" applyFill="1" applyBorder="1" applyAlignment="1" applyProtection="1">
      <alignment vertical="center" wrapText="1"/>
    </xf>
    <xf numFmtId="0" fontId="37" fillId="16" borderId="0" xfId="0" applyFont="1" applyFill="1" applyAlignment="1" applyProtection="1">
      <alignment vertical="center"/>
    </xf>
    <xf numFmtId="0" fontId="7" fillId="13" borderId="7" xfId="0" applyFont="1" applyFill="1" applyBorder="1" applyAlignment="1" applyProtection="1">
      <alignment horizontal="center" vertical="top"/>
    </xf>
    <xf numFmtId="0" fontId="4" fillId="16" borderId="0" xfId="0" applyFont="1" applyFill="1" applyAlignment="1" applyProtection="1">
      <alignment horizontal="center"/>
    </xf>
    <xf numFmtId="0" fontId="0" fillId="16" borderId="7" xfId="0" applyFill="1" applyBorder="1" applyAlignment="1" applyProtection="1">
      <alignment horizontal="center" vertical="center"/>
    </xf>
    <xf numFmtId="0" fontId="0" fillId="16" borderId="11" xfId="0" applyFill="1" applyBorder="1" applyAlignment="1" applyProtection="1">
      <alignment horizontal="center" vertical="center"/>
    </xf>
    <xf numFmtId="0" fontId="37" fillId="16" borderId="0" xfId="0" applyFont="1" applyFill="1" applyProtection="1"/>
    <xf numFmtId="0" fontId="49" fillId="16" borderId="0" xfId="0" applyFont="1" applyFill="1" applyBorder="1" applyAlignment="1" applyProtection="1"/>
    <xf numFmtId="0" fontId="5" fillId="13" borderId="15" xfId="0" applyFont="1" applyFill="1" applyBorder="1" applyAlignment="1" applyProtection="1">
      <alignment horizontal="left" vertical="top" wrapText="1"/>
    </xf>
    <xf numFmtId="0" fontId="30" fillId="13" borderId="21" xfId="0" applyFont="1" applyFill="1" applyBorder="1" applyAlignment="1" applyProtection="1">
      <alignment vertical="top" wrapText="1"/>
    </xf>
    <xf numFmtId="0" fontId="30" fillId="13" borderId="22" xfId="0" applyFont="1" applyFill="1" applyBorder="1" applyAlignment="1" applyProtection="1">
      <alignment vertical="top" wrapText="1"/>
    </xf>
    <xf numFmtId="0" fontId="30" fillId="13" borderId="23" xfId="0" applyFont="1" applyFill="1" applyBorder="1" applyAlignment="1" applyProtection="1">
      <alignment vertical="top" wrapText="1"/>
    </xf>
    <xf numFmtId="0" fontId="30" fillId="13" borderId="24" xfId="0" applyFont="1" applyFill="1" applyBorder="1" applyAlignment="1" applyProtection="1">
      <alignment vertical="top" wrapText="1"/>
    </xf>
    <xf numFmtId="0" fontId="4" fillId="13" borderId="0" xfId="0" applyFont="1" applyFill="1" applyAlignment="1" applyProtection="1">
      <alignment horizontal="left" vertical="top" wrapText="1"/>
    </xf>
    <xf numFmtId="0" fontId="5" fillId="13" borderId="0" xfId="0" applyFont="1" applyFill="1" applyAlignment="1" applyProtection="1">
      <alignment horizontal="left" vertical="top" wrapText="1"/>
    </xf>
    <xf numFmtId="0" fontId="39" fillId="16" borderId="0" xfId="0" applyFont="1" applyFill="1" applyAlignment="1" applyProtection="1">
      <alignment vertical="top" wrapText="1"/>
    </xf>
    <xf numFmtId="0" fontId="47" fillId="16" borderId="0" xfId="0" applyFont="1" applyFill="1" applyAlignment="1" applyProtection="1">
      <alignment vertical="top" wrapText="1"/>
    </xf>
    <xf numFmtId="0" fontId="5" fillId="13" borderId="0" xfId="0" quotePrefix="1" applyFont="1" applyFill="1" applyAlignment="1" applyProtection="1">
      <alignment horizontal="right" vertical="top" wrapText="1"/>
    </xf>
    <xf numFmtId="0" fontId="67" fillId="13" borderId="0" xfId="0" applyFont="1" applyFill="1" applyAlignment="1" applyProtection="1">
      <alignment horizontal="left" vertical="top" wrapText="1"/>
    </xf>
    <xf numFmtId="0" fontId="2" fillId="13" borderId="0" xfId="0" applyFont="1" applyFill="1" applyAlignment="1" applyProtection="1">
      <alignment horizontal="left" vertical="top"/>
    </xf>
    <xf numFmtId="0" fontId="6" fillId="13" borderId="0" xfId="0" applyFont="1" applyFill="1" applyAlignment="1" applyProtection="1">
      <alignment horizontal="left" vertical="top" wrapText="1"/>
    </xf>
    <xf numFmtId="0" fontId="31" fillId="0" borderId="0" xfId="0" applyFont="1" applyFill="1" applyProtection="1"/>
    <xf numFmtId="0" fontId="2" fillId="19" borderId="0" xfId="0" applyFont="1" applyFill="1" applyProtection="1"/>
    <xf numFmtId="0" fontId="31" fillId="0" borderId="0" xfId="0" applyFont="1" applyProtection="1"/>
    <xf numFmtId="0" fontId="37" fillId="0" borderId="0" xfId="0" applyFont="1" applyFill="1" applyProtection="1"/>
    <xf numFmtId="0" fontId="43" fillId="16" borderId="0" xfId="0" applyFont="1" applyFill="1" applyAlignment="1" applyProtection="1">
      <alignment horizontal="left"/>
    </xf>
    <xf numFmtId="0" fontId="0" fillId="0" borderId="0" xfId="0" applyFill="1" applyAlignment="1" applyProtection="1">
      <alignment horizontal="left"/>
    </xf>
    <xf numFmtId="0" fontId="2" fillId="0" borderId="0" xfId="0" applyFont="1" applyAlignment="1" applyProtection="1">
      <alignment horizontal="center"/>
    </xf>
    <xf numFmtId="0" fontId="56" fillId="19" borderId="0" xfId="0" applyFont="1" applyFill="1" applyProtection="1"/>
    <xf numFmtId="0" fontId="57" fillId="19" borderId="0" xfId="0" applyFont="1" applyFill="1" applyAlignment="1" applyProtection="1"/>
    <xf numFmtId="0" fontId="56" fillId="19" borderId="0" xfId="0" applyFont="1" applyFill="1" applyAlignment="1" applyProtection="1"/>
    <xf numFmtId="0" fontId="57" fillId="19" borderId="0" xfId="0" applyFont="1" applyFill="1" applyAlignment="1" applyProtection="1">
      <alignment horizontal="center"/>
    </xf>
    <xf numFmtId="0" fontId="56" fillId="19" borderId="0" xfId="0" applyFont="1" applyFill="1" applyAlignment="1" applyProtection="1">
      <alignment horizontal="left"/>
    </xf>
    <xf numFmtId="49" fontId="55" fillId="16" borderId="0" xfId="0" applyNumberFormat="1" applyFont="1" applyFill="1" applyAlignment="1" applyProtection="1">
      <alignment horizontal="center"/>
    </xf>
    <xf numFmtId="0" fontId="55" fillId="16" borderId="0" xfId="0" applyNumberFormat="1" applyFont="1" applyFill="1" applyAlignment="1" applyProtection="1">
      <alignment horizontal="left"/>
    </xf>
    <xf numFmtId="49" fontId="2" fillId="16" borderId="0" xfId="0" applyNumberFormat="1" applyFont="1" applyFill="1" applyAlignment="1" applyProtection="1">
      <alignment horizontal="center"/>
    </xf>
    <xf numFmtId="0" fontId="2" fillId="16" borderId="0" xfId="0" applyFont="1" applyFill="1" applyAlignment="1" applyProtection="1">
      <alignment wrapText="1" shrinkToFit="1"/>
    </xf>
    <xf numFmtId="0" fontId="57" fillId="19" borderId="0" xfId="0" applyFont="1" applyFill="1" applyProtection="1"/>
    <xf numFmtId="0" fontId="2" fillId="16" borderId="0" xfId="0" applyFont="1" applyFill="1" applyAlignment="1" applyProtection="1">
      <alignment horizontal="left" wrapText="1"/>
    </xf>
    <xf numFmtId="0" fontId="2" fillId="16" borderId="0" xfId="0" applyFont="1" applyFill="1" applyAlignment="1" applyProtection="1">
      <alignment wrapText="1"/>
    </xf>
    <xf numFmtId="0" fontId="2" fillId="16" borderId="0" xfId="0" applyFont="1" applyFill="1" applyAlignment="1" applyProtection="1">
      <alignment horizontal="center" wrapText="1"/>
    </xf>
    <xf numFmtId="0" fontId="2" fillId="0" borderId="0" xfId="0" applyFont="1" applyAlignment="1" applyProtection="1">
      <alignment horizontal="center"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center"/>
    </xf>
    <xf numFmtId="0" fontId="69" fillId="19" borderId="0" xfId="0" applyFont="1" applyFill="1" applyAlignment="1" applyProtection="1">
      <alignment horizontal="center"/>
    </xf>
    <xf numFmtId="0" fontId="0" fillId="19" borderId="0" xfId="0" applyFill="1" applyProtection="1"/>
    <xf numFmtId="0" fontId="0" fillId="0" borderId="0" xfId="0" applyFill="1" applyAlignment="1" applyProtection="1">
      <alignment shrinkToFit="1"/>
    </xf>
    <xf numFmtId="0" fontId="0" fillId="0" borderId="0" xfId="0" applyFill="1" applyAlignment="1" applyProtection="1"/>
    <xf numFmtId="0" fontId="43" fillId="16" borderId="0" xfId="0" applyFont="1" applyFill="1" applyProtection="1"/>
    <xf numFmtId="0" fontId="64" fillId="0" borderId="0" xfId="0" applyFont="1" applyProtection="1"/>
    <xf numFmtId="0" fontId="0" fillId="20" borderId="0" xfId="0" applyFill="1" applyProtection="1"/>
    <xf numFmtId="0" fontId="2" fillId="21" borderId="0" xfId="0" applyFont="1" applyFill="1" applyBorder="1" applyAlignment="1" applyProtection="1">
      <alignment horizontal="left" vertical="top" wrapText="1"/>
    </xf>
    <xf numFmtId="0" fontId="0" fillId="0" borderId="25" xfId="0" applyBorder="1" applyProtection="1"/>
    <xf numFmtId="0" fontId="0" fillId="22" borderId="26" xfId="0" applyFill="1" applyBorder="1" applyProtection="1"/>
    <xf numFmtId="0" fontId="0" fillId="0" borderId="27" xfId="0" applyBorder="1" applyProtection="1"/>
    <xf numFmtId="14" fontId="0" fillId="23" borderId="28" xfId="0" applyNumberFormat="1" applyFill="1" applyBorder="1" applyAlignment="1" applyProtection="1">
      <alignment horizontal="left"/>
    </xf>
    <xf numFmtId="0" fontId="0" fillId="18" borderId="29" xfId="0" applyFill="1" applyBorder="1" applyProtection="1"/>
    <xf numFmtId="0" fontId="0" fillId="18" borderId="30" xfId="0" applyFill="1" applyBorder="1" applyProtection="1"/>
    <xf numFmtId="0" fontId="0" fillId="18" borderId="31" xfId="0" applyFill="1" applyBorder="1" applyProtection="1"/>
    <xf numFmtId="0" fontId="0" fillId="0" borderId="32" xfId="0" applyBorder="1" applyProtection="1"/>
    <xf numFmtId="0" fontId="0" fillId="20" borderId="33" xfId="0" applyFill="1" applyBorder="1" applyProtection="1"/>
    <xf numFmtId="0" fontId="0" fillId="0" borderId="34" xfId="0" applyBorder="1" applyProtection="1"/>
    <xf numFmtId="0" fontId="0" fillId="21" borderId="35" xfId="0" applyFill="1" applyBorder="1" applyProtection="1"/>
    <xf numFmtId="0" fontId="4" fillId="0" borderId="0" xfId="0" applyFont="1" applyBorder="1" applyProtection="1"/>
    <xf numFmtId="0" fontId="4" fillId="0" borderId="11" xfId="0" applyFont="1" applyBorder="1" applyProtection="1"/>
    <xf numFmtId="0" fontId="4" fillId="0" borderId="12" xfId="0" applyFont="1" applyBorder="1" applyProtection="1"/>
    <xf numFmtId="0" fontId="0" fillId="0" borderId="13" xfId="0" applyBorder="1" applyProtection="1"/>
    <xf numFmtId="14" fontId="0" fillId="23" borderId="36" xfId="0" applyNumberFormat="1" applyFill="1" applyBorder="1" applyAlignment="1" applyProtection="1">
      <alignment horizontal="center"/>
    </xf>
    <xf numFmtId="0" fontId="0" fillId="18" borderId="37" xfId="0" applyFill="1" applyBorder="1" applyProtection="1"/>
    <xf numFmtId="0" fontId="0" fillId="18" borderId="38" xfId="0" applyFill="1" applyBorder="1" applyProtection="1"/>
    <xf numFmtId="14" fontId="0" fillId="23" borderId="39" xfId="0" applyNumberFormat="1" applyFill="1" applyBorder="1" applyAlignment="1" applyProtection="1">
      <alignment horizontal="center"/>
    </xf>
    <xf numFmtId="0" fontId="0" fillId="18" borderId="21" xfId="0" applyFill="1" applyBorder="1" applyProtection="1"/>
    <xf numFmtId="0" fontId="0" fillId="18" borderId="22" xfId="0" applyFill="1" applyBorder="1" applyProtection="1"/>
    <xf numFmtId="0" fontId="0" fillId="18" borderId="23" xfId="0" applyFill="1" applyBorder="1" applyProtection="1"/>
    <xf numFmtId="0" fontId="0" fillId="18" borderId="24" xfId="0" applyFill="1" applyBorder="1" applyProtection="1"/>
    <xf numFmtId="0" fontId="44" fillId="13" borderId="0" xfId="0" applyFont="1" applyFill="1" applyAlignment="1" applyProtection="1">
      <alignment vertical="center" wrapText="1"/>
    </xf>
    <xf numFmtId="0" fontId="2" fillId="13" borderId="0" xfId="0" applyNumberFormat="1" applyFont="1" applyFill="1" applyBorder="1" applyAlignment="1" applyProtection="1">
      <alignment horizontal="center" vertical="top"/>
    </xf>
    <xf numFmtId="0" fontId="52" fillId="13" borderId="0" xfId="0" applyNumberFormat="1" applyFont="1" applyFill="1" applyBorder="1" applyAlignment="1" applyProtection="1">
      <alignment vertical="center"/>
    </xf>
    <xf numFmtId="0" fontId="2" fillId="13" borderId="0" xfId="0" applyFont="1" applyFill="1" applyBorder="1" applyAlignment="1" applyProtection="1">
      <alignment vertical="center"/>
    </xf>
    <xf numFmtId="0" fontId="34" fillId="13" borderId="0" xfId="0" applyFont="1" applyFill="1" applyBorder="1" applyAlignment="1" applyProtection="1">
      <alignment vertical="center"/>
    </xf>
    <xf numFmtId="0" fontId="35" fillId="13" borderId="0" xfId="0" applyFont="1" applyFill="1" applyProtection="1"/>
    <xf numFmtId="0" fontId="6" fillId="16" borderId="0" xfId="0" applyFont="1" applyFill="1" applyBorder="1" applyAlignment="1" applyProtection="1">
      <alignment horizontal="left"/>
    </xf>
    <xf numFmtId="0" fontId="10" fillId="13" borderId="0" xfId="0" applyFont="1" applyFill="1" applyAlignment="1" applyProtection="1">
      <alignment horizontal="left" vertical="top"/>
    </xf>
    <xf numFmtId="0" fontId="6" fillId="16" borderId="0" xfId="0" applyFont="1" applyFill="1" applyAlignment="1" applyProtection="1">
      <alignment horizontal="left"/>
    </xf>
    <xf numFmtId="0" fontId="55" fillId="16" borderId="0" xfId="0" applyNumberFormat="1" applyFont="1" applyFill="1" applyAlignment="1" applyProtection="1">
      <alignment horizontal="center"/>
    </xf>
    <xf numFmtId="0" fontId="52" fillId="24" borderId="7" xfId="0" applyNumberFormat="1" applyFont="1" applyFill="1" applyBorder="1" applyAlignment="1" applyProtection="1">
      <alignment horizontal="center" vertical="top"/>
      <protection locked="0"/>
    </xf>
    <xf numFmtId="0" fontId="52" fillId="24" borderId="11" xfId="0" applyNumberFormat="1" applyFont="1" applyFill="1" applyBorder="1" applyAlignment="1" applyProtection="1">
      <alignment vertical="top"/>
      <protection locked="0"/>
    </xf>
    <xf numFmtId="0" fontId="52" fillId="24" borderId="12" xfId="0" applyNumberFormat="1" applyFont="1" applyFill="1" applyBorder="1" applyAlignment="1" applyProtection="1">
      <alignment vertical="top"/>
      <protection locked="0"/>
    </xf>
    <xf numFmtId="0" fontId="52" fillId="24" borderId="13" xfId="0" applyNumberFormat="1" applyFont="1" applyFill="1" applyBorder="1" applyAlignment="1" applyProtection="1">
      <alignment vertical="top"/>
      <protection locked="0"/>
    </xf>
    <xf numFmtId="0" fontId="52" fillId="24" borderId="7" xfId="0" applyNumberFormat="1" applyFont="1" applyFill="1" applyBorder="1" applyAlignment="1" applyProtection="1">
      <alignment vertical="top"/>
      <protection locked="0"/>
    </xf>
    <xf numFmtId="0" fontId="2" fillId="24" borderId="7" xfId="0" applyNumberFormat="1" applyFont="1" applyFill="1" applyBorder="1" applyAlignment="1" applyProtection="1">
      <alignment horizontal="center" vertical="top"/>
      <protection locked="0"/>
    </xf>
    <xf numFmtId="1" fontId="6" fillId="24" borderId="7" xfId="0" applyNumberFormat="1" applyFont="1" applyFill="1" applyBorder="1" applyAlignment="1" applyProtection="1">
      <alignment horizontal="center" vertical="top" wrapText="1"/>
      <protection locked="0"/>
    </xf>
    <xf numFmtId="0" fontId="6" fillId="24" borderId="7" xfId="0" applyNumberFormat="1" applyFont="1" applyFill="1" applyBorder="1" applyAlignment="1" applyProtection="1">
      <alignment horizontal="center" vertical="top" wrapText="1"/>
      <protection locked="0"/>
    </xf>
    <xf numFmtId="0" fontId="2" fillId="24" borderId="7" xfId="0" applyFont="1" applyFill="1" applyBorder="1" applyAlignment="1" applyProtection="1">
      <alignment horizontal="center" vertical="center" wrapText="1"/>
      <protection locked="0"/>
    </xf>
    <xf numFmtId="199" fontId="6" fillId="24" borderId="7" xfId="0" applyNumberFormat="1" applyFont="1" applyFill="1" applyBorder="1" applyAlignment="1" applyProtection="1">
      <alignment horizontal="right" vertical="center" wrapText="1"/>
      <protection locked="0"/>
    </xf>
    <xf numFmtId="0" fontId="6" fillId="24" borderId="40" xfId="0" applyFont="1" applyFill="1" applyBorder="1" applyAlignment="1" applyProtection="1">
      <alignment horizontal="center" vertical="center" wrapText="1"/>
      <protection locked="0"/>
    </xf>
    <xf numFmtId="0" fontId="6" fillId="24" borderId="41" xfId="0" applyFont="1" applyFill="1" applyBorder="1" applyAlignment="1" applyProtection="1">
      <alignment horizontal="center" vertical="center"/>
      <protection locked="0"/>
    </xf>
    <xf numFmtId="0" fontId="6" fillId="24" borderId="41" xfId="0" applyFont="1" applyFill="1" applyBorder="1" applyAlignment="1" applyProtection="1">
      <alignment horizontal="center" vertical="center" wrapText="1"/>
      <protection locked="0"/>
    </xf>
    <xf numFmtId="0" fontId="6" fillId="24" borderId="11" xfId="0" applyFont="1" applyFill="1" applyBorder="1" applyAlignment="1" applyProtection="1">
      <alignment vertical="top" wrapText="1"/>
      <protection locked="0"/>
    </xf>
    <xf numFmtId="0" fontId="56" fillId="19" borderId="0" xfId="0" applyFont="1" applyFill="1" applyAlignment="1" applyProtection="1">
      <alignment horizontal="center"/>
    </xf>
    <xf numFmtId="0" fontId="6" fillId="15" borderId="7" xfId="0" applyNumberFormat="1" applyFont="1" applyFill="1" applyBorder="1" applyAlignment="1" applyProtection="1">
      <alignment horizontal="center" vertical="center"/>
    </xf>
    <xf numFmtId="0" fontId="4" fillId="16" borderId="0" xfId="0" applyFont="1" applyFill="1" applyAlignment="1" applyProtection="1">
      <alignment horizontal="center" vertical="top"/>
    </xf>
    <xf numFmtId="0" fontId="4" fillId="16" borderId="0" xfId="0" applyNumberFormat="1" applyFont="1" applyFill="1" applyBorder="1" applyAlignment="1" applyProtection="1">
      <alignment vertical="top"/>
    </xf>
    <xf numFmtId="1" fontId="6" fillId="24" borderId="7" xfId="0" applyNumberFormat="1" applyFont="1" applyFill="1" applyBorder="1" applyAlignment="1" applyProtection="1">
      <alignment horizontal="left" vertical="top" wrapText="1"/>
      <protection locked="0"/>
    </xf>
    <xf numFmtId="0" fontId="41" fillId="13" borderId="7" xfId="0" applyNumberFormat="1" applyFont="1" applyFill="1" applyBorder="1" applyAlignment="1" applyProtection="1">
      <alignment horizontal="center" vertical="top" wrapText="1"/>
    </xf>
    <xf numFmtId="0" fontId="41" fillId="13" borderId="7" xfId="0" applyFont="1" applyFill="1" applyBorder="1" applyAlignment="1" applyProtection="1">
      <alignment horizontal="center" vertical="center" wrapText="1"/>
    </xf>
    <xf numFmtId="0" fontId="52" fillId="24" borderId="7" xfId="0" applyNumberFormat="1" applyFont="1" applyFill="1" applyBorder="1" applyAlignment="1" applyProtection="1">
      <alignment horizontal="left" vertical="top" wrapText="1"/>
      <protection locked="0"/>
    </xf>
    <xf numFmtId="2" fontId="52" fillId="24" borderId="7" xfId="0" applyNumberFormat="1" applyFont="1" applyFill="1" applyBorder="1" applyAlignment="1" applyProtection="1">
      <alignment horizontal="left" vertical="top" wrapText="1"/>
      <protection locked="0"/>
    </xf>
    <xf numFmtId="2" fontId="52" fillId="24" borderId="7" xfId="0" applyNumberFormat="1" applyFont="1" applyFill="1" applyBorder="1" applyAlignment="1" applyProtection="1">
      <alignment horizontal="center" vertical="top" wrapText="1"/>
      <protection locked="0"/>
    </xf>
    <xf numFmtId="0" fontId="11" fillId="13" borderId="0" xfId="0" applyFont="1" applyFill="1" applyAlignment="1" applyProtection="1">
      <alignment horizontal="left" vertical="center" wrapText="1"/>
    </xf>
    <xf numFmtId="192" fontId="6" fillId="18" borderId="7" xfId="18" applyNumberFormat="1" applyFont="1" applyFill="1" applyBorder="1" applyAlignment="1" applyProtection="1">
      <alignment horizontal="center"/>
    </xf>
    <xf numFmtId="0" fontId="78" fillId="13" borderId="0" xfId="0" applyFont="1" applyFill="1" applyBorder="1" applyAlignment="1" applyProtection="1">
      <alignment vertical="center"/>
    </xf>
    <xf numFmtId="0" fontId="32" fillId="13" borderId="0" xfId="0" applyFont="1" applyFill="1" applyBorder="1" applyAlignment="1" applyProtection="1">
      <alignment horizontal="center" vertical="center"/>
    </xf>
    <xf numFmtId="0" fontId="35" fillId="16" borderId="0" xfId="0" applyNumberFormat="1" applyFont="1" applyFill="1" applyBorder="1" applyAlignment="1" applyProtection="1">
      <alignment vertical="top"/>
    </xf>
    <xf numFmtId="0" fontId="50" fillId="13" borderId="0" xfId="0" applyNumberFormat="1" applyFont="1" applyFill="1" applyBorder="1" applyAlignment="1" applyProtection="1">
      <alignment horizontal="center" vertical="center"/>
    </xf>
    <xf numFmtId="0" fontId="11" fillId="13" borderId="0" xfId="0" applyFont="1" applyFill="1" applyAlignment="1" applyProtection="1">
      <alignment horizontal="center" vertical="center" wrapText="1"/>
    </xf>
    <xf numFmtId="0" fontId="52" fillId="13" borderId="0" xfId="0" applyNumberFormat="1" applyFont="1" applyFill="1" applyBorder="1" applyAlignment="1" applyProtection="1">
      <alignment horizontal="center" vertical="top"/>
    </xf>
    <xf numFmtId="0" fontId="2" fillId="13" borderId="0" xfId="0" applyFont="1" applyFill="1" applyAlignment="1" applyProtection="1">
      <alignment horizontal="right" vertical="top"/>
    </xf>
    <xf numFmtId="0" fontId="5" fillId="13" borderId="0" xfId="0" applyFont="1" applyFill="1" applyBorder="1" applyAlignment="1" applyProtection="1">
      <alignment horizontal="left" vertical="top"/>
    </xf>
    <xf numFmtId="0" fontId="66" fillId="13" borderId="0" xfId="0" applyFont="1" applyFill="1" applyBorder="1" applyAlignment="1" applyProtection="1">
      <alignment horizontal="left" vertical="top"/>
    </xf>
    <xf numFmtId="0" fontId="6" fillId="24" borderId="7" xfId="0" applyFont="1" applyFill="1" applyBorder="1" applyAlignment="1" applyProtection="1">
      <alignment horizontal="left" vertical="center" wrapText="1"/>
      <protection locked="0"/>
    </xf>
    <xf numFmtId="0" fontId="79" fillId="0" borderId="0" xfId="0" applyFont="1" applyProtection="1"/>
    <xf numFmtId="0" fontId="0" fillId="16" borderId="0" xfId="0" applyFill="1" applyBorder="1" applyAlignment="1" applyProtection="1">
      <alignment vertical="center"/>
    </xf>
    <xf numFmtId="0" fontId="76" fillId="16" borderId="0" xfId="0" applyFont="1" applyFill="1" applyProtection="1"/>
    <xf numFmtId="0" fontId="5" fillId="16" borderId="0" xfId="0" applyFont="1" applyFill="1" applyAlignment="1" applyProtection="1">
      <alignment horizontal="left" vertical="top"/>
    </xf>
    <xf numFmtId="0" fontId="0" fillId="16" borderId="0" xfId="0" applyFill="1" applyAlignment="1" applyProtection="1">
      <alignment wrapText="1"/>
    </xf>
    <xf numFmtId="10" fontId="52" fillId="24" borderId="7" xfId="18" applyNumberFormat="1" applyFont="1" applyFill="1" applyBorder="1" applyAlignment="1" applyProtection="1">
      <alignment horizontal="center" vertical="top"/>
      <protection locked="0"/>
    </xf>
    <xf numFmtId="1" fontId="41" fillId="13" borderId="7" xfId="0" applyNumberFormat="1" applyFont="1" applyFill="1" applyBorder="1" applyAlignment="1" applyProtection="1">
      <alignment horizontal="center" vertical="top" wrapText="1"/>
    </xf>
    <xf numFmtId="199" fontId="41" fillId="13" borderId="7" xfId="0" applyNumberFormat="1" applyFont="1" applyFill="1" applyBorder="1" applyAlignment="1" applyProtection="1">
      <alignment horizontal="right" vertical="center" wrapText="1"/>
    </xf>
    <xf numFmtId="0" fontId="41" fillId="13" borderId="40" xfId="0" applyFont="1" applyFill="1" applyBorder="1" applyAlignment="1" applyProtection="1">
      <alignment horizontal="center" vertical="center" wrapText="1"/>
    </xf>
    <xf numFmtId="0" fontId="41" fillId="13" borderId="41" xfId="0" applyFont="1" applyFill="1" applyBorder="1" applyAlignment="1" applyProtection="1">
      <alignment horizontal="center" vertical="center" wrapText="1"/>
    </xf>
    <xf numFmtId="0" fontId="6" fillId="13" borderId="0" xfId="0" applyFont="1" applyFill="1" applyBorder="1" applyAlignment="1" applyProtection="1">
      <alignment horizontal="left" vertical="center" wrapText="1"/>
    </xf>
    <xf numFmtId="0" fontId="41" fillId="13" borderId="11" xfId="19" applyFont="1" applyFill="1" applyBorder="1" applyAlignment="1" applyProtection="1">
      <alignment horizontal="center" vertical="top"/>
    </xf>
    <xf numFmtId="14" fontId="41" fillId="13" borderId="7" xfId="19" applyNumberFormat="1" applyFont="1" applyFill="1" applyBorder="1" applyAlignment="1" applyProtection="1">
      <alignment horizontal="center" vertical="top"/>
    </xf>
    <xf numFmtId="0" fontId="0" fillId="13" borderId="42" xfId="0" applyFill="1" applyBorder="1" applyAlignment="1" applyProtection="1">
      <alignment vertical="center"/>
    </xf>
    <xf numFmtId="0" fontId="0" fillId="13" borderId="43" xfId="0" applyFill="1" applyBorder="1" applyAlignment="1" applyProtection="1">
      <alignment vertical="center"/>
    </xf>
    <xf numFmtId="0" fontId="0" fillId="13" borderId="12" xfId="0" applyFill="1" applyBorder="1" applyAlignment="1" applyProtection="1">
      <alignment vertical="center"/>
    </xf>
    <xf numFmtId="0" fontId="0" fillId="13" borderId="44" xfId="0" applyFill="1" applyBorder="1" applyAlignment="1" applyProtection="1">
      <alignment vertical="center"/>
    </xf>
    <xf numFmtId="0" fontId="0" fillId="13" borderId="45" xfId="0" applyFill="1" applyBorder="1" applyAlignment="1" applyProtection="1">
      <alignment vertical="center"/>
    </xf>
    <xf numFmtId="0" fontId="0" fillId="13" borderId="46" xfId="0" applyFill="1" applyBorder="1" applyAlignment="1" applyProtection="1">
      <alignment vertical="center"/>
    </xf>
    <xf numFmtId="0" fontId="0" fillId="13" borderId="47" xfId="0" applyFill="1" applyBorder="1" applyAlignment="1" applyProtection="1">
      <alignment vertical="center"/>
    </xf>
    <xf numFmtId="0" fontId="0" fillId="13" borderId="48" xfId="0" applyFill="1" applyBorder="1" applyAlignment="1" applyProtection="1">
      <alignment vertical="center"/>
    </xf>
    <xf numFmtId="0" fontId="0" fillId="13" borderId="0" xfId="0" applyFill="1" applyBorder="1" applyAlignment="1" applyProtection="1">
      <alignment vertical="center"/>
    </xf>
    <xf numFmtId="0" fontId="0" fillId="13" borderId="49" xfId="0" applyFill="1" applyBorder="1" applyAlignment="1" applyProtection="1">
      <alignment vertical="center"/>
    </xf>
    <xf numFmtId="0" fontId="0" fillId="13" borderId="11" xfId="0" applyFill="1" applyBorder="1" applyAlignment="1" applyProtection="1">
      <alignment vertical="center"/>
    </xf>
    <xf numFmtId="0" fontId="0" fillId="13" borderId="50" xfId="0" applyFill="1" applyBorder="1" applyAlignment="1" applyProtection="1">
      <alignment vertical="center"/>
    </xf>
    <xf numFmtId="0" fontId="0" fillId="15" borderId="0" xfId="0" applyFill="1" applyAlignment="1" applyProtection="1">
      <alignment vertical="center"/>
    </xf>
    <xf numFmtId="0" fontId="27" fillId="15" borderId="0" xfId="0" applyFont="1" applyFill="1" applyAlignment="1" applyProtection="1">
      <alignment vertical="center"/>
    </xf>
    <xf numFmtId="0" fontId="0" fillId="15" borderId="0" xfId="0" applyFill="1" applyBorder="1" applyProtection="1"/>
    <xf numFmtId="0" fontId="4" fillId="15" borderId="0" xfId="0" applyFont="1" applyFill="1" applyAlignment="1" applyProtection="1">
      <alignment horizontal="center" vertical="top"/>
    </xf>
    <xf numFmtId="0" fontId="4" fillId="13" borderId="0" xfId="0" applyFont="1" applyFill="1" applyAlignment="1" applyProtection="1">
      <alignment horizontal="center" vertical="top" wrapText="1"/>
    </xf>
    <xf numFmtId="0" fontId="2" fillId="15" borderId="0" xfId="0" applyFont="1" applyFill="1" applyBorder="1" applyAlignment="1" applyProtection="1"/>
    <xf numFmtId="0" fontId="2" fillId="15" borderId="0" xfId="0" applyFont="1" applyFill="1" applyBorder="1" applyAlignment="1" applyProtection="1">
      <alignment vertical="center"/>
    </xf>
    <xf numFmtId="0" fontId="0" fillId="15" borderId="0" xfId="0" applyFill="1" applyBorder="1" applyAlignment="1" applyProtection="1"/>
    <xf numFmtId="0" fontId="35" fillId="15" borderId="0" xfId="0" applyFont="1" applyFill="1" applyProtection="1"/>
    <xf numFmtId="0" fontId="0" fillId="15" borderId="0" xfId="0" applyFill="1" applyAlignment="1" applyProtection="1"/>
    <xf numFmtId="0" fontId="0" fillId="15" borderId="0" xfId="0" applyFill="1" applyBorder="1" applyAlignment="1" applyProtection="1">
      <alignment horizontal="left" vertical="top"/>
    </xf>
    <xf numFmtId="0" fontId="0" fillId="16" borderId="11" xfId="0" applyFill="1" applyBorder="1" applyAlignment="1" applyProtection="1">
      <alignment horizontal="center"/>
    </xf>
    <xf numFmtId="0" fontId="0" fillId="16" borderId="37" xfId="0" applyFill="1" applyBorder="1" applyAlignment="1" applyProtection="1">
      <alignment horizontal="center" vertical="center"/>
    </xf>
    <xf numFmtId="0" fontId="50" fillId="13" borderId="0" xfId="0" applyFont="1" applyFill="1" applyAlignment="1" applyProtection="1">
      <alignment horizontal="left" vertical="center" wrapText="1"/>
    </xf>
    <xf numFmtId="2" fontId="31" fillId="13" borderId="7" xfId="0" applyNumberFormat="1" applyFont="1" applyFill="1" applyBorder="1" applyAlignment="1" applyProtection="1">
      <alignment horizontal="center" vertical="top" wrapText="1"/>
    </xf>
    <xf numFmtId="0" fontId="31" fillId="13" borderId="7" xfId="0" applyNumberFormat="1" applyFont="1" applyFill="1" applyBorder="1" applyAlignment="1" applyProtection="1">
      <alignment horizontal="center" vertical="top"/>
    </xf>
    <xf numFmtId="10" fontId="31" fillId="13" borderId="7" xfId="18" applyNumberFormat="1" applyFont="1" applyFill="1" applyBorder="1" applyAlignment="1" applyProtection="1">
      <alignment horizontal="center" vertical="top"/>
    </xf>
    <xf numFmtId="0" fontId="31" fillId="13" borderId="11" xfId="0" applyNumberFormat="1" applyFont="1" applyFill="1" applyBorder="1" applyAlignment="1" applyProtection="1">
      <alignment vertical="top"/>
    </xf>
    <xf numFmtId="0" fontId="31" fillId="13" borderId="12" xfId="0" applyNumberFormat="1" applyFont="1" applyFill="1" applyBorder="1" applyAlignment="1" applyProtection="1">
      <alignment vertical="top"/>
    </xf>
    <xf numFmtId="0" fontId="31" fillId="13" borderId="13" xfId="0" applyNumberFormat="1" applyFont="1" applyFill="1" applyBorder="1" applyAlignment="1" applyProtection="1">
      <alignment vertical="top"/>
    </xf>
    <xf numFmtId="2" fontId="31" fillId="13" borderId="7" xfId="0" applyNumberFormat="1" applyFont="1" applyFill="1" applyBorder="1" applyAlignment="1" applyProtection="1">
      <alignment horizontal="left" vertical="top" wrapText="1"/>
    </xf>
    <xf numFmtId="0" fontId="31" fillId="13" borderId="7" xfId="0" applyNumberFormat="1" applyFont="1" applyFill="1" applyBorder="1" applyAlignment="1" applyProtection="1">
      <alignment horizontal="left" vertical="top" wrapText="1"/>
    </xf>
    <xf numFmtId="0" fontId="31" fillId="13" borderId="7" xfId="0" applyNumberFormat="1" applyFont="1" applyFill="1" applyBorder="1" applyAlignment="1" applyProtection="1">
      <alignment vertical="top"/>
    </xf>
    <xf numFmtId="0" fontId="4" fillId="18" borderId="7" xfId="0" applyNumberFormat="1" applyFont="1" applyFill="1" applyBorder="1" applyAlignment="1" applyProtection="1">
      <alignment horizontal="center" vertical="top"/>
    </xf>
    <xf numFmtId="0" fontId="50" fillId="13" borderId="0" xfId="0" applyFont="1" applyFill="1" applyBorder="1" applyAlignment="1" applyProtection="1">
      <alignment horizontal="left" vertical="center" wrapText="1"/>
    </xf>
    <xf numFmtId="0" fontId="2" fillId="18" borderId="7" xfId="0" applyNumberFormat="1" applyFont="1" applyFill="1" applyBorder="1" applyAlignment="1" applyProtection="1">
      <alignment horizontal="center" vertical="top"/>
    </xf>
    <xf numFmtId="10" fontId="2" fillId="24" borderId="7" xfId="18" applyNumberFormat="1" applyFont="1" applyFill="1" applyBorder="1" applyAlignment="1" applyProtection="1">
      <alignment horizontal="center" vertical="top"/>
      <protection locked="0"/>
    </xf>
    <xf numFmtId="2" fontId="2" fillId="24" borderId="7" xfId="0" applyNumberFormat="1" applyFont="1" applyFill="1" applyBorder="1" applyAlignment="1" applyProtection="1">
      <alignment horizontal="left" vertical="top" wrapText="1"/>
      <protection locked="0"/>
    </xf>
    <xf numFmtId="0" fontId="2" fillId="24" borderId="7" xfId="0" applyNumberFormat="1" applyFont="1" applyFill="1" applyBorder="1" applyAlignment="1" applyProtection="1">
      <alignment horizontal="left" vertical="top" wrapText="1"/>
      <protection locked="0"/>
    </xf>
    <xf numFmtId="0" fontId="2" fillId="24" borderId="7" xfId="0" applyNumberFormat="1" applyFont="1" applyFill="1" applyBorder="1" applyAlignment="1" applyProtection="1">
      <alignment vertical="top"/>
      <protection locked="0"/>
    </xf>
    <xf numFmtId="0" fontId="62" fillId="13" borderId="0" xfId="0" applyNumberFormat="1" applyFont="1" applyFill="1" applyBorder="1" applyAlignment="1" applyProtection="1">
      <alignment vertical="top"/>
    </xf>
    <xf numFmtId="0" fontId="4" fillId="16" borderId="0" xfId="0" applyFont="1" applyFill="1" applyAlignment="1" applyProtection="1">
      <alignment vertical="center" wrapText="1"/>
    </xf>
    <xf numFmtId="0" fontId="6" fillId="16" borderId="7" xfId="0" applyNumberFormat="1" applyFont="1" applyFill="1" applyBorder="1" applyAlignment="1" applyProtection="1">
      <alignment vertical="center"/>
    </xf>
    <xf numFmtId="0" fontId="4" fillId="13" borderId="0" xfId="0" applyNumberFormat="1" applyFont="1" applyFill="1" applyBorder="1" applyAlignment="1" applyProtection="1">
      <alignment horizontal="center" vertical="top"/>
    </xf>
    <xf numFmtId="0" fontId="51" fillId="13" borderId="0" xfId="0" applyFont="1" applyFill="1" applyBorder="1" applyAlignment="1" applyProtection="1">
      <alignment horizontal="left" vertical="center" wrapText="1"/>
    </xf>
    <xf numFmtId="0" fontId="4" fillId="13" borderId="0" xfId="0" applyFont="1" applyFill="1" applyBorder="1" applyAlignment="1" applyProtection="1">
      <alignment horizontal="center" vertical="center"/>
    </xf>
    <xf numFmtId="0" fontId="50" fillId="13" borderId="0" xfId="0" applyFont="1" applyFill="1" applyBorder="1" applyAlignment="1" applyProtection="1">
      <alignment vertical="center" wrapText="1"/>
    </xf>
    <xf numFmtId="0" fontId="4" fillId="13" borderId="11" xfId="0" applyFont="1" applyFill="1" applyBorder="1" applyAlignment="1" applyProtection="1">
      <alignment vertical="top"/>
    </xf>
    <xf numFmtId="0" fontId="4" fillId="13" borderId="12" xfId="0" applyFont="1" applyFill="1" applyBorder="1" applyAlignment="1" applyProtection="1">
      <alignment vertical="top"/>
    </xf>
    <xf numFmtId="0" fontId="4" fillId="13" borderId="13" xfId="0" applyFont="1" applyFill="1" applyBorder="1" applyAlignment="1" applyProtection="1">
      <alignment vertical="top"/>
    </xf>
    <xf numFmtId="0" fontId="2" fillId="13" borderId="11" xfId="0" applyNumberFormat="1" applyFont="1" applyFill="1" applyBorder="1" applyAlignment="1" applyProtection="1">
      <alignment vertical="top"/>
    </xf>
    <xf numFmtId="0" fontId="2" fillId="13" borderId="12" xfId="0" applyNumberFormat="1" applyFont="1" applyFill="1" applyBorder="1" applyAlignment="1" applyProtection="1">
      <alignment vertical="top"/>
    </xf>
    <xf numFmtId="0" fontId="2" fillId="13" borderId="13" xfId="0" applyNumberFormat="1" applyFont="1" applyFill="1" applyBorder="1" applyAlignment="1" applyProtection="1">
      <alignment vertical="top"/>
    </xf>
    <xf numFmtId="0" fontId="0" fillId="16" borderId="7" xfId="0" applyFill="1" applyBorder="1" applyAlignment="1" applyProtection="1">
      <alignment horizontal="center"/>
    </xf>
    <xf numFmtId="0" fontId="2" fillId="13" borderId="0" xfId="0" applyNumberFormat="1" applyFont="1" applyFill="1" applyBorder="1" applyAlignment="1" applyProtection="1">
      <alignment horizontal="left" vertical="top"/>
    </xf>
    <xf numFmtId="0" fontId="4" fillId="13" borderId="0" xfId="0" applyFont="1" applyFill="1" applyBorder="1" applyAlignment="1" applyProtection="1">
      <alignment horizontal="left" vertical="top" wrapText="1"/>
    </xf>
    <xf numFmtId="0" fontId="4" fillId="18" borderId="51" xfId="0" applyFont="1" applyFill="1" applyBorder="1" applyAlignment="1" applyProtection="1">
      <alignment horizontal="left" vertical="center"/>
    </xf>
    <xf numFmtId="0" fontId="0" fillId="18" borderId="42" xfId="0" applyFill="1" applyBorder="1" applyAlignment="1" applyProtection="1">
      <alignment vertical="center"/>
    </xf>
    <xf numFmtId="0" fontId="0" fillId="18" borderId="43" xfId="0" applyFill="1" applyBorder="1" applyAlignment="1" applyProtection="1">
      <alignment vertical="center"/>
    </xf>
    <xf numFmtId="0" fontId="4" fillId="18" borderId="52" xfId="0" applyFont="1" applyFill="1" applyBorder="1" applyAlignment="1" applyProtection="1">
      <alignment horizontal="left" vertical="center"/>
    </xf>
    <xf numFmtId="0" fontId="0" fillId="18" borderId="15" xfId="0" applyFill="1" applyBorder="1" applyAlignment="1" applyProtection="1">
      <alignment vertical="center"/>
    </xf>
    <xf numFmtId="0" fontId="0" fillId="18" borderId="53" xfId="0" applyFill="1" applyBorder="1" applyAlignment="1" applyProtection="1">
      <alignment vertical="center"/>
    </xf>
    <xf numFmtId="0" fontId="0" fillId="18" borderId="12" xfId="0" applyFill="1" applyBorder="1" applyAlignment="1" applyProtection="1">
      <alignment vertical="center"/>
    </xf>
    <xf numFmtId="0" fontId="0" fillId="18" borderId="44" xfId="0" applyFill="1" applyBorder="1" applyAlignment="1" applyProtection="1">
      <alignment vertical="center"/>
    </xf>
    <xf numFmtId="0" fontId="0" fillId="18" borderId="45" xfId="0" applyFill="1" applyBorder="1" applyAlignment="1" applyProtection="1">
      <alignment vertical="center"/>
    </xf>
    <xf numFmtId="0" fontId="0" fillId="18" borderId="46" xfId="0" applyFill="1" applyBorder="1" applyAlignment="1" applyProtection="1">
      <alignment vertical="center"/>
    </xf>
    <xf numFmtId="0" fontId="73" fillId="13" borderId="0" xfId="0" applyFont="1" applyFill="1" applyAlignment="1" applyProtection="1">
      <alignment horizontal="center" vertical="top"/>
    </xf>
    <xf numFmtId="0" fontId="74" fillId="13" borderId="0" xfId="0" applyFont="1" applyFill="1" applyAlignment="1" applyProtection="1">
      <alignment horizontal="left" vertical="top"/>
    </xf>
    <xf numFmtId="0" fontId="74" fillId="13" borderId="0" xfId="0" applyFont="1" applyFill="1" applyAlignment="1" applyProtection="1">
      <alignment vertical="top" wrapText="1"/>
    </xf>
    <xf numFmtId="0" fontId="74" fillId="13" borderId="0" xfId="0" applyFont="1" applyFill="1" applyProtection="1"/>
    <xf numFmtId="0" fontId="74" fillId="13" borderId="0" xfId="0" applyFont="1" applyFill="1" applyBorder="1" applyProtection="1"/>
    <xf numFmtId="0" fontId="74" fillId="13" borderId="0" xfId="0" applyFont="1" applyFill="1" applyAlignment="1" applyProtection="1">
      <alignment horizontal="center" vertical="top" wrapText="1"/>
    </xf>
    <xf numFmtId="0" fontId="74" fillId="13" borderId="0" xfId="0" applyFont="1" applyFill="1" applyAlignment="1" applyProtection="1">
      <alignment vertical="top"/>
    </xf>
    <xf numFmtId="0" fontId="74" fillId="13" borderId="0" xfId="0" applyFont="1" applyFill="1" applyBorder="1" applyAlignment="1" applyProtection="1">
      <alignment vertical="top"/>
    </xf>
    <xf numFmtId="0" fontId="73" fillId="13" borderId="0" xfId="0" applyFont="1" applyFill="1" applyProtection="1"/>
    <xf numFmtId="0" fontId="84" fillId="13" borderId="0" xfId="14" applyFont="1" applyFill="1" applyAlignment="1" applyProtection="1"/>
    <xf numFmtId="0" fontId="74" fillId="13" borderId="0" xfId="0" applyFont="1" applyFill="1" applyAlignment="1" applyProtection="1"/>
    <xf numFmtId="0" fontId="0" fillId="25" borderId="0" xfId="0" applyFill="1" applyProtection="1"/>
    <xf numFmtId="0" fontId="0" fillId="25" borderId="0" xfId="0" applyFill="1" applyBorder="1" applyProtection="1"/>
    <xf numFmtId="3" fontId="4" fillId="24" borderId="14" xfId="0" applyNumberFormat="1" applyFont="1" applyFill="1" applyBorder="1" applyAlignment="1" applyProtection="1">
      <alignment horizontal="right" vertical="center" indent="1"/>
      <protection locked="0"/>
    </xf>
    <xf numFmtId="0" fontId="39" fillId="24" borderId="11" xfId="0" applyFont="1" applyFill="1" applyBorder="1" applyAlignment="1" applyProtection="1">
      <alignment horizontal="center" vertical="center" wrapText="1"/>
      <protection locked="0"/>
    </xf>
    <xf numFmtId="0" fontId="4" fillId="13" borderId="0" xfId="0" applyFont="1" applyFill="1" applyBorder="1" applyAlignment="1" applyProtection="1">
      <alignment horizontal="center"/>
    </xf>
    <xf numFmtId="0" fontId="2" fillId="13" borderId="0" xfId="19" applyFill="1" applyProtection="1"/>
    <xf numFmtId="0" fontId="2" fillId="13" borderId="0" xfId="19" applyFill="1" applyAlignment="1" applyProtection="1">
      <alignment vertical="top"/>
    </xf>
    <xf numFmtId="0" fontId="71" fillId="13" borderId="0" xfId="0" applyFont="1" applyFill="1" applyAlignment="1" applyProtection="1"/>
    <xf numFmtId="0" fontId="2" fillId="16" borderId="0" xfId="19" applyFill="1" applyProtection="1"/>
    <xf numFmtId="0" fontId="2" fillId="16" borderId="0" xfId="19" applyFill="1" applyAlignment="1" applyProtection="1">
      <alignment vertical="top"/>
    </xf>
    <xf numFmtId="0" fontId="5" fillId="13" borderId="0" xfId="0" applyFont="1" applyFill="1" applyAlignment="1" applyProtection="1">
      <alignment vertical="top" wrapText="1"/>
    </xf>
    <xf numFmtId="0" fontId="2" fillId="13" borderId="0" xfId="0" applyFont="1" applyFill="1" applyProtection="1"/>
    <xf numFmtId="0" fontId="2" fillId="13" borderId="0" xfId="0" applyFont="1" applyFill="1" applyBorder="1" applyProtection="1"/>
    <xf numFmtId="0" fontId="2" fillId="15" borderId="0" xfId="19" applyFill="1" applyProtection="1"/>
    <xf numFmtId="0" fontId="2" fillId="15" borderId="0" xfId="19" applyFill="1" applyAlignment="1" applyProtection="1">
      <alignment vertical="top"/>
    </xf>
    <xf numFmtId="0" fontId="2" fillId="15" borderId="0" xfId="0" applyFont="1" applyFill="1" applyAlignment="1" applyProtection="1">
      <alignment vertical="top"/>
    </xf>
    <xf numFmtId="0" fontId="89" fillId="13" borderId="0" xfId="0" applyNumberFormat="1" applyFont="1" applyFill="1" applyBorder="1" applyAlignment="1" applyProtection="1">
      <alignment vertical="top"/>
    </xf>
    <xf numFmtId="0" fontId="89" fillId="15" borderId="0" xfId="0" applyNumberFormat="1" applyFont="1" applyFill="1" applyBorder="1" applyAlignment="1" applyProtection="1">
      <alignment vertical="top"/>
    </xf>
    <xf numFmtId="0" fontId="26" fillId="13" borderId="0" xfId="0" applyFont="1" applyFill="1" applyBorder="1" applyAlignment="1" applyProtection="1">
      <alignment horizontal="left" vertical="top" wrapText="1"/>
    </xf>
    <xf numFmtId="0" fontId="26" fillId="13" borderId="0" xfId="0" applyFont="1" applyFill="1" applyAlignment="1" applyProtection="1">
      <alignment vertical="top"/>
    </xf>
    <xf numFmtId="0" fontId="6" fillId="13" borderId="0" xfId="0" applyNumberFormat="1" applyFont="1" applyFill="1" applyBorder="1" applyAlignment="1" applyProtection="1">
      <alignment horizontal="left" vertical="top"/>
    </xf>
    <xf numFmtId="0" fontId="27" fillId="13" borderId="0" xfId="0" applyFont="1" applyFill="1" applyAlignment="1" applyProtection="1">
      <alignment horizontal="left" vertical="center"/>
    </xf>
    <xf numFmtId="0" fontId="4" fillId="13" borderId="0" xfId="0" applyFont="1" applyFill="1" applyAlignment="1" applyProtection="1">
      <alignment horizontal="left" vertical="center"/>
    </xf>
    <xf numFmtId="0" fontId="0" fillId="13" borderId="0" xfId="0" applyFill="1" applyAlignment="1" applyProtection="1">
      <alignment horizontal="right" vertical="center" wrapText="1"/>
    </xf>
    <xf numFmtId="0" fontId="36" fillId="13" borderId="0" xfId="0" applyFont="1" applyFill="1" applyAlignment="1" applyProtection="1">
      <alignment vertical="center"/>
    </xf>
    <xf numFmtId="0" fontId="0" fillId="13" borderId="0" xfId="0" applyFill="1" applyAlignment="1" applyProtection="1">
      <alignment wrapText="1"/>
    </xf>
    <xf numFmtId="0" fontId="45" fillId="13" borderId="0" xfId="0" applyFont="1" applyFill="1" applyProtection="1"/>
    <xf numFmtId="0" fontId="2" fillId="13" borderId="0" xfId="0" applyFont="1" applyFill="1" applyAlignment="1" applyProtection="1">
      <alignment horizontal="right"/>
    </xf>
    <xf numFmtId="0" fontId="4" fillId="13" borderId="0" xfId="0" applyFont="1" applyFill="1" applyAlignment="1" applyProtection="1">
      <alignment horizontal="left"/>
    </xf>
    <xf numFmtId="0" fontId="0" fillId="13" borderId="0" xfId="0" applyFill="1" applyBorder="1" applyAlignment="1" applyProtection="1">
      <alignment horizontal="left"/>
    </xf>
    <xf numFmtId="0" fontId="0" fillId="13" borderId="0" xfId="0" applyFill="1" applyBorder="1" applyAlignment="1" applyProtection="1">
      <alignment horizontal="right"/>
    </xf>
    <xf numFmtId="0" fontId="4" fillId="13" borderId="0" xfId="0" applyFont="1" applyFill="1" applyAlignment="1" applyProtection="1">
      <alignment wrapText="1"/>
    </xf>
    <xf numFmtId="0" fontId="0" fillId="13" borderId="0" xfId="0" applyFill="1" applyBorder="1" applyProtection="1"/>
    <xf numFmtId="0" fontId="0" fillId="13" borderId="0" xfId="0" applyFill="1" applyBorder="1" applyAlignment="1" applyProtection="1">
      <alignment horizontal="left" vertical="top"/>
    </xf>
    <xf numFmtId="0" fontId="7" fillId="13" borderId="0" xfId="0" applyFont="1" applyFill="1" applyBorder="1" applyAlignment="1" applyProtection="1">
      <alignment horizontal="left" vertical="top"/>
    </xf>
    <xf numFmtId="0" fontId="58" fillId="13" borderId="0" xfId="0" applyFont="1" applyFill="1" applyProtection="1"/>
    <xf numFmtId="0" fontId="7" fillId="13" borderId="0" xfId="0" applyFont="1" applyFill="1" applyBorder="1" applyAlignment="1" applyProtection="1">
      <alignment horizontal="left" vertical="center"/>
    </xf>
    <xf numFmtId="0" fontId="32" fillId="13" borderId="0" xfId="0" applyFont="1" applyFill="1" applyBorder="1" applyAlignment="1" applyProtection="1">
      <alignment horizontal="left" vertical="top"/>
    </xf>
    <xf numFmtId="0" fontId="0" fillId="13" borderId="0" xfId="0" applyFill="1" applyAlignment="1" applyProtection="1">
      <alignment horizontal="left" vertical="center"/>
    </xf>
    <xf numFmtId="0" fontId="4" fillId="13" borderId="0" xfId="0" applyFont="1" applyFill="1" applyProtection="1"/>
    <xf numFmtId="0" fontId="0" fillId="13" borderId="0" xfId="0" applyFill="1" applyAlignment="1" applyProtection="1">
      <alignment horizontal="left" vertical="top"/>
    </xf>
    <xf numFmtId="0" fontId="4" fillId="13" borderId="0" xfId="0" applyFont="1" applyFill="1" applyAlignment="1" applyProtection="1"/>
    <xf numFmtId="0" fontId="54" fillId="13" borderId="0" xfId="0" applyFont="1" applyFill="1" applyProtection="1"/>
    <xf numFmtId="0" fontId="5" fillId="13" borderId="0" xfId="0" applyNumberFormat="1" applyFont="1" applyFill="1" applyAlignment="1" applyProtection="1">
      <alignment wrapText="1"/>
    </xf>
    <xf numFmtId="0" fontId="5" fillId="13" borderId="0" xfId="0" applyFont="1" applyFill="1" applyAlignment="1" applyProtection="1">
      <alignment wrapText="1"/>
    </xf>
    <xf numFmtId="0" fontId="5" fillId="13" borderId="0" xfId="0" applyFont="1" applyFill="1" applyBorder="1" applyAlignment="1" applyProtection="1">
      <alignment horizontal="right" vertical="top" wrapText="1"/>
    </xf>
    <xf numFmtId="49" fontId="40" fillId="13" borderId="0" xfId="0" applyNumberFormat="1" applyFont="1" applyFill="1" applyBorder="1" applyAlignment="1" applyProtection="1"/>
    <xf numFmtId="0" fontId="2" fillId="13" borderId="13" xfId="0" applyFont="1" applyFill="1" applyBorder="1" applyAlignment="1" applyProtection="1">
      <alignment horizontal="left" vertical="top" wrapText="1" indent="1"/>
    </xf>
    <xf numFmtId="0" fontId="26" fillId="13" borderId="0" xfId="0" applyFont="1" applyFill="1" applyAlignment="1" applyProtection="1">
      <alignment horizontal="center" vertical="center" wrapText="1"/>
    </xf>
    <xf numFmtId="0" fontId="7" fillId="13" borderId="7" xfId="0" applyFont="1" applyFill="1" applyBorder="1" applyAlignment="1" applyProtection="1">
      <alignment horizontal="center" vertical="top" wrapText="1"/>
    </xf>
    <xf numFmtId="0" fontId="7" fillId="13" borderId="7" xfId="0" applyFont="1" applyFill="1" applyBorder="1" applyAlignment="1" applyProtection="1">
      <alignment vertical="top" wrapText="1"/>
    </xf>
    <xf numFmtId="0" fontId="62" fillId="13" borderId="0" xfId="0" applyFont="1" applyFill="1" applyProtection="1"/>
    <xf numFmtId="0" fontId="2" fillId="13" borderId="0" xfId="0" applyFont="1" applyFill="1" applyAlignment="1" applyProtection="1">
      <alignment horizontal="left"/>
    </xf>
    <xf numFmtId="0" fontId="4" fillId="13" borderId="0" xfId="0" applyFont="1" applyFill="1" applyBorder="1" applyAlignment="1" applyProtection="1">
      <alignment horizontal="left" vertical="center"/>
    </xf>
    <xf numFmtId="0" fontId="6" fillId="13" borderId="0" xfId="0" applyFont="1" applyFill="1" applyAlignment="1" applyProtection="1">
      <alignment horizontal="right"/>
    </xf>
    <xf numFmtId="0" fontId="0" fillId="15" borderId="0" xfId="0" applyFill="1" applyAlignment="1" applyProtection="1">
      <alignment vertical="top"/>
    </xf>
    <xf numFmtId="0" fontId="70" fillId="15" borderId="0" xfId="0" applyFont="1" applyFill="1" applyAlignment="1" applyProtection="1">
      <alignment wrapText="1"/>
    </xf>
    <xf numFmtId="0" fontId="4" fillId="15" borderId="0" xfId="0" applyFont="1" applyFill="1" applyAlignment="1" applyProtection="1">
      <alignment wrapText="1"/>
    </xf>
    <xf numFmtId="0" fontId="4" fillId="15" borderId="0" xfId="0" applyFont="1" applyFill="1" applyProtection="1"/>
    <xf numFmtId="0" fontId="0" fillId="15" borderId="7" xfId="0" applyFill="1" applyBorder="1" applyAlignment="1" applyProtection="1">
      <alignment horizontal="center"/>
    </xf>
    <xf numFmtId="0" fontId="0" fillId="15" borderId="7" xfId="0" applyFill="1" applyBorder="1" applyProtection="1"/>
    <xf numFmtId="0" fontId="0" fillId="15" borderId="11" xfId="0" applyFill="1" applyBorder="1" applyProtection="1"/>
    <xf numFmtId="0" fontId="0" fillId="15" borderId="18" xfId="0" applyFill="1" applyBorder="1" applyAlignment="1" applyProtection="1">
      <alignment horizontal="center"/>
    </xf>
    <xf numFmtId="0" fontId="0" fillId="15" borderId="13" xfId="0" applyFill="1" applyBorder="1" applyProtection="1"/>
    <xf numFmtId="0" fontId="0" fillId="15" borderId="19" xfId="0" applyFill="1" applyBorder="1" applyAlignment="1" applyProtection="1">
      <alignment horizontal="center"/>
    </xf>
    <xf numFmtId="0" fontId="0" fillId="15" borderId="0" xfId="0" applyFill="1" applyBorder="1" applyAlignment="1" applyProtection="1">
      <alignment horizontal="center"/>
    </xf>
    <xf numFmtId="0" fontId="0" fillId="15" borderId="54" xfId="0" applyFill="1" applyBorder="1" applyAlignment="1" applyProtection="1">
      <alignment horizontal="center"/>
    </xf>
    <xf numFmtId="0" fontId="0" fillId="15" borderId="0" xfId="0" applyFill="1" applyAlignment="1" applyProtection="1">
      <alignment horizontal="left" vertical="top" wrapText="1"/>
    </xf>
    <xf numFmtId="0" fontId="4" fillId="15" borderId="0" xfId="0" applyFont="1" applyFill="1" applyAlignment="1" applyProtection="1">
      <alignment horizontal="left"/>
    </xf>
    <xf numFmtId="0" fontId="4" fillId="15" borderId="0" xfId="0" applyFont="1" applyFill="1" applyAlignment="1" applyProtection="1">
      <alignment horizontal="left" vertical="center"/>
    </xf>
    <xf numFmtId="0" fontId="32" fillId="15" borderId="0" xfId="0" applyFont="1" applyFill="1" applyBorder="1" applyAlignment="1" applyProtection="1">
      <alignment horizontal="left" vertical="top"/>
    </xf>
    <xf numFmtId="0" fontId="5" fillId="15" borderId="0" xfId="0" applyFont="1" applyFill="1" applyAlignment="1" applyProtection="1">
      <alignment horizontal="left" vertical="top" wrapText="1"/>
    </xf>
    <xf numFmtId="0" fontId="3" fillId="15" borderId="0" xfId="0" applyFont="1" applyFill="1" applyBorder="1" applyAlignment="1" applyProtection="1">
      <alignment horizontal="left" vertical="center"/>
    </xf>
    <xf numFmtId="0" fontId="0" fillId="15" borderId="11" xfId="0" applyFill="1" applyBorder="1" applyAlignment="1" applyProtection="1">
      <alignment horizontal="center"/>
    </xf>
    <xf numFmtId="0" fontId="0" fillId="15" borderId="20" xfId="0" applyFill="1" applyBorder="1" applyAlignment="1" applyProtection="1">
      <alignment horizontal="center"/>
    </xf>
    <xf numFmtId="0" fontId="54" fillId="15" borderId="0" xfId="0" applyFont="1" applyFill="1" applyProtection="1"/>
    <xf numFmtId="0" fontId="2" fillId="15" borderId="0" xfId="0" applyFont="1" applyFill="1" applyAlignment="1" applyProtection="1">
      <alignment horizontal="right"/>
    </xf>
    <xf numFmtId="0" fontId="2" fillId="15" borderId="0" xfId="0" quotePrefix="1" applyFont="1" applyFill="1" applyBorder="1" applyAlignment="1" applyProtection="1">
      <alignment vertical="top" wrapText="1"/>
    </xf>
    <xf numFmtId="0" fontId="0" fillId="15" borderId="7" xfId="0" applyFill="1" applyBorder="1" applyAlignment="1" applyProtection="1">
      <alignment horizontal="center" vertical="center"/>
    </xf>
    <xf numFmtId="0" fontId="63" fillId="15" borderId="0" xfId="0" applyFont="1" applyFill="1" applyProtection="1"/>
    <xf numFmtId="0" fontId="61" fillId="15" borderId="0" xfId="0" applyFont="1" applyFill="1" applyBorder="1" applyAlignment="1" applyProtection="1">
      <alignment vertical="center"/>
    </xf>
    <xf numFmtId="0" fontId="2" fillId="15" borderId="0" xfId="0" applyFont="1" applyFill="1" applyAlignment="1" applyProtection="1">
      <alignment horizontal="center"/>
    </xf>
    <xf numFmtId="0" fontId="2" fillId="15" borderId="7" xfId="0" applyFont="1" applyFill="1" applyBorder="1" applyProtection="1"/>
    <xf numFmtId="0" fontId="2" fillId="15" borderId="0" xfId="0" applyFont="1" applyFill="1" applyBorder="1" applyProtection="1"/>
    <xf numFmtId="0" fontId="0" fillId="15" borderId="0" xfId="0" applyFill="1" applyAlignment="1" applyProtection="1">
      <alignment horizontal="right"/>
    </xf>
    <xf numFmtId="0" fontId="0" fillId="15" borderId="55" xfId="0" applyFill="1" applyBorder="1" applyProtection="1"/>
    <xf numFmtId="0" fontId="0" fillId="15" borderId="55" xfId="0" applyFill="1" applyBorder="1" applyAlignment="1" applyProtection="1">
      <alignment vertical="center"/>
    </xf>
    <xf numFmtId="0" fontId="2" fillId="15" borderId="55" xfId="0" applyFont="1" applyFill="1" applyBorder="1" applyAlignment="1" applyProtection="1">
      <alignment horizontal="center"/>
    </xf>
    <xf numFmtId="199" fontId="0" fillId="15" borderId="0" xfId="0" applyNumberFormat="1" applyFill="1" applyProtection="1"/>
    <xf numFmtId="0" fontId="0" fillId="15" borderId="0" xfId="0" applyFill="1" applyAlignment="1" applyProtection="1">
      <alignment horizontal="center"/>
    </xf>
    <xf numFmtId="192" fontId="2" fillId="15" borderId="0" xfId="18" applyNumberFormat="1" applyFont="1" applyFill="1" applyAlignment="1" applyProtection="1">
      <alignment horizontal="left"/>
    </xf>
    <xf numFmtId="0" fontId="0" fillId="15" borderId="0" xfId="0" applyFill="1" applyBorder="1" applyAlignment="1" applyProtection="1">
      <alignment vertical="center"/>
    </xf>
    <xf numFmtId="0" fontId="0" fillId="16" borderId="11" xfId="0" applyFill="1" applyBorder="1" applyProtection="1"/>
    <xf numFmtId="0" fontId="0" fillId="16" borderId="51" xfId="0" applyFill="1" applyBorder="1" applyAlignment="1" applyProtection="1">
      <alignment horizontal="center" vertical="center"/>
    </xf>
    <xf numFmtId="0" fontId="0" fillId="16" borderId="52" xfId="0" applyFill="1" applyBorder="1" applyAlignment="1" applyProtection="1">
      <alignment horizontal="center" vertical="center"/>
    </xf>
    <xf numFmtId="0" fontId="0" fillId="16" borderId="52" xfId="0" applyFill="1" applyBorder="1" applyAlignment="1" applyProtection="1">
      <alignment horizontal="center"/>
    </xf>
    <xf numFmtId="0" fontId="0" fillId="16" borderId="56" xfId="0" applyFill="1" applyBorder="1" applyAlignment="1" applyProtection="1">
      <alignment horizontal="center"/>
    </xf>
    <xf numFmtId="0" fontId="0" fillId="16" borderId="57" xfId="0" applyFill="1" applyBorder="1" applyAlignment="1" applyProtection="1">
      <alignment horizontal="center" vertical="center"/>
    </xf>
    <xf numFmtId="0" fontId="0" fillId="16" borderId="56" xfId="0" applyFill="1" applyBorder="1" applyAlignment="1" applyProtection="1">
      <alignment horizontal="center" vertical="center"/>
    </xf>
    <xf numFmtId="3" fontId="41" fillId="13" borderId="40" xfId="0" applyNumberFormat="1" applyFont="1" applyFill="1" applyBorder="1" applyAlignment="1" applyProtection="1">
      <alignment horizontal="center" vertical="center" wrapText="1"/>
    </xf>
    <xf numFmtId="3" fontId="41" fillId="13" borderId="41" xfId="0" applyNumberFormat="1" applyFont="1" applyFill="1" applyBorder="1" applyAlignment="1" applyProtection="1">
      <alignment horizontal="center" vertical="center"/>
    </xf>
    <xf numFmtId="0" fontId="41" fillId="13" borderId="7" xfId="0" applyFont="1" applyFill="1" applyBorder="1" applyAlignment="1" applyProtection="1">
      <alignment horizontal="center" vertical="top" wrapText="1"/>
    </xf>
    <xf numFmtId="0" fontId="6" fillId="24" borderId="7" xfId="0" applyFont="1" applyFill="1" applyBorder="1" applyAlignment="1" applyProtection="1">
      <alignment horizontal="center" vertical="top" wrapText="1"/>
      <protection locked="0"/>
    </xf>
    <xf numFmtId="0" fontId="31" fillId="26" borderId="7" xfId="0" applyNumberFormat="1" applyFont="1" applyFill="1" applyBorder="1" applyAlignment="1" applyProtection="1">
      <alignment horizontal="center" vertical="top"/>
    </xf>
    <xf numFmtId="0" fontId="73" fillId="13" borderId="0" xfId="0" applyFont="1" applyFill="1" applyAlignment="1" applyProtection="1">
      <alignment horizontal="left" vertical="top"/>
    </xf>
    <xf numFmtId="0" fontId="31" fillId="26" borderId="7" xfId="0" applyNumberFormat="1" applyFont="1" applyFill="1" applyBorder="1" applyAlignment="1" applyProtection="1">
      <alignment horizontal="left" vertical="top" wrapText="1"/>
    </xf>
    <xf numFmtId="0" fontId="31" fillId="26" borderId="7" xfId="0" applyNumberFormat="1" applyFont="1" applyFill="1" applyBorder="1" applyAlignment="1" applyProtection="1">
      <alignment vertical="top"/>
    </xf>
    <xf numFmtId="0" fontId="66" fillId="13" borderId="58" xfId="0" quotePrefix="1" applyNumberFormat="1" applyFont="1" applyFill="1" applyBorder="1" applyAlignment="1" applyProtection="1">
      <alignment horizontal="right" vertical="top" wrapText="1"/>
    </xf>
    <xf numFmtId="0" fontId="66" fillId="13" borderId="59" xfId="0" quotePrefix="1" applyNumberFormat="1" applyFont="1" applyFill="1" applyBorder="1" applyAlignment="1" applyProtection="1">
      <alignment horizontal="right" vertical="top" wrapText="1"/>
    </xf>
    <xf numFmtId="0" fontId="5" fillId="13" borderId="58" xfId="0" quotePrefix="1" applyFont="1" applyFill="1" applyBorder="1" applyAlignment="1" applyProtection="1">
      <alignment horizontal="right" vertical="top" wrapText="1"/>
    </xf>
    <xf numFmtId="0" fontId="5" fillId="13" borderId="0" xfId="0" quotePrefix="1" applyFont="1" applyFill="1" applyBorder="1" applyAlignment="1" applyProtection="1">
      <alignment horizontal="right" vertical="top" wrapText="1"/>
    </xf>
    <xf numFmtId="0" fontId="12" fillId="13" borderId="0" xfId="0" applyFont="1" applyFill="1" applyBorder="1" applyAlignment="1" applyProtection="1">
      <alignment vertical="top" wrapText="1"/>
    </xf>
    <xf numFmtId="0" fontId="41" fillId="13" borderId="41" xfId="0" applyFont="1" applyFill="1" applyBorder="1" applyAlignment="1" applyProtection="1">
      <alignment horizontal="center" vertical="center"/>
    </xf>
    <xf numFmtId="0" fontId="41" fillId="13" borderId="40" xfId="0" applyNumberFormat="1" applyFont="1" applyFill="1" applyBorder="1" applyAlignment="1" applyProtection="1">
      <alignment horizontal="center" vertical="center" wrapText="1"/>
    </xf>
    <xf numFmtId="203" fontId="41" fillId="13" borderId="40" xfId="0" applyNumberFormat="1" applyFont="1" applyFill="1" applyBorder="1" applyAlignment="1" applyProtection="1">
      <alignment horizontal="center" vertical="center" wrapText="1"/>
    </xf>
    <xf numFmtId="0" fontId="0" fillId="16" borderId="0" xfId="0" applyFont="1" applyFill="1" applyProtection="1"/>
    <xf numFmtId="0" fontId="5" fillId="13" borderId="0" xfId="0" applyFont="1" applyFill="1" applyAlignment="1" applyProtection="1">
      <alignment horizontal="left" vertical="top"/>
    </xf>
    <xf numFmtId="10" fontId="52" fillId="24" borderId="7" xfId="0" applyNumberFormat="1" applyFont="1" applyFill="1" applyBorder="1" applyAlignment="1" applyProtection="1">
      <alignment horizontal="center" vertical="top"/>
      <protection locked="0"/>
    </xf>
    <xf numFmtId="0" fontId="52" fillId="13" borderId="7" xfId="0" applyNumberFormat="1" applyFont="1" applyFill="1" applyBorder="1" applyAlignment="1" applyProtection="1">
      <alignment horizontal="center" vertical="top"/>
    </xf>
    <xf numFmtId="0" fontId="52" fillId="13" borderId="11" xfId="0" applyNumberFormat="1" applyFont="1" applyFill="1" applyBorder="1" applyAlignment="1" applyProtection="1">
      <alignment vertical="top"/>
    </xf>
    <xf numFmtId="0" fontId="52" fillId="13" borderId="12" xfId="0" applyNumberFormat="1" applyFont="1" applyFill="1" applyBorder="1" applyAlignment="1" applyProtection="1">
      <alignment vertical="top"/>
    </xf>
    <xf numFmtId="0" fontId="52" fillId="13" borderId="13" xfId="0" applyNumberFormat="1" applyFont="1" applyFill="1" applyBorder="1" applyAlignment="1" applyProtection="1">
      <alignment vertical="top"/>
    </xf>
    <xf numFmtId="0" fontId="44" fillId="15" borderId="0" xfId="0" applyFont="1" applyFill="1" applyAlignment="1" applyProtection="1">
      <alignment vertical="center" wrapText="1"/>
    </xf>
    <xf numFmtId="0" fontId="4" fillId="13" borderId="60" xfId="0" applyFont="1" applyFill="1" applyBorder="1" applyAlignment="1" applyProtection="1">
      <alignment horizontal="center"/>
    </xf>
    <xf numFmtId="0" fontId="7" fillId="13" borderId="11" xfId="0" applyNumberFormat="1" applyFont="1" applyFill="1" applyBorder="1" applyAlignment="1" applyProtection="1">
      <alignment vertical="top" wrapText="1"/>
    </xf>
    <xf numFmtId="0" fontId="41" fillId="13" borderId="11" xfId="0" applyFont="1" applyFill="1" applyBorder="1" applyAlignment="1" applyProtection="1">
      <alignment vertical="top" wrapText="1"/>
    </xf>
    <xf numFmtId="0" fontId="12" fillId="13" borderId="0" xfId="0" quotePrefix="1" applyNumberFormat="1" applyFont="1" applyFill="1" applyBorder="1" applyAlignment="1" applyProtection="1">
      <alignment horizontal="right" vertical="top" wrapText="1"/>
    </xf>
    <xf numFmtId="0" fontId="0" fillId="25" borderId="7" xfId="0" applyFill="1" applyBorder="1" applyAlignment="1" applyProtection="1">
      <alignment horizontal="center"/>
    </xf>
    <xf numFmtId="0" fontId="89" fillId="13" borderId="0" xfId="0" applyFont="1" applyFill="1" applyAlignment="1" applyProtection="1">
      <alignment horizontal="left" vertical="top" wrapText="1"/>
    </xf>
    <xf numFmtId="0" fontId="2" fillId="13" borderId="0" xfId="19" applyFont="1" applyFill="1" applyProtection="1"/>
    <xf numFmtId="0" fontId="7" fillId="13" borderId="11" xfId="19" applyFont="1" applyFill="1" applyBorder="1" applyAlignment="1" applyProtection="1">
      <alignment horizontal="center" vertical="top" wrapText="1"/>
    </xf>
    <xf numFmtId="0" fontId="89" fillId="13" borderId="0" xfId="0" applyFont="1" applyFill="1" applyBorder="1" applyAlignment="1" applyProtection="1">
      <alignment vertical="center"/>
    </xf>
    <xf numFmtId="0" fontId="7" fillId="13" borderId="7" xfId="0" applyFont="1" applyFill="1" applyBorder="1" applyAlignment="1" applyProtection="1">
      <alignment horizontal="left" vertical="top" wrapText="1"/>
    </xf>
    <xf numFmtId="0" fontId="7" fillId="13" borderId="7" xfId="0" applyFont="1" applyFill="1" applyBorder="1" applyAlignment="1" applyProtection="1">
      <alignment vertical="top"/>
    </xf>
    <xf numFmtId="0" fontId="89" fillId="13" borderId="0" xfId="0" applyFont="1" applyFill="1" applyProtection="1"/>
    <xf numFmtId="0" fontId="89" fillId="13" borderId="0" xfId="0" applyFont="1" applyFill="1" applyAlignment="1" applyProtection="1">
      <alignment vertical="center"/>
    </xf>
    <xf numFmtId="0" fontId="2" fillId="13" borderId="61" xfId="0" applyNumberFormat="1" applyFont="1" applyFill="1" applyBorder="1" applyAlignment="1" applyProtection="1">
      <alignment horizontal="center" vertical="top"/>
    </xf>
    <xf numFmtId="0" fontId="2" fillId="13" borderId="62" xfId="0" applyNumberFormat="1" applyFont="1" applyFill="1" applyBorder="1" applyAlignment="1" applyProtection="1">
      <alignment vertical="top"/>
    </xf>
    <xf numFmtId="0" fontId="2" fillId="13" borderId="63" xfId="0" applyNumberFormat="1" applyFont="1" applyFill="1" applyBorder="1" applyAlignment="1" applyProtection="1">
      <alignment vertical="top"/>
    </xf>
    <xf numFmtId="0" fontId="2" fillId="13" borderId="64" xfId="0" applyNumberFormat="1" applyFont="1" applyFill="1" applyBorder="1" applyAlignment="1" applyProtection="1">
      <alignment horizontal="center" vertical="top"/>
    </xf>
    <xf numFmtId="0" fontId="2" fillId="13" borderId="8" xfId="0" applyNumberFormat="1" applyFont="1" applyFill="1" applyBorder="1" applyAlignment="1" applyProtection="1">
      <alignment vertical="top"/>
    </xf>
    <xf numFmtId="0" fontId="2" fillId="13" borderId="65" xfId="0" applyNumberFormat="1" applyFont="1" applyFill="1" applyBorder="1" applyAlignment="1" applyProtection="1">
      <alignment vertical="top"/>
    </xf>
    <xf numFmtId="0" fontId="2" fillId="13" borderId="66" xfId="0" applyNumberFormat="1" applyFont="1" applyFill="1" applyBorder="1" applyAlignment="1" applyProtection="1">
      <alignment horizontal="center" vertical="top"/>
    </xf>
    <xf numFmtId="0" fontId="2" fillId="13" borderId="9" xfId="0" applyNumberFormat="1" applyFont="1" applyFill="1" applyBorder="1" applyAlignment="1" applyProtection="1">
      <alignment vertical="top"/>
    </xf>
    <xf numFmtId="0" fontId="2" fillId="13" borderId="67" xfId="0" applyNumberFormat="1" applyFont="1" applyFill="1" applyBorder="1" applyAlignment="1" applyProtection="1">
      <alignment vertical="top"/>
    </xf>
    <xf numFmtId="0" fontId="2" fillId="13" borderId="68" xfId="0" applyNumberFormat="1" applyFont="1" applyFill="1" applyBorder="1" applyAlignment="1" applyProtection="1">
      <alignment horizontal="center" vertical="top"/>
    </xf>
    <xf numFmtId="0" fontId="2" fillId="13" borderId="10" xfId="0" applyNumberFormat="1" applyFont="1" applyFill="1" applyBorder="1" applyAlignment="1" applyProtection="1">
      <alignment vertical="top"/>
    </xf>
    <xf numFmtId="0" fontId="2" fillId="13" borderId="69" xfId="0" applyNumberFormat="1" applyFont="1" applyFill="1" applyBorder="1" applyAlignment="1" applyProtection="1">
      <alignment vertical="top"/>
    </xf>
    <xf numFmtId="0" fontId="89" fillId="13" borderId="0" xfId="0" applyFont="1" applyFill="1" applyAlignment="1" applyProtection="1">
      <alignment horizontal="left"/>
    </xf>
    <xf numFmtId="0" fontId="31" fillId="13" borderId="0" xfId="0" applyNumberFormat="1" applyFont="1" applyFill="1" applyAlignment="1" applyProtection="1">
      <alignment wrapText="1"/>
    </xf>
    <xf numFmtId="0" fontId="31" fillId="13" borderId="0" xfId="0" applyFont="1" applyFill="1" applyAlignment="1" applyProtection="1">
      <alignment wrapText="1"/>
    </xf>
    <xf numFmtId="0" fontId="31" fillId="13" borderId="0" xfId="0" applyFont="1" applyFill="1" applyBorder="1" applyAlignment="1" applyProtection="1">
      <alignment horizontal="left" vertical="top" wrapText="1"/>
    </xf>
    <xf numFmtId="0" fontId="89" fillId="13" borderId="0" xfId="0" applyFont="1" applyFill="1" applyBorder="1" applyAlignment="1" applyProtection="1">
      <alignment horizontal="left" vertical="top" wrapText="1"/>
    </xf>
    <xf numFmtId="0" fontId="89" fillId="13" borderId="0" xfId="0" applyFont="1" applyFill="1" applyBorder="1" applyAlignment="1" applyProtection="1"/>
    <xf numFmtId="0" fontId="2" fillId="13" borderId="0" xfId="0" applyFont="1" applyFill="1" applyBorder="1" applyAlignment="1" applyProtection="1">
      <alignment horizontal="left" vertical="center" wrapText="1"/>
    </xf>
    <xf numFmtId="0" fontId="89" fillId="13" borderId="0" xfId="0" applyFont="1" applyFill="1" applyBorder="1" applyProtection="1"/>
    <xf numFmtId="0" fontId="7" fillId="13" borderId="11" xfId="0" applyFont="1" applyFill="1" applyBorder="1" applyAlignment="1" applyProtection="1">
      <alignment vertical="top" wrapText="1"/>
    </xf>
    <xf numFmtId="0" fontId="6" fillId="13" borderId="7" xfId="0" applyFont="1" applyFill="1" applyBorder="1" applyAlignment="1" applyProtection="1">
      <alignment horizontal="center" vertical="top"/>
    </xf>
    <xf numFmtId="0" fontId="2" fillId="13" borderId="7" xfId="0" applyFont="1" applyFill="1" applyBorder="1" applyAlignment="1" applyProtection="1">
      <alignment horizontal="center" vertical="top"/>
    </xf>
    <xf numFmtId="0" fontId="89" fillId="13" borderId="0" xfId="0" applyFont="1" applyFill="1" applyAlignment="1" applyProtection="1"/>
    <xf numFmtId="0" fontId="2" fillId="13" borderId="15" xfId="0" applyFont="1" applyFill="1" applyBorder="1" applyAlignment="1" applyProtection="1">
      <alignment horizontal="left" vertical="top" wrapText="1"/>
    </xf>
    <xf numFmtId="0" fontId="2" fillId="13" borderId="0" xfId="0" applyFont="1" applyFill="1" applyBorder="1" applyAlignment="1" applyProtection="1">
      <alignment horizontal="left" vertical="top" wrapText="1"/>
    </xf>
    <xf numFmtId="0" fontId="2" fillId="13" borderId="0" xfId="0" applyFont="1" applyFill="1" applyBorder="1" applyAlignment="1" applyProtection="1">
      <alignment vertical="top" wrapText="1"/>
    </xf>
    <xf numFmtId="0" fontId="89" fillId="13" borderId="0" xfId="0" applyFont="1" applyFill="1" applyAlignment="1" applyProtection="1">
      <alignment horizontal="center" vertical="top" wrapText="1"/>
    </xf>
    <xf numFmtId="0" fontId="4" fillId="13" borderId="0" xfId="0" applyFont="1" applyFill="1" applyBorder="1" applyAlignment="1" applyProtection="1">
      <alignment horizontal="left" vertical="top"/>
    </xf>
    <xf numFmtId="0" fontId="89" fillId="13" borderId="0" xfId="0" applyFont="1" applyFill="1" applyBorder="1" applyAlignment="1" applyProtection="1">
      <alignment horizontal="left" vertical="top"/>
    </xf>
    <xf numFmtId="0" fontId="89" fillId="13" borderId="0" xfId="0" applyFont="1" applyFill="1" applyAlignment="1" applyProtection="1">
      <alignment horizontal="center"/>
    </xf>
    <xf numFmtId="0" fontId="89" fillId="13" borderId="0" xfId="0" applyFont="1" applyFill="1" applyBorder="1" applyAlignment="1" applyProtection="1">
      <alignment vertical="top" wrapText="1"/>
    </xf>
    <xf numFmtId="0" fontId="4" fillId="13" borderId="0" xfId="0" applyFont="1" applyFill="1" applyAlignment="1" applyProtection="1">
      <alignment horizontal="center"/>
    </xf>
    <xf numFmtId="0" fontId="89" fillId="13" borderId="0" xfId="0" applyFont="1" applyFill="1" applyBorder="1" applyAlignment="1" applyProtection="1">
      <alignment wrapText="1"/>
    </xf>
    <xf numFmtId="0" fontId="4" fillId="13" borderId="0" xfId="0" applyFont="1" applyFill="1" applyAlignment="1" applyProtection="1">
      <alignment horizontal="center" vertical="center"/>
    </xf>
    <xf numFmtId="0" fontId="4" fillId="13" borderId="0" xfId="0" applyFont="1" applyFill="1" applyBorder="1" applyAlignment="1" applyProtection="1">
      <alignment horizontal="left"/>
    </xf>
    <xf numFmtId="0" fontId="31" fillId="13" borderId="0" xfId="0" applyNumberFormat="1" applyFont="1" applyFill="1" applyAlignment="1" applyProtection="1"/>
    <xf numFmtId="0" fontId="31" fillId="13" borderId="0" xfId="0" applyFont="1" applyFill="1" applyAlignment="1" applyProtection="1"/>
    <xf numFmtId="0" fontId="44" fillId="13" borderId="0" xfId="0" applyFont="1" applyFill="1" applyAlignment="1" applyProtection="1">
      <alignment horizontal="center" vertical="top"/>
    </xf>
    <xf numFmtId="0" fontId="4" fillId="13" borderId="7" xfId="0" applyFont="1" applyFill="1" applyBorder="1" applyAlignment="1" applyProtection="1">
      <alignment horizontal="center" vertical="top" wrapText="1"/>
    </xf>
    <xf numFmtId="0" fontId="89" fillId="13" borderId="0" xfId="0" applyFont="1" applyFill="1" applyAlignment="1" applyProtection="1">
      <alignment horizontal="left" vertical="top"/>
    </xf>
    <xf numFmtId="0" fontId="89" fillId="13" borderId="0" xfId="0" applyFont="1" applyFill="1" applyAlignment="1" applyProtection="1">
      <alignment vertical="top"/>
    </xf>
    <xf numFmtId="0" fontId="89" fillId="13" borderId="0" xfId="0" applyFont="1" applyFill="1" applyAlignment="1" applyProtection="1">
      <alignment wrapText="1"/>
    </xf>
    <xf numFmtId="0" fontId="89" fillId="13" borderId="0" xfId="0" applyFont="1" applyFill="1" applyBorder="1" applyAlignment="1" applyProtection="1">
      <alignment horizontal="left" vertical="top" shrinkToFit="1"/>
    </xf>
    <xf numFmtId="0" fontId="89" fillId="13" borderId="0" xfId="0" applyFont="1" applyFill="1" applyBorder="1" applyAlignment="1" applyProtection="1">
      <alignment horizontal="center" vertical="top" wrapText="1" shrinkToFit="1"/>
    </xf>
    <xf numFmtId="0" fontId="89" fillId="13" borderId="0" xfId="0" applyFont="1" applyFill="1" applyBorder="1" applyAlignment="1" applyProtection="1">
      <alignment horizontal="center"/>
    </xf>
    <xf numFmtId="0" fontId="8" fillId="13" borderId="60" xfId="14" applyFill="1" applyBorder="1" applyAlignment="1" applyProtection="1">
      <alignment horizontal="center" vertical="top" wrapText="1"/>
    </xf>
    <xf numFmtId="0" fontId="80" fillId="13" borderId="0" xfId="0" applyFont="1" applyFill="1" applyAlignment="1" applyProtection="1">
      <alignment vertical="top"/>
    </xf>
    <xf numFmtId="10" fontId="52" fillId="13" borderId="7" xfId="0" applyNumberFormat="1" applyFont="1" applyFill="1" applyBorder="1" applyAlignment="1" applyProtection="1">
      <alignment horizontal="center" vertical="top"/>
    </xf>
    <xf numFmtId="0" fontId="0" fillId="13" borderId="21" xfId="0" applyFill="1" applyBorder="1" applyAlignment="1" applyProtection="1">
      <alignment vertical="top" wrapText="1"/>
    </xf>
    <xf numFmtId="0" fontId="12" fillId="13" borderId="0" xfId="0" applyFont="1" applyFill="1" applyBorder="1" applyAlignment="1" applyProtection="1">
      <alignment horizontal="left" vertical="top" wrapText="1"/>
    </xf>
    <xf numFmtId="0" fontId="89" fillId="15" borderId="0" xfId="0" applyFont="1" applyFill="1" applyProtection="1"/>
    <xf numFmtId="0" fontId="2" fillId="15" borderId="0" xfId="0" applyFont="1" applyFill="1" applyBorder="1" applyAlignment="1" applyProtection="1">
      <alignment horizontal="left" vertical="top"/>
    </xf>
    <xf numFmtId="0" fontId="89" fillId="13" borderId="0" xfId="0" applyFont="1" applyFill="1" applyBorder="1" applyAlignment="1" applyProtection="1">
      <alignment vertical="top"/>
    </xf>
    <xf numFmtId="0" fontId="89" fillId="15" borderId="0" xfId="0" applyFont="1" applyFill="1" applyAlignment="1" applyProtection="1">
      <alignment vertical="top"/>
    </xf>
    <xf numFmtId="0" fontId="0" fillId="13" borderId="0" xfId="0" applyFont="1" applyFill="1" applyAlignment="1" applyProtection="1">
      <alignment horizontal="left" vertical="top"/>
    </xf>
    <xf numFmtId="0" fontId="0" fillId="13" borderId="7" xfId="0" applyFont="1" applyFill="1" applyBorder="1" applyAlignment="1" applyProtection="1">
      <alignment horizontal="left" vertical="top"/>
    </xf>
    <xf numFmtId="0" fontId="0" fillId="13" borderId="7" xfId="0" applyFill="1" applyBorder="1" applyAlignment="1" applyProtection="1">
      <alignment horizontal="center" vertical="top"/>
    </xf>
    <xf numFmtId="0" fontId="66" fillId="13" borderId="59" xfId="0" applyNumberFormat="1" applyFont="1" applyFill="1" applyBorder="1" applyAlignment="1" applyProtection="1">
      <alignment horizontal="left" vertical="top" wrapText="1"/>
    </xf>
    <xf numFmtId="0" fontId="66" fillId="13" borderId="70" xfId="0" applyNumberFormat="1" applyFont="1" applyFill="1" applyBorder="1" applyAlignment="1" applyProtection="1">
      <alignment horizontal="left" vertical="top" wrapText="1"/>
    </xf>
    <xf numFmtId="0" fontId="80" fillId="13" borderId="0" xfId="0" applyFont="1" applyFill="1" applyBorder="1" applyAlignment="1" applyProtection="1">
      <alignment horizontal="left" vertical="top" wrapText="1"/>
    </xf>
    <xf numFmtId="0" fontId="0" fillId="15" borderId="0" xfId="0" applyFill="1" applyBorder="1" applyAlignment="1" applyProtection="1">
      <alignment wrapText="1"/>
    </xf>
    <xf numFmtId="0" fontId="39" fillId="13" borderId="0" xfId="0" applyFont="1" applyFill="1" applyAlignment="1" applyProtection="1">
      <alignment vertical="top" wrapText="1"/>
    </xf>
    <xf numFmtId="0" fontId="39" fillId="13" borderId="0" xfId="0" applyFont="1" applyFill="1" applyAlignment="1" applyProtection="1">
      <alignment wrapText="1"/>
    </xf>
    <xf numFmtId="0" fontId="4" fillId="15" borderId="7" xfId="0" applyFont="1" applyFill="1" applyBorder="1" applyAlignment="1" applyProtection="1">
      <alignment horizontal="center"/>
    </xf>
    <xf numFmtId="0" fontId="4" fillId="13" borderId="11" xfId="0" applyFont="1" applyFill="1" applyBorder="1" applyAlignment="1" applyProtection="1">
      <alignment horizontal="left" vertical="top" wrapText="1"/>
    </xf>
    <xf numFmtId="0" fontId="4" fillId="13" borderId="11" xfId="0" applyFont="1" applyFill="1" applyBorder="1" applyAlignment="1" applyProtection="1">
      <alignment horizontal="left" vertical="top"/>
    </xf>
    <xf numFmtId="0" fontId="4" fillId="13" borderId="13" xfId="0" applyFont="1" applyFill="1" applyBorder="1" applyAlignment="1" applyProtection="1">
      <alignment horizontal="left" vertical="top"/>
    </xf>
    <xf numFmtId="0" fontId="0" fillId="13" borderId="7" xfId="0" applyFont="1" applyFill="1" applyBorder="1" applyAlignment="1" applyProtection="1">
      <alignment horizontal="center" vertical="top"/>
    </xf>
    <xf numFmtId="0" fontId="0" fillId="0" borderId="0" xfId="0" applyAlignment="1" applyProtection="1">
      <alignment vertical="top"/>
    </xf>
    <xf numFmtId="0" fontId="0" fillId="24" borderId="7" xfId="0" applyFont="1" applyFill="1" applyBorder="1" applyAlignment="1" applyProtection="1">
      <alignment horizontal="left" vertical="top"/>
      <protection locked="0"/>
    </xf>
    <xf numFmtId="0" fontId="0" fillId="15" borderId="0" xfId="0" applyFill="1" applyAlignment="1" applyProtection="1">
      <alignment horizontal="left" vertical="top"/>
    </xf>
    <xf numFmtId="0" fontId="0" fillId="15" borderId="7" xfId="0" applyFill="1" applyBorder="1" applyAlignment="1" applyProtection="1"/>
    <xf numFmtId="0" fontId="94" fillId="15" borderId="0" xfId="0" applyFont="1" applyFill="1" applyProtection="1"/>
    <xf numFmtId="0" fontId="0" fillId="13" borderId="0" xfId="0" applyFont="1" applyFill="1" applyProtection="1"/>
    <xf numFmtId="0" fontId="0" fillId="13" borderId="0" xfId="0" applyNumberFormat="1" applyFont="1" applyFill="1" applyBorder="1" applyAlignment="1" applyProtection="1">
      <alignment vertical="top"/>
    </xf>
    <xf numFmtId="0" fontId="4" fillId="15" borderId="0" xfId="0" applyFont="1" applyFill="1" applyAlignment="1" applyProtection="1"/>
    <xf numFmtId="0" fontId="25" fillId="15" borderId="0" xfId="0" applyFont="1" applyFill="1" applyAlignment="1" applyProtection="1"/>
    <xf numFmtId="0" fontId="39" fillId="15" borderId="0" xfId="0" applyFont="1" applyFill="1" applyBorder="1" applyAlignment="1" applyProtection="1"/>
    <xf numFmtId="0" fontId="4" fillId="15" borderId="0" xfId="0" applyFont="1" applyFill="1" applyAlignment="1" applyProtection="1">
      <alignment horizontal="center"/>
    </xf>
    <xf numFmtId="0" fontId="0" fillId="15" borderId="11" xfId="0" applyFill="1" applyBorder="1" applyAlignment="1" applyProtection="1">
      <alignment horizontal="center" vertical="center"/>
    </xf>
    <xf numFmtId="0" fontId="49" fillId="15" borderId="0" xfId="0" applyFont="1" applyFill="1" applyBorder="1" applyAlignment="1" applyProtection="1"/>
    <xf numFmtId="0" fontId="48" fillId="15" borderId="0" xfId="0" applyFont="1" applyFill="1" applyBorder="1" applyAlignment="1" applyProtection="1"/>
    <xf numFmtId="0" fontId="37" fillId="15" borderId="0" xfId="0" applyFont="1" applyFill="1" applyProtection="1"/>
    <xf numFmtId="0" fontId="25" fillId="15" borderId="0" xfId="0" applyFont="1" applyFill="1" applyBorder="1" applyAlignment="1" applyProtection="1">
      <alignment vertical="top" wrapText="1"/>
    </xf>
    <xf numFmtId="0" fontId="0" fillId="15" borderId="0" xfId="0" applyFill="1" applyBorder="1" applyAlignment="1" applyProtection="1">
      <alignment vertical="center" wrapText="1"/>
    </xf>
    <xf numFmtId="0" fontId="0" fillId="15" borderId="18" xfId="0" applyFill="1" applyBorder="1" applyAlignment="1" applyProtection="1">
      <alignment horizontal="center" vertical="center"/>
    </xf>
    <xf numFmtId="0" fontId="0" fillId="15" borderId="19" xfId="0" applyFill="1" applyBorder="1" applyAlignment="1" applyProtection="1">
      <alignment horizontal="center" vertical="center"/>
    </xf>
    <xf numFmtId="0" fontId="29" fillId="13" borderId="0" xfId="14" applyFont="1" applyFill="1" applyAlignment="1" applyProtection="1">
      <alignment horizontal="left" vertical="top" wrapText="1"/>
    </xf>
    <xf numFmtId="0" fontId="46" fillId="13" borderId="0" xfId="0" applyFont="1" applyFill="1" applyAlignment="1" applyProtection="1">
      <alignment horizontal="left" vertical="top" wrapText="1"/>
    </xf>
    <xf numFmtId="0" fontId="0" fillId="16" borderId="0" xfId="0" applyFont="1" applyFill="1" applyAlignment="1" applyProtection="1">
      <alignment horizontal="left"/>
    </xf>
    <xf numFmtId="0" fontId="0" fillId="0" borderId="7" xfId="0" applyBorder="1" applyAlignment="1" applyProtection="1">
      <alignment horizontal="center" vertical="top"/>
    </xf>
    <xf numFmtId="0" fontId="2" fillId="24" borderId="11" xfId="0" applyNumberFormat="1" applyFont="1" applyFill="1" applyBorder="1" applyAlignment="1" applyProtection="1">
      <alignment vertical="top"/>
      <protection locked="0"/>
    </xf>
    <xf numFmtId="0" fontId="41" fillId="13" borderId="7" xfId="0" applyFont="1" applyFill="1" applyBorder="1" applyAlignment="1" applyProtection="1">
      <alignment vertical="top" wrapText="1"/>
    </xf>
    <xf numFmtId="3" fontId="41" fillId="13" borderId="7" xfId="0" applyNumberFormat="1" applyFont="1" applyFill="1" applyBorder="1" applyAlignment="1" applyProtection="1">
      <alignment vertical="top" wrapText="1"/>
    </xf>
    <xf numFmtId="0" fontId="0" fillId="0" borderId="7" xfId="0" applyBorder="1" applyAlignment="1" applyProtection="1">
      <alignment horizontal="center"/>
    </xf>
    <xf numFmtId="0" fontId="0" fillId="0" borderId="7" xfId="0" applyBorder="1" applyProtection="1"/>
    <xf numFmtId="0" fontId="0" fillId="16" borderId="7" xfId="0" applyFill="1" applyBorder="1" applyAlignment="1" applyProtection="1">
      <alignment horizontal="left"/>
    </xf>
    <xf numFmtId="0" fontId="0" fillId="21" borderId="7" xfId="0" applyFill="1" applyBorder="1" applyProtection="1"/>
    <xf numFmtId="0" fontId="0" fillId="0" borderId="0" xfId="0" applyAlignment="1" applyProtection="1">
      <alignment horizontal="center"/>
    </xf>
    <xf numFmtId="0" fontId="0" fillId="24" borderId="7" xfId="0" applyFill="1" applyBorder="1" applyAlignment="1" applyProtection="1">
      <alignment horizontal="center"/>
      <protection locked="0"/>
    </xf>
    <xf numFmtId="0" fontId="73" fillId="13" borderId="0" xfId="0" applyFont="1" applyFill="1" applyAlignment="1" applyProtection="1">
      <alignment vertical="top" wrapText="1"/>
    </xf>
    <xf numFmtId="0" fontId="98" fillId="0" borderId="0" xfId="0" applyFont="1" applyProtection="1"/>
    <xf numFmtId="14" fontId="0" fillId="23" borderId="71" xfId="0" applyNumberFormat="1" applyFill="1" applyBorder="1" applyAlignment="1" applyProtection="1">
      <alignment horizontal="center"/>
    </xf>
    <xf numFmtId="0" fontId="6" fillId="13" borderId="21" xfId="0" applyFont="1" applyFill="1" applyBorder="1" applyAlignment="1" applyProtection="1">
      <alignment vertical="top" wrapText="1"/>
    </xf>
    <xf numFmtId="0" fontId="6" fillId="13" borderId="22" xfId="0" applyFont="1" applyFill="1" applyBorder="1" applyAlignment="1" applyProtection="1">
      <alignment vertical="top" wrapText="1"/>
    </xf>
    <xf numFmtId="0" fontId="6" fillId="13" borderId="23" xfId="0" applyFont="1" applyFill="1" applyBorder="1" applyAlignment="1" applyProtection="1">
      <alignment vertical="top" wrapText="1"/>
    </xf>
    <xf numFmtId="0" fontId="6" fillId="13" borderId="24" xfId="0" applyFont="1" applyFill="1" applyBorder="1" applyAlignment="1" applyProtection="1">
      <alignment vertical="top" wrapText="1"/>
    </xf>
    <xf numFmtId="0" fontId="2" fillId="18" borderId="21" xfId="0" applyFont="1" applyFill="1" applyBorder="1" applyProtection="1"/>
    <xf numFmtId="0" fontId="99" fillId="13" borderId="0" xfId="0" applyFont="1" applyFill="1" applyAlignment="1" applyProtection="1">
      <alignment horizontal="left"/>
    </xf>
    <xf numFmtId="0" fontId="0" fillId="29" borderId="0" xfId="0" applyFill="1"/>
    <xf numFmtId="0" fontId="0" fillId="30" borderId="0" xfId="0" applyFill="1"/>
    <xf numFmtId="0" fontId="57" fillId="19" borderId="7" xfId="0" quotePrefix="1" applyFont="1" applyFill="1" applyBorder="1" applyAlignment="1" applyProtection="1">
      <alignment horizontal="center" wrapText="1"/>
    </xf>
    <xf numFmtId="0" fontId="57" fillId="19" borderId="7" xfId="0" applyFont="1" applyFill="1" applyBorder="1" applyAlignment="1" applyProtection="1">
      <alignment wrapText="1"/>
    </xf>
    <xf numFmtId="0" fontId="57" fillId="19" borderId="7" xfId="0" applyFont="1" applyFill="1" applyBorder="1" applyAlignment="1" applyProtection="1">
      <alignment horizontal="center" wrapText="1"/>
    </xf>
    <xf numFmtId="0" fontId="0" fillId="29" borderId="0" xfId="0" applyFill="1" applyAlignment="1">
      <alignment wrapText="1"/>
    </xf>
    <xf numFmtId="0" fontId="0" fillId="30" borderId="0" xfId="0" applyFill="1" applyAlignment="1">
      <alignment wrapText="1"/>
    </xf>
    <xf numFmtId="0" fontId="0" fillId="29" borderId="71" xfId="0" applyFill="1" applyBorder="1" applyAlignment="1" applyProtection="1">
      <alignment horizontal="center"/>
    </xf>
    <xf numFmtId="0" fontId="0" fillId="29" borderId="71" xfId="0" applyFill="1" applyBorder="1" applyProtection="1"/>
    <xf numFmtId="0" fontId="0" fillId="29" borderId="71" xfId="0" applyFill="1" applyBorder="1"/>
    <xf numFmtId="3" fontId="0" fillId="29" borderId="71" xfId="0" applyNumberFormat="1" applyFill="1" applyBorder="1"/>
    <xf numFmtId="0" fontId="0" fillId="29" borderId="7" xfId="0" applyFill="1" applyBorder="1"/>
    <xf numFmtId="0" fontId="0" fillId="30" borderId="0" xfId="0" applyFill="1" applyAlignment="1">
      <alignment horizontal="center"/>
    </xf>
    <xf numFmtId="0" fontId="0" fillId="29" borderId="0" xfId="0" applyFill="1" applyAlignment="1">
      <alignment horizontal="center"/>
    </xf>
    <xf numFmtId="0" fontId="0" fillId="29" borderId="0" xfId="0" applyFill="1" applyAlignment="1">
      <alignment vertical="center"/>
    </xf>
    <xf numFmtId="0" fontId="0" fillId="30" borderId="0" xfId="0" applyFill="1" applyAlignment="1">
      <alignment vertical="center"/>
    </xf>
    <xf numFmtId="0" fontId="0" fillId="0" borderId="71" xfId="0" applyBorder="1" applyAlignment="1">
      <alignment horizontal="center"/>
    </xf>
    <xf numFmtId="0" fontId="0" fillId="0" borderId="71" xfId="0" applyBorder="1"/>
    <xf numFmtId="3" fontId="0" fillId="0" borderId="71" xfId="0" applyNumberFormat="1" applyBorder="1"/>
    <xf numFmtId="0" fontId="0" fillId="0" borderId="71" xfId="0" applyBorder="1" applyAlignment="1">
      <alignment horizontal="center" wrapText="1"/>
    </xf>
    <xf numFmtId="0" fontId="0" fillId="30" borderId="0" xfId="0" applyFill="1" applyAlignment="1"/>
    <xf numFmtId="0" fontId="107" fillId="30" borderId="0" xfId="0" applyFont="1" applyFill="1"/>
    <xf numFmtId="0" fontId="0" fillId="0" borderId="7" xfId="0" applyBorder="1"/>
    <xf numFmtId="3" fontId="0" fillId="0" borderId="7" xfId="0" applyNumberFormat="1" applyBorder="1"/>
    <xf numFmtId="0" fontId="0" fillId="31" borderId="71" xfId="0" applyFill="1" applyBorder="1" applyAlignment="1">
      <alignment horizontal="center" wrapText="1"/>
    </xf>
    <xf numFmtId="0" fontId="0" fillId="29" borderId="0" xfId="0" applyFill="1" applyAlignment="1">
      <alignment vertical="center" wrapText="1"/>
    </xf>
    <xf numFmtId="0" fontId="0" fillId="0" borderId="71" xfId="0" applyBorder="1" applyAlignment="1"/>
    <xf numFmtId="3" fontId="0" fillId="0" borderId="71" xfId="0" applyNumberFormat="1" applyBorder="1" applyAlignment="1"/>
    <xf numFmtId="0" fontId="0" fillId="29" borderId="0" xfId="0" applyFill="1" applyAlignment="1"/>
    <xf numFmtId="0" fontId="107" fillId="30" borderId="0" xfId="0" applyFont="1" applyFill="1" applyAlignment="1"/>
    <xf numFmtId="0" fontId="2" fillId="30" borderId="0" xfId="0" applyFont="1" applyFill="1"/>
    <xf numFmtId="0" fontId="2" fillId="30" borderId="0" xfId="0" applyFont="1" applyFill="1" applyAlignment="1">
      <alignment horizontal="center"/>
    </xf>
    <xf numFmtId="14" fontId="0" fillId="13" borderId="11" xfId="0" applyNumberFormat="1" applyFill="1" applyBorder="1" applyAlignment="1" applyProtection="1">
      <alignment horizontal="left" vertical="center"/>
    </xf>
    <xf numFmtId="0" fontId="108" fillId="16" borderId="0" xfId="0" applyFont="1" applyFill="1" applyAlignment="1" applyProtection="1"/>
    <xf numFmtId="0" fontId="109" fillId="13" borderId="0" xfId="0" applyNumberFormat="1" applyFont="1" applyFill="1" applyBorder="1" applyAlignment="1" applyProtection="1">
      <alignment horizontal="right" vertical="top"/>
    </xf>
    <xf numFmtId="0" fontId="2" fillId="0" borderId="7" xfId="0" applyFont="1" applyBorder="1" applyProtection="1"/>
    <xf numFmtId="0" fontId="2" fillId="0" borderId="7" xfId="0" applyFont="1" applyBorder="1" applyAlignment="1" applyProtection="1">
      <alignment horizontal="center"/>
    </xf>
    <xf numFmtId="0" fontId="2" fillId="13" borderId="72" xfId="0" applyNumberFormat="1" applyFont="1" applyFill="1" applyBorder="1" applyAlignment="1" applyProtection="1">
      <alignment horizontal="center" vertical="top"/>
    </xf>
    <xf numFmtId="0" fontId="2" fillId="13" borderId="73" xfId="0" applyNumberFormat="1" applyFont="1" applyFill="1" applyBorder="1" applyAlignment="1" applyProtection="1">
      <alignment vertical="top"/>
    </xf>
    <xf numFmtId="0" fontId="2" fillId="17" borderId="73" xfId="0" applyNumberFormat="1" applyFont="1" applyFill="1" applyBorder="1" applyAlignment="1" applyProtection="1">
      <alignment vertical="top"/>
    </xf>
    <xf numFmtId="0" fontId="2" fillId="13" borderId="74" xfId="0" applyNumberFormat="1" applyFont="1" applyFill="1" applyBorder="1" applyAlignment="1" applyProtection="1">
      <alignment vertical="top"/>
    </xf>
    <xf numFmtId="0" fontId="110" fillId="16" borderId="0" xfId="0" applyFont="1" applyFill="1" applyAlignment="1" applyProtection="1"/>
    <xf numFmtId="0" fontId="2" fillId="32" borderId="0" xfId="0" applyFont="1" applyFill="1" applyProtection="1"/>
    <xf numFmtId="0" fontId="2" fillId="32" borderId="0" xfId="0" applyFont="1" applyFill="1" applyAlignment="1" applyProtection="1"/>
    <xf numFmtId="0" fontId="108" fillId="16" borderId="0" xfId="0" applyFont="1" applyFill="1" applyAlignment="1" applyProtection="1">
      <alignment wrapText="1" shrinkToFit="1"/>
    </xf>
    <xf numFmtId="49" fontId="55" fillId="16" borderId="0" xfId="0" applyNumberFormat="1" applyFont="1" applyFill="1" applyAlignment="1" applyProtection="1">
      <alignment horizontal="left" wrapText="1"/>
    </xf>
    <xf numFmtId="49" fontId="108" fillId="16" borderId="0" xfId="0" applyNumberFormat="1" applyFont="1" applyFill="1" applyAlignment="1" applyProtection="1">
      <alignment horizontal="center"/>
    </xf>
    <xf numFmtId="0" fontId="108" fillId="16" borderId="0" xfId="0" applyFont="1" applyFill="1" applyProtection="1"/>
    <xf numFmtId="49" fontId="108" fillId="16" borderId="0" xfId="0" applyNumberFormat="1" applyFont="1" applyFill="1" applyAlignment="1" applyProtection="1">
      <alignment horizontal="left" wrapText="1"/>
    </xf>
    <xf numFmtId="0" fontId="108" fillId="16" borderId="0" xfId="0" applyFont="1" applyFill="1" applyAlignment="1" applyProtection="1">
      <alignment horizontal="left" wrapText="1"/>
    </xf>
    <xf numFmtId="0" fontId="108" fillId="16" borderId="0" xfId="0" applyFont="1" applyFill="1" applyAlignment="1" applyProtection="1">
      <alignment horizontal="center"/>
    </xf>
    <xf numFmtId="0" fontId="57" fillId="19" borderId="0" xfId="0" applyFont="1" applyFill="1" applyAlignment="1" applyProtection="1">
      <alignment wrapText="1"/>
    </xf>
    <xf numFmtId="0" fontId="108" fillId="16" borderId="0" xfId="0" applyNumberFormat="1" applyFont="1" applyFill="1" applyAlignment="1" applyProtection="1">
      <alignment horizontal="center"/>
    </xf>
    <xf numFmtId="0" fontId="0" fillId="29" borderId="7" xfId="0" applyFill="1" applyBorder="1" applyProtection="1"/>
    <xf numFmtId="0" fontId="2" fillId="29" borderId="7" xfId="0" applyFont="1" applyFill="1" applyBorder="1" applyProtection="1"/>
    <xf numFmtId="0" fontId="0" fillId="30" borderId="7" xfId="0" applyFill="1" applyBorder="1" applyAlignment="1" applyProtection="1">
      <alignment horizontal="center"/>
    </xf>
    <xf numFmtId="0" fontId="0" fillId="32" borderId="7" xfId="0" applyFill="1" applyBorder="1" applyAlignment="1" applyProtection="1"/>
    <xf numFmtId="0" fontId="0" fillId="30" borderId="7" xfId="0" applyFill="1" applyBorder="1" applyAlignment="1" applyProtection="1"/>
    <xf numFmtId="0" fontId="0" fillId="29" borderId="7" xfId="0" applyFill="1" applyBorder="1" applyAlignment="1" applyProtection="1"/>
    <xf numFmtId="0" fontId="2" fillId="29" borderId="7" xfId="0" applyFont="1" applyFill="1" applyBorder="1" applyAlignment="1" applyProtection="1"/>
    <xf numFmtId="0" fontId="2" fillId="30" borderId="0" xfId="0" applyFont="1" applyFill="1" applyProtection="1"/>
    <xf numFmtId="0" fontId="0" fillId="29" borderId="0" xfId="0" applyFill="1" applyAlignment="1" applyProtection="1">
      <alignment vertical="center"/>
    </xf>
    <xf numFmtId="0" fontId="28" fillId="29" borderId="0" xfId="0" applyFont="1" applyFill="1" applyAlignment="1" applyProtection="1">
      <alignment vertical="center"/>
    </xf>
    <xf numFmtId="0" fontId="29" fillId="29" borderId="0" xfId="0" applyFont="1" applyFill="1" applyAlignment="1" applyProtection="1">
      <alignment vertical="center"/>
    </xf>
    <xf numFmtId="0" fontId="2" fillId="29" borderId="0" xfId="0" applyFont="1" applyFill="1" applyBorder="1" applyAlignment="1" applyProtection="1">
      <alignment vertical="center"/>
    </xf>
    <xf numFmtId="0" fontId="32" fillId="29" borderId="0" xfId="0" applyFont="1" applyFill="1" applyBorder="1" applyAlignment="1" applyProtection="1">
      <alignment vertical="center"/>
    </xf>
    <xf numFmtId="0" fontId="8" fillId="29" borderId="0" xfId="14" applyFill="1" applyBorder="1" applyAlignment="1" applyProtection="1">
      <alignment vertical="center"/>
    </xf>
    <xf numFmtId="0" fontId="8" fillId="29" borderId="0" xfId="14" quotePrefix="1" applyFill="1" applyBorder="1" applyAlignment="1" applyProtection="1">
      <alignment vertical="center"/>
    </xf>
    <xf numFmtId="0" fontId="8" fillId="29" borderId="0" xfId="14" applyFill="1" applyAlignment="1" applyProtection="1"/>
    <xf numFmtId="0" fontId="8" fillId="29" borderId="0" xfId="14" quotePrefix="1" applyFill="1" applyAlignment="1" applyProtection="1"/>
    <xf numFmtId="0" fontId="34" fillId="29" borderId="0" xfId="0" applyFont="1" applyFill="1" applyBorder="1" applyAlignment="1" applyProtection="1">
      <alignment vertical="center"/>
    </xf>
    <xf numFmtId="0" fontId="24" fillId="29" borderId="0" xfId="0" applyFont="1" applyFill="1" applyAlignment="1" applyProtection="1">
      <alignment vertical="center"/>
    </xf>
    <xf numFmtId="0" fontId="2" fillId="15" borderId="0" xfId="0" applyFont="1" applyFill="1" applyAlignment="1" applyProtection="1">
      <alignment horizontal="left" vertical="top"/>
    </xf>
    <xf numFmtId="0" fontId="108" fillId="30" borderId="0" xfId="0" applyFont="1" applyFill="1" applyProtection="1"/>
    <xf numFmtId="0" fontId="0" fillId="13" borderId="75" xfId="0" applyFill="1" applyBorder="1" applyProtection="1"/>
    <xf numFmtId="0" fontId="0" fillId="13" borderId="76" xfId="0" applyFill="1" applyBorder="1" applyProtection="1"/>
    <xf numFmtId="0" fontId="0" fillId="13" borderId="77" xfId="0" applyFill="1" applyBorder="1" applyProtection="1"/>
    <xf numFmtId="0" fontId="0" fillId="13" borderId="78" xfId="0" applyFill="1" applyBorder="1" applyProtection="1"/>
    <xf numFmtId="0" fontId="0" fillId="13" borderId="79" xfId="0" applyFill="1" applyBorder="1" applyProtection="1"/>
    <xf numFmtId="0" fontId="0" fillId="13" borderId="80" xfId="0" applyFill="1" applyBorder="1" applyProtection="1"/>
    <xf numFmtId="0" fontId="0" fillId="13" borderId="81" xfId="0" applyFill="1" applyBorder="1" applyProtection="1"/>
    <xf numFmtId="0" fontId="0" fillId="13" borderId="82" xfId="0" applyFill="1" applyBorder="1" applyProtection="1"/>
    <xf numFmtId="0" fontId="0" fillId="13" borderId="18" xfId="0" applyFill="1" applyBorder="1" applyProtection="1"/>
    <xf numFmtId="0" fontId="0" fillId="13" borderId="19" xfId="0" applyFill="1" applyBorder="1" applyProtection="1"/>
    <xf numFmtId="0" fontId="0" fillId="13" borderId="20" xfId="0" applyFill="1" applyBorder="1" applyProtection="1"/>
    <xf numFmtId="0" fontId="31" fillId="13" borderId="12" xfId="0" applyFont="1" applyFill="1" applyBorder="1" applyAlignment="1" applyProtection="1">
      <alignment vertical="top" wrapText="1"/>
    </xf>
    <xf numFmtId="0" fontId="31" fillId="13" borderId="13" xfId="0" applyFont="1" applyFill="1" applyBorder="1" applyAlignment="1" applyProtection="1">
      <alignment vertical="top" wrapText="1"/>
    </xf>
    <xf numFmtId="0" fontId="41" fillId="13" borderId="11" xfId="19" applyFont="1" applyFill="1" applyBorder="1" applyAlignment="1" applyProtection="1">
      <alignment vertical="top" wrapText="1"/>
    </xf>
    <xf numFmtId="0" fontId="41" fillId="13" borderId="12" xfId="19" applyFont="1" applyFill="1" applyBorder="1" applyAlignment="1" applyProtection="1">
      <alignment vertical="top" wrapText="1"/>
    </xf>
    <xf numFmtId="0" fontId="4" fillId="18" borderId="56" xfId="0" applyNumberFormat="1" applyFont="1" applyFill="1" applyBorder="1" applyAlignment="1" applyProtection="1">
      <alignment horizontal="left" vertical="center"/>
    </xf>
    <xf numFmtId="0" fontId="6" fillId="33" borderId="11" xfId="19" applyNumberFormat="1" applyFont="1" applyFill="1" applyBorder="1" applyAlignment="1" applyProtection="1">
      <alignment horizontal="center" vertical="top" wrapText="1"/>
      <protection locked="0"/>
    </xf>
    <xf numFmtId="14" fontId="6" fillId="33" borderId="7" xfId="19" applyNumberFormat="1" applyFont="1" applyFill="1" applyBorder="1" applyAlignment="1" applyProtection="1">
      <alignment horizontal="center" vertical="top" wrapText="1"/>
      <protection locked="0"/>
    </xf>
    <xf numFmtId="0" fontId="6" fillId="33" borderId="11" xfId="19" applyNumberFormat="1" applyFont="1" applyFill="1" applyBorder="1" applyAlignment="1" applyProtection="1">
      <alignment vertical="top" wrapText="1"/>
      <protection locked="0"/>
    </xf>
    <xf numFmtId="0" fontId="6" fillId="33" borderId="12" xfId="19" applyNumberFormat="1" applyFont="1" applyFill="1" applyBorder="1" applyAlignment="1" applyProtection="1">
      <alignment vertical="top" wrapText="1"/>
      <protection locked="0"/>
    </xf>
    <xf numFmtId="0" fontId="6" fillId="33" borderId="12" xfId="0" applyNumberFormat="1" applyFont="1" applyFill="1" applyBorder="1" applyAlignment="1" applyProtection="1">
      <alignment vertical="top" wrapText="1"/>
      <protection locked="0"/>
    </xf>
    <xf numFmtId="0" fontId="6" fillId="33" borderId="13" xfId="0" applyNumberFormat="1" applyFont="1" applyFill="1" applyBorder="1" applyAlignment="1" applyProtection="1">
      <alignment vertical="top" wrapText="1"/>
      <protection locked="0"/>
    </xf>
    <xf numFmtId="0" fontId="41" fillId="13" borderId="36" xfId="0" applyFont="1" applyFill="1" applyBorder="1" applyAlignment="1" applyProtection="1">
      <alignment vertical="center" wrapText="1"/>
    </xf>
    <xf numFmtId="0" fontId="41" fillId="13" borderId="37" xfId="0" applyFont="1" applyFill="1" applyBorder="1" applyAlignment="1" applyProtection="1">
      <alignment vertical="center" wrapText="1"/>
    </xf>
    <xf numFmtId="0" fontId="41" fillId="13" borderId="38" xfId="0" applyFont="1" applyFill="1" applyBorder="1" applyAlignment="1" applyProtection="1">
      <alignment vertical="center" wrapText="1"/>
    </xf>
    <xf numFmtId="0" fontId="41" fillId="13" borderId="71" xfId="0" applyFont="1" applyFill="1" applyBorder="1" applyAlignment="1" applyProtection="1">
      <alignment vertical="center" wrapText="1"/>
    </xf>
    <xf numFmtId="0" fontId="41" fillId="13" borderId="23" xfId="0" applyFont="1" applyFill="1" applyBorder="1" applyAlignment="1" applyProtection="1">
      <alignment vertical="center" wrapText="1"/>
    </xf>
    <xf numFmtId="0" fontId="41" fillId="13" borderId="24" xfId="0" applyFont="1" applyFill="1" applyBorder="1" applyAlignment="1" applyProtection="1">
      <alignment vertical="center" wrapText="1"/>
    </xf>
    <xf numFmtId="0" fontId="7" fillId="13" borderId="36" xfId="0" applyFont="1" applyFill="1" applyBorder="1" applyAlignment="1" applyProtection="1">
      <alignment vertical="center" wrapText="1"/>
    </xf>
    <xf numFmtId="0" fontId="7" fillId="13" borderId="71" xfId="0" applyFont="1" applyFill="1" applyBorder="1" applyAlignment="1" applyProtection="1">
      <alignment vertical="center" wrapText="1"/>
    </xf>
    <xf numFmtId="0" fontId="39" fillId="24" borderId="7" xfId="0" applyFont="1" applyFill="1" applyBorder="1" applyAlignment="1" applyProtection="1">
      <alignment horizontal="center" vertical="center" wrapText="1"/>
      <protection locked="0"/>
    </xf>
    <xf numFmtId="0" fontId="39" fillId="13" borderId="7" xfId="0" applyFont="1" applyFill="1" applyBorder="1" applyAlignment="1" applyProtection="1">
      <alignment horizontal="center" vertical="top" wrapText="1"/>
    </xf>
    <xf numFmtId="14" fontId="39" fillId="34" borderId="7" xfId="0" applyNumberFormat="1" applyFont="1" applyFill="1" applyBorder="1" applyAlignment="1" applyProtection="1">
      <alignment horizontal="center" vertical="top" wrapText="1"/>
    </xf>
    <xf numFmtId="0" fontId="0" fillId="29" borderId="71" xfId="0" applyFill="1" applyBorder="1" applyAlignment="1">
      <alignment horizontal="left"/>
    </xf>
    <xf numFmtId="0" fontId="0" fillId="29" borderId="71" xfId="0" applyFill="1" applyBorder="1" applyAlignment="1">
      <alignment horizontal="center"/>
    </xf>
    <xf numFmtId="0" fontId="0" fillId="35" borderId="0" xfId="0" applyFill="1" applyAlignment="1" applyProtection="1">
      <alignment horizontal="center"/>
    </xf>
    <xf numFmtId="0" fontId="0" fillId="35" borderId="0" xfId="0" applyFill="1" applyProtection="1"/>
    <xf numFmtId="0" fontId="5" fillId="13" borderId="0" xfId="0" applyFont="1" applyFill="1" applyBorder="1" applyAlignment="1" applyProtection="1">
      <alignment vertical="top" wrapText="1"/>
    </xf>
    <xf numFmtId="0" fontId="28" fillId="13" borderId="0" xfId="0" applyFont="1" applyFill="1"/>
    <xf numFmtId="0" fontId="32" fillId="13" borderId="0" xfId="0" applyFont="1" applyFill="1"/>
    <xf numFmtId="0" fontId="2" fillId="13" borderId="0" xfId="0" applyFont="1" applyFill="1"/>
    <xf numFmtId="0" fontId="2" fillId="13" borderId="0" xfId="0" applyFont="1" applyFill="1" applyAlignment="1">
      <alignment vertical="top" wrapText="1"/>
    </xf>
    <xf numFmtId="0" fontId="4" fillId="13" borderId="0" xfId="0" applyFont="1" applyFill="1" applyAlignment="1">
      <alignment vertical="top" wrapText="1"/>
    </xf>
    <xf numFmtId="0" fontId="2" fillId="13" borderId="0" xfId="0" applyFont="1" applyFill="1" applyAlignment="1">
      <alignment wrapText="1"/>
    </xf>
    <xf numFmtId="0" fontId="4" fillId="13" borderId="0" xfId="0" applyFont="1" applyFill="1"/>
    <xf numFmtId="0" fontId="2" fillId="13" borderId="48" xfId="0" applyFont="1" applyFill="1" applyBorder="1" applyAlignment="1">
      <alignment wrapText="1"/>
    </xf>
    <xf numFmtId="0" fontId="2" fillId="13" borderId="29" xfId="0" applyFont="1" applyFill="1" applyBorder="1" applyAlignment="1">
      <alignment wrapText="1"/>
    </xf>
    <xf numFmtId="0" fontId="2" fillId="13" borderId="83" xfId="0" applyFont="1" applyFill="1" applyBorder="1" applyAlignment="1">
      <alignment wrapText="1"/>
    </xf>
    <xf numFmtId="0" fontId="4" fillId="21" borderId="60" xfId="0" applyFont="1" applyFill="1" applyBorder="1" applyAlignment="1">
      <alignment vertical="top" wrapText="1"/>
    </xf>
    <xf numFmtId="0" fontId="4" fillId="21" borderId="30" xfId="0" applyFont="1" applyFill="1" applyBorder="1"/>
    <xf numFmtId="0" fontId="2" fillId="21" borderId="83" xfId="0" applyFont="1" applyFill="1" applyBorder="1"/>
    <xf numFmtId="0" fontId="2" fillId="21" borderId="84" xfId="0" applyFont="1" applyFill="1" applyBorder="1" applyAlignment="1">
      <alignment vertical="top" wrapText="1"/>
    </xf>
    <xf numFmtId="0" fontId="11" fillId="13" borderId="0" xfId="0" applyFont="1" applyFill="1" applyAlignment="1">
      <alignment vertical="top" wrapText="1"/>
    </xf>
    <xf numFmtId="0" fontId="74" fillId="13" borderId="0" xfId="0" applyFont="1" applyFill="1" applyAlignment="1">
      <alignment vertical="top" wrapText="1"/>
    </xf>
    <xf numFmtId="0" fontId="83" fillId="13" borderId="0" xfId="0" applyFont="1" applyFill="1" applyAlignment="1">
      <alignment horizontal="left" vertical="top" wrapText="1" indent="2"/>
    </xf>
    <xf numFmtId="0" fontId="73" fillId="13" borderId="0" xfId="0" applyFont="1" applyFill="1" applyAlignment="1">
      <alignment vertical="top" wrapText="1"/>
    </xf>
    <xf numFmtId="0" fontId="84" fillId="13" borderId="0" xfId="0" applyFont="1" applyFill="1" applyAlignment="1">
      <alignment vertical="top" wrapText="1"/>
    </xf>
    <xf numFmtId="0" fontId="2" fillId="21" borderId="48" xfId="0" applyFont="1" applyFill="1" applyBorder="1" applyAlignment="1">
      <alignment vertical="top" wrapText="1"/>
    </xf>
    <xf numFmtId="0" fontId="85" fillId="13" borderId="0" xfId="0" applyFont="1" applyFill="1" applyAlignment="1">
      <alignment vertical="top" wrapText="1"/>
    </xf>
    <xf numFmtId="0" fontId="73" fillId="13" borderId="0" xfId="0" applyFont="1" applyFill="1"/>
    <xf numFmtId="0" fontId="74" fillId="13" borderId="0" xfId="0" applyFont="1" applyFill="1"/>
    <xf numFmtId="0" fontId="84" fillId="13" borderId="0" xfId="0" applyFont="1" applyFill="1"/>
    <xf numFmtId="0" fontId="2" fillId="21" borderId="0" xfId="0" applyFont="1" applyFill="1" applyAlignment="1">
      <alignment vertical="top" wrapText="1"/>
    </xf>
    <xf numFmtId="0" fontId="86" fillId="13" borderId="0" xfId="0" applyFont="1" applyFill="1" applyAlignment="1">
      <alignment vertical="top" wrapText="1"/>
    </xf>
    <xf numFmtId="0" fontId="46" fillId="13" borderId="47" xfId="0" applyFont="1" applyFill="1" applyBorder="1" applyAlignment="1">
      <alignment vertical="top" wrapText="1"/>
    </xf>
    <xf numFmtId="0" fontId="87" fillId="13" borderId="0" xfId="0" applyFont="1" applyFill="1" applyAlignment="1">
      <alignment vertical="top" wrapText="1"/>
    </xf>
    <xf numFmtId="0" fontId="36" fillId="13" borderId="0" xfId="0" applyFont="1" applyFill="1" applyAlignment="1">
      <alignment vertical="top" wrapText="1"/>
    </xf>
    <xf numFmtId="0" fontId="4" fillId="28" borderId="29" xfId="0" applyFont="1" applyFill="1" applyBorder="1" applyAlignment="1">
      <alignment horizontal="left" wrapText="1" indent="1"/>
    </xf>
    <xf numFmtId="0" fontId="87" fillId="13" borderId="47" xfId="0" applyFont="1" applyFill="1" applyBorder="1" applyAlignment="1">
      <alignment vertical="top" wrapText="1"/>
    </xf>
    <xf numFmtId="0" fontId="4" fillId="28" borderId="83" xfId="0" applyFont="1" applyFill="1" applyBorder="1" applyAlignment="1">
      <alignment horizontal="left" wrapText="1" indent="1"/>
    </xf>
    <xf numFmtId="0" fontId="4" fillId="21" borderId="85" xfId="0" applyFont="1" applyFill="1" applyBorder="1" applyAlignment="1">
      <alignment wrapText="1"/>
    </xf>
    <xf numFmtId="0" fontId="12" fillId="13" borderId="0" xfId="0" applyFont="1" applyFill="1" applyAlignment="1">
      <alignment vertical="top" wrapText="1"/>
    </xf>
    <xf numFmtId="0" fontId="66" fillId="13" borderId="0" xfId="0" applyFont="1" applyFill="1" applyAlignment="1">
      <alignment vertical="top" wrapText="1"/>
    </xf>
    <xf numFmtId="0" fontId="7" fillId="13" borderId="30" xfId="0" applyFont="1" applyFill="1" applyBorder="1" applyAlignment="1">
      <alignment vertical="top" wrapText="1"/>
    </xf>
    <xf numFmtId="0" fontId="7" fillId="13" borderId="47" xfId="0" applyFont="1" applyFill="1" applyBorder="1" applyAlignment="1">
      <alignment vertical="top" wrapText="1"/>
    </xf>
    <xf numFmtId="0" fontId="41" fillId="13" borderId="84" xfId="0" applyFont="1" applyFill="1" applyBorder="1" applyAlignment="1">
      <alignment vertical="top" wrapText="1"/>
    </xf>
    <xf numFmtId="0" fontId="41" fillId="13" borderId="47" xfId="0" applyFont="1" applyFill="1" applyBorder="1" applyAlignment="1">
      <alignment vertical="top" wrapText="1"/>
    </xf>
    <xf numFmtId="0" fontId="4" fillId="13" borderId="84" xfId="0" applyFont="1" applyFill="1" applyBorder="1" applyAlignment="1">
      <alignment wrapText="1"/>
    </xf>
    <xf numFmtId="0" fontId="4" fillId="21" borderId="60" xfId="0" applyFont="1" applyFill="1" applyBorder="1" applyAlignment="1">
      <alignment wrapText="1"/>
    </xf>
    <xf numFmtId="0" fontId="2" fillId="21" borderId="29" xfId="0" applyFont="1" applyFill="1" applyBorder="1" applyAlignment="1">
      <alignment vertical="top" wrapText="1"/>
    </xf>
    <xf numFmtId="0" fontId="2" fillId="21" borderId="83" xfId="0" applyFont="1" applyFill="1" applyBorder="1" applyAlignment="1">
      <alignment vertical="top" wrapText="1"/>
    </xf>
    <xf numFmtId="0" fontId="26" fillId="13" borderId="0" xfId="0" applyFont="1" applyFill="1" applyAlignment="1">
      <alignment vertical="top" wrapText="1"/>
    </xf>
    <xf numFmtId="0" fontId="39" fillId="21" borderId="0" xfId="0" applyFont="1" applyFill="1" applyAlignment="1">
      <alignment vertical="top" wrapText="1"/>
    </xf>
    <xf numFmtId="0" fontId="26" fillId="13" borderId="0" xfId="0" applyFont="1" applyFill="1" applyAlignment="1">
      <alignment vertical="top"/>
    </xf>
    <xf numFmtId="0" fontId="41" fillId="21" borderId="0" xfId="0" applyFont="1" applyFill="1" applyAlignment="1">
      <alignment vertical="top" wrapText="1"/>
    </xf>
    <xf numFmtId="0" fontId="4" fillId="13" borderId="0" xfId="0" applyFont="1" applyFill="1" applyAlignment="1">
      <alignment wrapText="1"/>
    </xf>
    <xf numFmtId="0" fontId="4" fillId="13" borderId="0" xfId="0" applyFont="1" applyFill="1" applyAlignment="1">
      <alignment vertical="top"/>
    </xf>
    <xf numFmtId="0" fontId="5" fillId="13" borderId="0" xfId="0" applyFont="1" applyFill="1" applyAlignment="1">
      <alignment vertical="top" wrapText="1"/>
    </xf>
    <xf numFmtId="0" fontId="2" fillId="21" borderId="14" xfId="0" applyFont="1" applyFill="1" applyBorder="1" applyAlignment="1">
      <alignment vertical="top" wrapText="1"/>
    </xf>
    <xf numFmtId="0" fontId="2" fillId="21" borderId="54" xfId="0" applyFont="1" applyFill="1" applyBorder="1" applyAlignment="1">
      <alignment vertical="top" wrapText="1"/>
    </xf>
    <xf numFmtId="0" fontId="5" fillId="13" borderId="0" xfId="0" applyFont="1" applyFill="1" applyAlignment="1">
      <alignment wrapText="1"/>
    </xf>
    <xf numFmtId="0" fontId="5" fillId="13" borderId="0" xfId="0" applyFont="1" applyFill="1"/>
    <xf numFmtId="0" fontId="7" fillId="13" borderId="31" xfId="0" applyFont="1" applyFill="1" applyBorder="1" applyAlignment="1">
      <alignment vertical="top" wrapText="1"/>
    </xf>
    <xf numFmtId="0" fontId="7" fillId="13" borderId="84" xfId="0" applyFont="1" applyFill="1" applyBorder="1" applyAlignment="1">
      <alignment vertical="top" wrapText="1"/>
    </xf>
    <xf numFmtId="0" fontId="7" fillId="13" borderId="84" xfId="0" applyFont="1" applyFill="1" applyBorder="1" applyAlignment="1">
      <alignment vertical="top"/>
    </xf>
    <xf numFmtId="0" fontId="2" fillId="13" borderId="30" xfId="0" applyFont="1" applyFill="1" applyBorder="1" applyAlignment="1">
      <alignment vertical="top" wrapText="1"/>
    </xf>
    <xf numFmtId="0" fontId="2" fillId="13" borderId="47" xfId="0" applyFont="1" applyFill="1" applyBorder="1" applyAlignment="1">
      <alignment vertical="top" wrapText="1"/>
    </xf>
    <xf numFmtId="0" fontId="80" fillId="13" borderId="0" xfId="0" applyFont="1" applyFill="1" applyAlignment="1">
      <alignment vertical="top" wrapText="1"/>
    </xf>
    <xf numFmtId="0" fontId="2" fillId="13" borderId="31" xfId="0" applyFont="1" applyFill="1" applyBorder="1"/>
    <xf numFmtId="0" fontId="2" fillId="13" borderId="84" xfId="0" applyFont="1" applyFill="1" applyBorder="1"/>
    <xf numFmtId="0" fontId="40" fillId="13" borderId="84" xfId="0" applyFont="1" applyFill="1" applyBorder="1" applyAlignment="1">
      <alignment vertical="top" wrapText="1"/>
    </xf>
    <xf numFmtId="0" fontId="5" fillId="13" borderId="0" xfId="0" applyFont="1" applyFill="1" applyAlignment="1">
      <alignment vertical="top"/>
    </xf>
    <xf numFmtId="0" fontId="41" fillId="13" borderId="47" xfId="0" applyFont="1" applyFill="1" applyBorder="1" applyAlignment="1">
      <alignment vertical="top"/>
    </xf>
    <xf numFmtId="0" fontId="66" fillId="13" borderId="0" xfId="0" applyFont="1" applyFill="1" applyAlignment="1">
      <alignment vertical="top"/>
    </xf>
    <xf numFmtId="0" fontId="6" fillId="13" borderId="47" xfId="0" applyFont="1" applyFill="1" applyBorder="1" applyAlignment="1">
      <alignment vertical="top" wrapText="1"/>
    </xf>
    <xf numFmtId="0" fontId="6" fillId="13" borderId="84" xfId="0" applyFont="1" applyFill="1" applyBorder="1" applyAlignment="1">
      <alignment vertical="top" wrapText="1"/>
    </xf>
    <xf numFmtId="0" fontId="41" fillId="13" borderId="47" xfId="0" applyFont="1" applyFill="1" applyBorder="1" applyAlignment="1">
      <alignment wrapText="1"/>
    </xf>
    <xf numFmtId="0" fontId="6" fillId="13" borderId="48" xfId="0" applyFont="1" applyFill="1" applyBorder="1" applyAlignment="1">
      <alignment vertical="top" wrapText="1"/>
    </xf>
    <xf numFmtId="0" fontId="6" fillId="13" borderId="0" xfId="0" applyFont="1" applyFill="1" applyAlignment="1">
      <alignment vertical="top" wrapText="1"/>
    </xf>
    <xf numFmtId="0" fontId="7" fillId="13" borderId="86" xfId="0" applyFont="1" applyFill="1" applyBorder="1" applyAlignment="1">
      <alignment vertical="top" wrapText="1"/>
    </xf>
    <xf numFmtId="0" fontId="7" fillId="13" borderId="48" xfId="0" applyFont="1" applyFill="1" applyBorder="1" applyAlignment="1">
      <alignment vertical="top" wrapText="1"/>
    </xf>
    <xf numFmtId="0" fontId="7" fillId="13" borderId="87" xfId="0" applyFont="1" applyFill="1" applyBorder="1" applyAlignment="1">
      <alignment vertical="top" wrapText="1"/>
    </xf>
    <xf numFmtId="0" fontId="41" fillId="13" borderId="0" xfId="0" applyFont="1" applyFill="1" applyAlignment="1">
      <alignment wrapText="1"/>
    </xf>
    <xf numFmtId="0" fontId="41" fillId="13" borderId="48" xfId="0" applyFont="1" applyFill="1" applyBorder="1" applyAlignment="1">
      <alignment wrapText="1"/>
    </xf>
    <xf numFmtId="0" fontId="4" fillId="13" borderId="48" xfId="0" applyFont="1" applyFill="1" applyBorder="1" applyAlignment="1">
      <alignment wrapText="1"/>
    </xf>
    <xf numFmtId="0" fontId="4" fillId="13" borderId="84" xfId="0" applyFont="1" applyFill="1" applyBorder="1"/>
    <xf numFmtId="0" fontId="30" fillId="13" borderId="30" xfId="0" applyFont="1" applyFill="1" applyBorder="1" applyAlignment="1">
      <alignment vertical="top" wrapText="1"/>
    </xf>
    <xf numFmtId="0" fontId="30" fillId="13" borderId="47" xfId="0" applyFont="1" applyFill="1" applyBorder="1" applyAlignment="1">
      <alignment vertical="top" wrapText="1"/>
    </xf>
    <xf numFmtId="0" fontId="30" fillId="13" borderId="0" xfId="0" applyFont="1" applyFill="1" applyAlignment="1">
      <alignment vertical="top" wrapText="1"/>
    </xf>
    <xf numFmtId="0" fontId="41" fillId="13" borderId="48" xfId="0" applyFont="1" applyFill="1" applyBorder="1" applyAlignment="1">
      <alignment vertical="top" wrapText="1"/>
    </xf>
    <xf numFmtId="0" fontId="41" fillId="13" borderId="0" xfId="0" applyFont="1" applyFill="1" applyAlignment="1">
      <alignment vertical="top" wrapText="1"/>
    </xf>
    <xf numFmtId="0" fontId="4" fillId="13" borderId="48" xfId="0" applyFont="1" applyFill="1" applyBorder="1"/>
    <xf numFmtId="16" fontId="24" fillId="21" borderId="14" xfId="0" applyNumberFormat="1" applyFont="1" applyFill="1" applyBorder="1" applyAlignment="1">
      <alignment vertical="top" wrapText="1"/>
    </xf>
    <xf numFmtId="0" fontId="11" fillId="13" borderId="0" xfId="0" applyFont="1" applyFill="1" applyAlignment="1">
      <alignment wrapText="1"/>
    </xf>
    <xf numFmtId="0" fontId="50" fillId="13" borderId="0" xfId="0" applyFont="1" applyFill="1" applyAlignment="1">
      <alignment wrapText="1"/>
    </xf>
    <xf numFmtId="0" fontId="31" fillId="13" borderId="31" xfId="0" applyFont="1" applyFill="1" applyBorder="1" applyAlignment="1">
      <alignment vertical="top"/>
    </xf>
    <xf numFmtId="0" fontId="31" fillId="13" borderId="84" xfId="0" applyFont="1" applyFill="1" applyBorder="1" applyAlignment="1">
      <alignment vertical="top"/>
    </xf>
    <xf numFmtId="0" fontId="73" fillId="13" borderId="0" xfId="0" applyFont="1" applyFill="1" applyAlignment="1">
      <alignment vertical="top"/>
    </xf>
    <xf numFmtId="0" fontId="31" fillId="13" borderId="30" xfId="0" applyFont="1" applyFill="1" applyBorder="1" applyAlignment="1">
      <alignment horizontal="left" wrapText="1" indent="1"/>
    </xf>
    <xf numFmtId="0" fontId="2" fillId="13" borderId="0" xfId="0" applyFont="1" applyFill="1" applyAlignment="1">
      <alignment vertical="top"/>
    </xf>
    <xf numFmtId="0" fontId="31" fillId="13" borderId="30" xfId="0" applyFont="1" applyFill="1" applyBorder="1" applyAlignment="1">
      <alignment vertical="top"/>
    </xf>
    <xf numFmtId="0" fontId="31" fillId="13" borderId="47" xfId="0" applyFont="1" applyFill="1" applyBorder="1" applyAlignment="1">
      <alignment vertical="top"/>
    </xf>
    <xf numFmtId="0" fontId="66" fillId="13" borderId="30" xfId="0" applyFont="1" applyFill="1" applyBorder="1" applyAlignment="1">
      <alignment vertical="top" wrapText="1"/>
    </xf>
    <xf numFmtId="0" fontId="5" fillId="13" borderId="47" xfId="0" applyFont="1" applyFill="1" applyBorder="1" applyAlignment="1">
      <alignment vertical="top" wrapText="1"/>
    </xf>
    <xf numFmtId="0" fontId="66" fillId="13" borderId="47" xfId="0" applyFont="1" applyFill="1" applyBorder="1" applyAlignment="1">
      <alignment vertical="top" wrapText="1"/>
    </xf>
    <xf numFmtId="0" fontId="5" fillId="13" borderId="48" xfId="0" applyFont="1" applyFill="1" applyBorder="1" applyAlignment="1">
      <alignment vertical="top" wrapText="1"/>
    </xf>
    <xf numFmtId="0" fontId="67" fillId="13" borderId="0" xfId="0" applyFont="1" applyFill="1" applyAlignment="1">
      <alignment vertical="top" wrapText="1"/>
    </xf>
    <xf numFmtId="0" fontId="4" fillId="13" borderId="31" xfId="0" applyFont="1" applyFill="1" applyBorder="1" applyAlignment="1">
      <alignment vertical="top"/>
    </xf>
    <xf numFmtId="0" fontId="4" fillId="13" borderId="84" xfId="0" applyFont="1" applyFill="1" applyBorder="1" applyAlignment="1">
      <alignment vertical="top"/>
    </xf>
    <xf numFmtId="0" fontId="4" fillId="13" borderId="47" xfId="0" applyFont="1" applyFill="1" applyBorder="1" applyAlignment="1">
      <alignment vertical="top"/>
    </xf>
    <xf numFmtId="0" fontId="2" fillId="13" borderId="84" xfId="0" applyFont="1" applyFill="1" applyBorder="1" applyAlignment="1">
      <alignment vertical="top"/>
    </xf>
    <xf numFmtId="0" fontId="4" fillId="13" borderId="31" xfId="0" applyFont="1" applyFill="1" applyBorder="1" applyAlignment="1">
      <alignment vertical="top" wrapText="1"/>
    </xf>
    <xf numFmtId="0" fontId="4" fillId="13" borderId="84" xfId="0" applyFont="1" applyFill="1" applyBorder="1" applyAlignment="1">
      <alignment vertical="top" wrapText="1"/>
    </xf>
    <xf numFmtId="0" fontId="31" fillId="13" borderId="84" xfId="0" applyFont="1" applyFill="1" applyBorder="1" applyAlignment="1">
      <alignment vertical="top" wrapText="1"/>
    </xf>
    <xf numFmtId="0" fontId="8" fillId="21" borderId="54" xfId="0" applyFont="1" applyFill="1" applyBorder="1" applyAlignment="1">
      <alignment vertical="top" wrapText="1"/>
    </xf>
    <xf numFmtId="0" fontId="41" fillId="13" borderId="31" xfId="0" applyFont="1" applyFill="1" applyBorder="1" applyAlignment="1">
      <alignment vertical="top" wrapText="1"/>
    </xf>
    <xf numFmtId="0" fontId="41" fillId="13" borderId="87" xfId="0" applyFont="1" applyFill="1" applyBorder="1" applyAlignment="1">
      <alignment vertical="top" wrapText="1"/>
    </xf>
    <xf numFmtId="0" fontId="41" fillId="13" borderId="86" xfId="0" applyFont="1" applyFill="1" applyBorder="1" applyAlignment="1">
      <alignment wrapText="1"/>
    </xf>
    <xf numFmtId="0" fontId="41" fillId="13" borderId="30" xfId="0" applyFont="1" applyFill="1" applyBorder="1" applyAlignment="1">
      <alignment vertical="top" wrapText="1"/>
    </xf>
    <xf numFmtId="0" fontId="31" fillId="13" borderId="31" xfId="0" applyFont="1" applyFill="1" applyBorder="1" applyAlignment="1">
      <alignment vertical="top" wrapText="1"/>
    </xf>
    <xf numFmtId="0" fontId="46" fillId="13" borderId="0" xfId="0" applyFont="1" applyFill="1" applyAlignment="1">
      <alignment vertical="top" wrapText="1"/>
    </xf>
    <xf numFmtId="0" fontId="4" fillId="13" borderId="47" xfId="0" applyFont="1" applyFill="1" applyBorder="1" applyAlignment="1">
      <alignment vertical="top" wrapText="1"/>
    </xf>
    <xf numFmtId="0" fontId="12" fillId="13" borderId="47" xfId="0" applyFont="1" applyFill="1" applyBorder="1" applyAlignment="1">
      <alignment vertical="top" wrapText="1"/>
    </xf>
    <xf numFmtId="0" fontId="4" fillId="13" borderId="30" xfId="0" applyFont="1" applyFill="1" applyBorder="1" applyAlignment="1">
      <alignment vertical="top" wrapText="1"/>
    </xf>
    <xf numFmtId="0" fontId="2" fillId="13" borderId="30" xfId="0" applyFont="1" applyFill="1" applyBorder="1" applyAlignment="1">
      <alignment vertical="top"/>
    </xf>
    <xf numFmtId="0" fontId="2" fillId="13" borderId="47" xfId="0" applyFont="1" applyFill="1" applyBorder="1" applyAlignment="1">
      <alignment vertical="top"/>
    </xf>
    <xf numFmtId="0" fontId="4" fillId="13" borderId="30" xfId="0" applyFont="1" applyFill="1" applyBorder="1" applyAlignment="1">
      <alignment vertical="top"/>
    </xf>
    <xf numFmtId="0" fontId="6" fillId="13" borderId="30" xfId="0" applyFont="1" applyFill="1" applyBorder="1" applyAlignment="1">
      <alignment vertical="top" wrapText="1"/>
    </xf>
    <xf numFmtId="0" fontId="35" fillId="13" borderId="0" xfId="0" applyFont="1" applyFill="1"/>
    <xf numFmtId="0" fontId="2" fillId="16" borderId="0" xfId="0" applyFont="1" applyFill="1" applyAlignment="1">
      <alignment vertical="top"/>
    </xf>
    <xf numFmtId="0" fontId="31" fillId="0" borderId="0" xfId="0" applyFont="1"/>
    <xf numFmtId="0" fontId="31" fillId="16" borderId="0" xfId="0" applyFont="1" applyFill="1"/>
    <xf numFmtId="0" fontId="2" fillId="0" borderId="0" xfId="0" applyFont="1"/>
    <xf numFmtId="0" fontId="57" fillId="19" borderId="0" xfId="0" applyFont="1" applyFill="1"/>
    <xf numFmtId="0" fontId="56" fillId="19" borderId="0" xfId="0" applyFont="1" applyFill="1"/>
    <xf numFmtId="0" fontId="55" fillId="16" borderId="0" xfId="0" applyFont="1" applyFill="1"/>
    <xf numFmtId="0" fontId="2" fillId="16" borderId="0" xfId="0" applyFont="1" applyFill="1" applyAlignment="1">
      <alignment wrapText="1"/>
    </xf>
    <xf numFmtId="0" fontId="2" fillId="0" borderId="0" xfId="0" applyFont="1" applyAlignment="1">
      <alignment wrapText="1"/>
    </xf>
    <xf numFmtId="0" fontId="35" fillId="0" borderId="0" xfId="0" applyFont="1" applyAlignment="1">
      <alignment wrapText="1"/>
    </xf>
    <xf numFmtId="0" fontId="74" fillId="13" borderId="14" xfId="0" applyFont="1" applyFill="1" applyBorder="1" applyAlignment="1">
      <alignment vertical="top" wrapText="1"/>
    </xf>
    <xf numFmtId="0" fontId="96" fillId="16" borderId="54" xfId="0" applyFont="1" applyFill="1" applyBorder="1" applyAlignment="1">
      <alignment vertical="top" wrapText="1"/>
    </xf>
    <xf numFmtId="0" fontId="4" fillId="13" borderId="54" xfId="0" applyFont="1" applyFill="1" applyBorder="1" applyAlignment="1">
      <alignment vertical="top" wrapText="1"/>
    </xf>
    <xf numFmtId="0" fontId="8" fillId="36" borderId="14" xfId="14" applyFill="1" applyBorder="1" applyAlignment="1" applyProtection="1">
      <alignment vertical="center" wrapText="1"/>
    </xf>
    <xf numFmtId="0" fontId="8" fillId="36" borderId="54" xfId="14" applyFill="1" applyBorder="1" applyAlignment="1" applyProtection="1">
      <alignment vertical="center" wrapText="1"/>
    </xf>
    <xf numFmtId="0" fontId="111" fillId="36" borderId="54" xfId="0" applyFont="1" applyFill="1" applyBorder="1" applyAlignment="1">
      <alignment vertical="center" wrapText="1"/>
    </xf>
    <xf numFmtId="0" fontId="8" fillId="0" borderId="54" xfId="14" applyBorder="1" applyAlignment="1" applyProtection="1">
      <alignment vertical="center"/>
    </xf>
    <xf numFmtId="0" fontId="112" fillId="30" borderId="54" xfId="0" applyFont="1" applyFill="1" applyBorder="1" applyAlignment="1">
      <alignment vertical="center" wrapText="1"/>
    </xf>
    <xf numFmtId="0" fontId="113" fillId="36" borderId="54" xfId="0" applyFont="1" applyFill="1" applyBorder="1" applyAlignment="1">
      <alignment vertical="center" wrapText="1"/>
    </xf>
    <xf numFmtId="0" fontId="7" fillId="36" borderId="54" xfId="0" applyFont="1" applyFill="1" applyBorder="1" applyAlignment="1">
      <alignment vertical="center" wrapText="1"/>
    </xf>
    <xf numFmtId="0" fontId="4" fillId="36" borderId="54" xfId="0" applyFont="1" applyFill="1" applyBorder="1" applyAlignment="1">
      <alignment vertical="center" wrapText="1"/>
    </xf>
    <xf numFmtId="0" fontId="114" fillId="36" borderId="54" xfId="0" applyFont="1" applyFill="1" applyBorder="1" applyAlignment="1">
      <alignment vertical="center" wrapText="1"/>
    </xf>
    <xf numFmtId="0" fontId="115" fillId="36" borderId="54" xfId="0" applyFont="1" applyFill="1" applyBorder="1" applyAlignment="1">
      <alignment vertical="center" wrapText="1"/>
    </xf>
    <xf numFmtId="0" fontId="41" fillId="36" borderId="54" xfId="0" applyFont="1" applyFill="1" applyBorder="1" applyAlignment="1">
      <alignment vertical="center" wrapText="1"/>
    </xf>
    <xf numFmtId="0" fontId="11" fillId="36" borderId="54" xfId="0" applyFont="1" applyFill="1" applyBorder="1" applyAlignment="1">
      <alignment vertical="center" wrapText="1"/>
    </xf>
    <xf numFmtId="0" fontId="116" fillId="37" borderId="54" xfId="0" applyFont="1" applyFill="1" applyBorder="1" applyAlignment="1">
      <alignment vertical="center" wrapText="1"/>
    </xf>
    <xf numFmtId="0" fontId="117" fillId="36" borderId="54" xfId="0" applyFont="1" applyFill="1" applyBorder="1" applyAlignment="1">
      <alignment vertical="center" wrapText="1"/>
    </xf>
    <xf numFmtId="0" fontId="2" fillId="36" borderId="54" xfId="0" applyFont="1" applyFill="1" applyBorder="1" applyAlignment="1">
      <alignment vertical="center" wrapText="1"/>
    </xf>
    <xf numFmtId="0" fontId="99" fillId="36" borderId="54" xfId="0" applyFont="1" applyFill="1" applyBorder="1" applyAlignment="1">
      <alignment vertical="center"/>
    </xf>
    <xf numFmtId="0" fontId="2" fillId="30" borderId="54" xfId="0" applyFont="1" applyFill="1" applyBorder="1" applyAlignment="1">
      <alignment vertical="center"/>
    </xf>
    <xf numFmtId="0" fontId="108" fillId="30" borderId="54" xfId="0" applyFont="1" applyFill="1" applyBorder="1" applyAlignment="1">
      <alignment vertical="center"/>
    </xf>
    <xf numFmtId="0" fontId="2" fillId="30" borderId="54" xfId="0" applyFont="1" applyFill="1" applyBorder="1" applyAlignment="1">
      <alignment vertical="center" wrapText="1"/>
    </xf>
    <xf numFmtId="0" fontId="118" fillId="37" borderId="54" xfId="0" applyFont="1" applyFill="1" applyBorder="1" applyAlignment="1">
      <alignment vertical="center"/>
    </xf>
    <xf numFmtId="0" fontId="108" fillId="30" borderId="55" xfId="0" applyFont="1" applyFill="1" applyBorder="1" applyAlignment="1">
      <alignment vertical="center"/>
    </xf>
    <xf numFmtId="0" fontId="0" fillId="30" borderId="55" xfId="0" applyFill="1" applyBorder="1" applyAlignment="1">
      <alignment vertical="center"/>
    </xf>
    <xf numFmtId="0" fontId="95" fillId="29" borderId="0" xfId="14" applyFont="1" applyFill="1" applyBorder="1" applyAlignment="1" applyProtection="1">
      <alignment vertical="top" wrapText="1"/>
    </xf>
    <xf numFmtId="0" fontId="95" fillId="29" borderId="0" xfId="14" applyFont="1" applyFill="1" applyAlignment="1" applyProtection="1">
      <alignment vertical="top" wrapText="1"/>
    </xf>
    <xf numFmtId="0" fontId="8" fillId="29" borderId="0" xfId="14" applyFill="1" applyAlignment="1" applyProtection="1"/>
    <xf numFmtId="0" fontId="8" fillId="29" borderId="0" xfId="14" applyFill="1" applyBorder="1" applyAlignment="1" applyProtection="1">
      <alignment vertical="center" wrapText="1"/>
    </xf>
    <xf numFmtId="0" fontId="4" fillId="29" borderId="0" xfId="0" applyFont="1" applyFill="1" applyAlignment="1" applyProtection="1">
      <alignment vertical="top" wrapText="1"/>
    </xf>
    <xf numFmtId="0" fontId="0" fillId="13" borderId="56" xfId="0" applyFill="1" applyBorder="1" applyAlignment="1" applyProtection="1">
      <alignment vertical="center" wrapText="1"/>
    </xf>
    <xf numFmtId="0" fontId="0" fillId="13" borderId="45" xfId="0" applyFill="1" applyBorder="1" applyAlignment="1" applyProtection="1">
      <alignment vertical="center" wrapText="1"/>
    </xf>
    <xf numFmtId="0" fontId="0" fillId="13" borderId="88" xfId="0" applyFill="1" applyBorder="1" applyAlignment="1" applyProtection="1">
      <alignment vertical="center" wrapText="1"/>
    </xf>
    <xf numFmtId="0" fontId="0" fillId="13" borderId="0" xfId="0" applyFill="1" applyAlignment="1" applyProtection="1">
      <alignment vertical="top" wrapText="1"/>
    </xf>
    <xf numFmtId="0" fontId="0" fillId="13" borderId="48" xfId="0" applyFill="1" applyBorder="1" applyAlignment="1" applyProtection="1">
      <alignment horizontal="center" vertical="center" wrapText="1"/>
    </xf>
    <xf numFmtId="0" fontId="0" fillId="13" borderId="51" xfId="0" applyFill="1" applyBorder="1" applyAlignment="1" applyProtection="1">
      <alignment vertical="center" wrapText="1"/>
    </xf>
    <xf numFmtId="0" fontId="0" fillId="13" borderId="42" xfId="0" applyFill="1" applyBorder="1" applyAlignment="1" applyProtection="1">
      <alignment vertical="center" wrapText="1"/>
    </xf>
    <xf numFmtId="0" fontId="0" fillId="13" borderId="89" xfId="0" applyFill="1" applyBorder="1" applyAlignment="1" applyProtection="1">
      <alignment vertical="center" wrapText="1"/>
    </xf>
    <xf numFmtId="0" fontId="0" fillId="13" borderId="52" xfId="0" applyFill="1" applyBorder="1" applyAlignment="1" applyProtection="1">
      <alignment vertical="center" wrapText="1"/>
    </xf>
    <xf numFmtId="0" fontId="0" fillId="13" borderId="12" xfId="0" applyFill="1" applyBorder="1" applyAlignment="1" applyProtection="1">
      <alignment vertical="center" wrapText="1"/>
    </xf>
    <xf numFmtId="0" fontId="0" fillId="13" borderId="13" xfId="0" applyFill="1" applyBorder="1" applyAlignment="1" applyProtection="1">
      <alignment vertical="center" wrapText="1"/>
    </xf>
    <xf numFmtId="0" fontId="0" fillId="13" borderId="0" xfId="0" applyFill="1" applyBorder="1" applyAlignment="1" applyProtection="1">
      <alignment vertical="center" wrapText="1"/>
    </xf>
    <xf numFmtId="0" fontId="0" fillId="13" borderId="0" xfId="0" applyFill="1" applyAlignment="1" applyProtection="1">
      <alignment vertical="center" wrapText="1"/>
    </xf>
    <xf numFmtId="0" fontId="2" fillId="21" borderId="0" xfId="0" applyFont="1" applyFill="1" applyAlignment="1" applyProtection="1">
      <alignment vertical="top" wrapText="1"/>
    </xf>
    <xf numFmtId="0" fontId="89" fillId="13" borderId="0" xfId="0" applyFont="1" applyFill="1" applyAlignment="1" applyProtection="1">
      <alignment vertical="top" wrapText="1"/>
    </xf>
    <xf numFmtId="0" fontId="74" fillId="13" borderId="0" xfId="0" applyFont="1" applyFill="1" applyAlignment="1" applyProtection="1">
      <alignment horizontal="justify" vertical="top" wrapText="1"/>
    </xf>
    <xf numFmtId="0" fontId="74" fillId="13" borderId="0" xfId="0" applyFont="1" applyFill="1" applyBorder="1" applyAlignment="1" applyProtection="1">
      <alignment horizontal="justify" vertical="top" wrapText="1"/>
    </xf>
    <xf numFmtId="0" fontId="0" fillId="21" borderId="7" xfId="0" applyFill="1" applyBorder="1" applyAlignment="1" applyProtection="1">
      <alignment vertical="top" wrapText="1"/>
    </xf>
    <xf numFmtId="0" fontId="89" fillId="13" borderId="0" xfId="0" applyFont="1" applyFill="1" applyAlignment="1" applyProtection="1">
      <alignment horizontal="justify" vertical="top" wrapText="1"/>
    </xf>
    <xf numFmtId="0" fontId="4" fillId="28" borderId="29" xfId="0" applyNumberFormat="1" applyFont="1" applyFill="1" applyBorder="1" applyAlignment="1" applyProtection="1">
      <alignment horizontal="left" vertical="center" wrapText="1" indent="1"/>
    </xf>
    <xf numFmtId="0" fontId="4" fillId="28" borderId="30" xfId="0" applyFont="1" applyFill="1" applyBorder="1" applyAlignment="1" applyProtection="1">
      <alignment horizontal="left" vertical="center" wrapText="1" indent="1"/>
    </xf>
    <xf numFmtId="0" fontId="89" fillId="13" borderId="31" xfId="0" applyFont="1" applyFill="1" applyBorder="1" applyAlignment="1" applyProtection="1">
      <alignment horizontal="left" vertical="center" wrapText="1" indent="1"/>
    </xf>
    <xf numFmtId="0" fontId="87" fillId="13" borderId="0" xfId="0" applyNumberFormat="1" applyFont="1" applyFill="1" applyAlignment="1" applyProtection="1">
      <alignment horizontal="left" vertical="top" wrapText="1"/>
    </xf>
    <xf numFmtId="0" fontId="89" fillId="13" borderId="0" xfId="0" applyFont="1" applyFill="1" applyAlignment="1" applyProtection="1">
      <alignment horizontal="left" vertical="top" wrapText="1"/>
    </xf>
    <xf numFmtId="0" fontId="86" fillId="13" borderId="0" xfId="0" applyFont="1" applyFill="1" applyAlignment="1" applyProtection="1">
      <alignment horizontal="left" vertical="top" wrapText="1"/>
    </xf>
    <xf numFmtId="0" fontId="46" fillId="13" borderId="15" xfId="0" applyFont="1" applyFill="1" applyBorder="1" applyAlignment="1" applyProtection="1">
      <alignment vertical="top" wrapText="1"/>
    </xf>
    <xf numFmtId="0" fontId="0" fillId="27" borderId="7" xfId="0" applyFill="1" applyBorder="1" applyAlignment="1" applyProtection="1">
      <alignment vertical="top" wrapText="1"/>
    </xf>
    <xf numFmtId="193" fontId="0" fillId="18" borderId="7" xfId="0" applyNumberFormat="1" applyFill="1" applyBorder="1" applyAlignment="1" applyProtection="1">
      <alignment vertical="top" wrapText="1"/>
    </xf>
    <xf numFmtId="0" fontId="89" fillId="13" borderId="7" xfId="0" applyFont="1" applyFill="1" applyBorder="1" applyAlignment="1" applyProtection="1">
      <alignment vertical="top" wrapText="1"/>
    </xf>
    <xf numFmtId="0" fontId="84" fillId="13" borderId="0" xfId="0" applyFont="1" applyFill="1" applyAlignment="1" applyProtection="1">
      <alignment horizontal="justify" vertical="top" wrapText="1"/>
    </xf>
    <xf numFmtId="0" fontId="84" fillId="13" borderId="0" xfId="0" applyFont="1" applyFill="1" applyBorder="1" applyAlignment="1" applyProtection="1">
      <alignment horizontal="justify" vertical="top" wrapText="1"/>
    </xf>
    <xf numFmtId="0" fontId="0" fillId="24" borderId="7" xfId="0" applyFill="1" applyBorder="1" applyAlignment="1" applyProtection="1">
      <alignment vertical="top" wrapText="1"/>
      <protection locked="0"/>
    </xf>
    <xf numFmtId="0" fontId="89" fillId="13" borderId="7" xfId="0" applyFont="1" applyFill="1" applyBorder="1" applyAlignment="1" applyProtection="1">
      <alignment vertical="top" wrapText="1"/>
      <protection locked="0"/>
    </xf>
    <xf numFmtId="0" fontId="73" fillId="13" borderId="0" xfId="0" applyFont="1" applyFill="1" applyBorder="1" applyAlignment="1" applyProtection="1">
      <alignment horizontal="justify" vertical="top" wrapText="1"/>
    </xf>
    <xf numFmtId="0" fontId="73" fillId="13" borderId="0" xfId="0" applyFont="1" applyFill="1" applyAlignment="1" applyProtection="1">
      <alignment horizontal="justify" vertical="top" wrapText="1"/>
    </xf>
    <xf numFmtId="0" fontId="0" fillId="26" borderId="7" xfId="0" applyFill="1" applyBorder="1" applyAlignment="1" applyProtection="1">
      <alignment vertical="top" wrapText="1"/>
    </xf>
    <xf numFmtId="0" fontId="36" fillId="13" borderId="0" xfId="0" applyNumberFormat="1" applyFont="1" applyFill="1" applyAlignment="1" applyProtection="1">
      <alignment horizontal="left" vertical="top" wrapText="1"/>
    </xf>
    <xf numFmtId="0" fontId="2" fillId="13" borderId="0" xfId="0" applyFont="1" applyFill="1" applyAlignment="1" applyProtection="1">
      <alignment horizontal="left" vertical="top" wrapText="1"/>
    </xf>
    <xf numFmtId="193" fontId="0" fillId="14" borderId="7" xfId="0" applyNumberFormat="1" applyFill="1" applyBorder="1" applyAlignment="1" applyProtection="1">
      <alignment vertical="top" wrapText="1"/>
      <protection locked="0"/>
    </xf>
    <xf numFmtId="0" fontId="85" fillId="13" borderId="0" xfId="0" applyFont="1" applyFill="1" applyAlignment="1" applyProtection="1">
      <alignment horizontal="left" vertical="top" wrapText="1"/>
    </xf>
    <xf numFmtId="0" fontId="84" fillId="13" borderId="0" xfId="14" applyFont="1" applyFill="1" applyAlignment="1" applyProtection="1"/>
    <xf numFmtId="0" fontId="74" fillId="13" borderId="0" xfId="0" applyFont="1" applyFill="1" applyAlignment="1" applyProtection="1"/>
    <xf numFmtId="0" fontId="83" fillId="13" borderId="0" xfId="0" applyFont="1" applyFill="1" applyAlignment="1" applyProtection="1">
      <alignment horizontal="left" vertical="top" wrapText="1" indent="2"/>
    </xf>
    <xf numFmtId="0" fontId="2" fillId="21" borderId="94" xfId="0" applyFont="1" applyFill="1" applyBorder="1" applyAlignment="1" applyProtection="1">
      <alignment horizontal="center" vertical="top" wrapText="1"/>
    </xf>
    <xf numFmtId="0" fontId="2" fillId="21" borderId="0" xfId="0" applyFont="1" applyFill="1" applyBorder="1" applyAlignment="1" applyProtection="1">
      <alignment horizontal="center" vertical="top" wrapText="1"/>
    </xf>
    <xf numFmtId="0" fontId="8" fillId="13" borderId="0" xfId="14" applyFill="1" applyAlignment="1" applyProtection="1">
      <alignment horizontal="left" vertical="top" wrapText="1"/>
    </xf>
    <xf numFmtId="0" fontId="29" fillId="13" borderId="0" xfId="14" applyFont="1" applyFill="1" applyAlignment="1" applyProtection="1">
      <alignment horizontal="left" vertical="top" wrapText="1"/>
    </xf>
    <xf numFmtId="0" fontId="73" fillId="13" borderId="0" xfId="0" applyFont="1" applyFill="1" applyAlignment="1" applyProtection="1">
      <alignment horizontal="left" vertical="top" wrapText="1"/>
    </xf>
    <xf numFmtId="0" fontId="96" fillId="15" borderId="0" xfId="0" applyNumberFormat="1" applyFont="1" applyFill="1" applyAlignment="1" applyProtection="1">
      <alignment horizontal="left" vertical="top" wrapText="1"/>
    </xf>
    <xf numFmtId="0" fontId="97" fillId="15" borderId="0" xfId="0" applyFont="1" applyFill="1" applyAlignment="1" applyProtection="1">
      <alignment horizontal="left" vertical="top" wrapText="1"/>
    </xf>
    <xf numFmtId="0" fontId="0" fillId="0" borderId="0" xfId="0" applyAlignment="1">
      <alignment vertical="top" wrapText="1"/>
    </xf>
    <xf numFmtId="0" fontId="11" fillId="13" borderId="0" xfId="0" applyNumberFormat="1" applyFont="1" applyFill="1" applyBorder="1" applyAlignment="1" applyProtection="1">
      <alignment vertical="top" wrapText="1"/>
    </xf>
    <xf numFmtId="0" fontId="2" fillId="13" borderId="0" xfId="0" applyNumberFormat="1" applyFont="1" applyFill="1" applyBorder="1" applyAlignment="1" applyProtection="1">
      <alignment vertical="top" wrapText="1"/>
    </xf>
    <xf numFmtId="0" fontId="8" fillId="0" borderId="0" xfId="14" applyAlignment="1" applyProtection="1"/>
    <xf numFmtId="0" fontId="73" fillId="13" borderId="0" xfId="0" applyFont="1" applyFill="1" applyAlignment="1" applyProtection="1">
      <alignment vertical="top" wrapText="1"/>
    </xf>
    <xf numFmtId="0" fontId="8" fillId="21" borderId="7" xfId="14" applyFill="1" applyBorder="1" applyAlignment="1" applyProtection="1">
      <alignment horizontal="center" vertical="center"/>
    </xf>
    <xf numFmtId="0" fontId="8" fillId="21" borderId="29" xfId="14" applyFill="1" applyBorder="1" applyAlignment="1" applyProtection="1">
      <alignment horizontal="center"/>
    </xf>
    <xf numFmtId="0" fontId="8" fillId="21" borderId="31" xfId="14" applyFill="1" applyBorder="1" applyAlignment="1" applyProtection="1">
      <alignment horizontal="center"/>
    </xf>
    <xf numFmtId="0" fontId="4" fillId="13" borderId="60" xfId="0" applyFont="1" applyFill="1" applyBorder="1" applyAlignment="1" applyProtection="1">
      <alignment horizontal="center"/>
    </xf>
    <xf numFmtId="0" fontId="4" fillId="13" borderId="0" xfId="0" applyFont="1" applyFill="1" applyBorder="1" applyAlignment="1" applyProtection="1">
      <alignment horizontal="center"/>
    </xf>
    <xf numFmtId="0" fontId="8" fillId="21" borderId="93" xfId="14" applyFill="1" applyBorder="1" applyAlignment="1" applyProtection="1">
      <alignment horizontal="center" vertical="top" wrapText="1"/>
    </xf>
    <xf numFmtId="0" fontId="8" fillId="21" borderId="92" xfId="14" applyFill="1" applyBorder="1" applyAlignment="1" applyProtection="1">
      <alignment horizontal="center" vertical="top" wrapText="1"/>
    </xf>
    <xf numFmtId="0" fontId="8" fillId="13" borderId="90" xfId="14" applyFill="1" applyBorder="1" applyAlignment="1" applyProtection="1">
      <alignment horizontal="center" vertical="top" wrapText="1"/>
    </xf>
    <xf numFmtId="0" fontId="8" fillId="13" borderId="91" xfId="14" applyFill="1" applyBorder="1" applyAlignment="1" applyProtection="1">
      <alignment horizontal="center" vertical="top" wrapText="1"/>
    </xf>
    <xf numFmtId="0" fontId="4" fillId="21" borderId="30" xfId="0" applyFont="1" applyFill="1" applyBorder="1" applyAlignment="1" applyProtection="1">
      <alignment horizontal="center"/>
    </xf>
    <xf numFmtId="0" fontId="4" fillId="21" borderId="31" xfId="0" applyFont="1" applyFill="1" applyBorder="1" applyAlignment="1" applyProtection="1">
      <alignment horizontal="center"/>
    </xf>
    <xf numFmtId="0" fontId="4" fillId="21" borderId="85" xfId="0" applyFont="1" applyFill="1" applyBorder="1" applyAlignment="1" applyProtection="1">
      <alignment horizontal="center" vertical="top" wrapText="1"/>
    </xf>
    <xf numFmtId="0" fontId="0" fillId="0" borderId="86" xfId="0" applyBorder="1" applyAlignment="1" applyProtection="1">
      <alignment horizontal="center" vertical="top" wrapText="1"/>
    </xf>
    <xf numFmtId="0" fontId="0" fillId="0" borderId="60" xfId="0" applyBorder="1" applyAlignment="1" applyProtection="1">
      <alignment horizontal="center" vertical="top" wrapText="1"/>
    </xf>
    <xf numFmtId="0" fontId="0" fillId="0" borderId="87" xfId="0" applyBorder="1" applyAlignment="1" applyProtection="1">
      <alignment horizontal="center" vertical="top" wrapText="1"/>
    </xf>
    <xf numFmtId="0" fontId="0" fillId="0" borderId="83" xfId="0" applyBorder="1" applyAlignment="1" applyProtection="1">
      <alignment horizontal="center" vertical="top" wrapText="1"/>
    </xf>
    <xf numFmtId="0" fontId="0" fillId="0" borderId="84" xfId="0" applyBorder="1" applyAlignment="1" applyProtection="1">
      <alignment horizontal="center" vertical="top" wrapText="1"/>
    </xf>
    <xf numFmtId="0" fontId="6" fillId="33" borderId="7" xfId="19" applyNumberFormat="1" applyFont="1" applyFill="1" applyBorder="1" applyAlignment="1" applyProtection="1">
      <alignment horizontal="left" vertical="top" wrapText="1"/>
      <protection locked="0"/>
    </xf>
    <xf numFmtId="0" fontId="41" fillId="13" borderId="11" xfId="19" applyFont="1" applyFill="1" applyBorder="1" applyAlignment="1" applyProtection="1">
      <alignment horizontal="left" vertical="top" wrapText="1"/>
    </xf>
    <xf numFmtId="0" fontId="41" fillId="13" borderId="12" xfId="19" applyFont="1" applyFill="1" applyBorder="1" applyAlignment="1" applyProtection="1">
      <alignment horizontal="left" vertical="top" wrapText="1"/>
    </xf>
    <xf numFmtId="0" fontId="41" fillId="13" borderId="13" xfId="19" applyFont="1" applyFill="1" applyBorder="1" applyAlignment="1" applyProtection="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41" fillId="13" borderId="7" xfId="19" applyNumberFormat="1" applyFont="1" applyFill="1" applyBorder="1" applyAlignment="1" applyProtection="1">
      <alignment horizontal="left" vertical="top" wrapText="1"/>
    </xf>
    <xf numFmtId="0" fontId="4" fillId="13" borderId="7" xfId="0" applyFont="1" applyFill="1" applyBorder="1" applyAlignment="1" applyProtection="1">
      <alignment horizontal="center" vertical="center" wrapText="1"/>
    </xf>
    <xf numFmtId="0" fontId="89" fillId="13" borderId="7" xfId="0" applyFont="1" applyFill="1" applyBorder="1" applyAlignment="1" applyProtection="1">
      <alignment wrapText="1"/>
    </xf>
    <xf numFmtId="0" fontId="12" fillId="13" borderId="0" xfId="19" applyFont="1" applyFill="1" applyAlignment="1" applyProtection="1">
      <alignment horizontal="left" vertical="top" wrapText="1"/>
    </xf>
    <xf numFmtId="0" fontId="0" fillId="0" borderId="0" xfId="0" applyAlignment="1">
      <alignment horizontal="left" vertical="top" wrapText="1"/>
    </xf>
    <xf numFmtId="0" fontId="66" fillId="13" borderId="0" xfId="0" applyFont="1" applyFill="1" applyBorder="1" applyAlignment="1" applyProtection="1">
      <alignment horizontal="left" vertical="top" wrapText="1"/>
    </xf>
    <xf numFmtId="0" fontId="7" fillId="13" borderId="11" xfId="19" applyFont="1" applyFill="1" applyBorder="1" applyAlignment="1" applyProtection="1">
      <alignment horizontal="left" vertical="top" wrapText="1"/>
    </xf>
    <xf numFmtId="0" fontId="7" fillId="13" borderId="12" xfId="19" applyFont="1" applyFill="1" applyBorder="1" applyAlignment="1" applyProtection="1">
      <alignment horizontal="left" vertical="top" wrapText="1"/>
    </xf>
    <xf numFmtId="0" fontId="7" fillId="13" borderId="13" xfId="19" applyFont="1" applyFill="1" applyBorder="1" applyAlignment="1" applyProtection="1">
      <alignment horizontal="left" vertical="top" wrapText="1"/>
    </xf>
    <xf numFmtId="0" fontId="7" fillId="13" borderId="7" xfId="19" applyFont="1" applyFill="1" applyBorder="1" applyAlignment="1" applyProtection="1">
      <alignment horizontal="center" vertical="top" wrapText="1"/>
    </xf>
    <xf numFmtId="0" fontId="4" fillId="21" borderId="85" xfId="0" applyFont="1" applyFill="1" applyBorder="1" applyAlignment="1" applyProtection="1">
      <alignment horizontal="center" vertical="center" wrapText="1"/>
    </xf>
    <xf numFmtId="0" fontId="2" fillId="21" borderId="48" xfId="0" applyFont="1" applyFill="1" applyBorder="1" applyAlignment="1" applyProtection="1">
      <alignment horizontal="center" vertical="center" wrapText="1"/>
    </xf>
    <xf numFmtId="0" fontId="2" fillId="21" borderId="86" xfId="0" applyFont="1" applyFill="1" applyBorder="1" applyAlignment="1" applyProtection="1">
      <alignment horizontal="center" vertical="center" wrapText="1"/>
    </xf>
    <xf numFmtId="0" fontId="0" fillId="21" borderId="60" xfId="0" applyFill="1" applyBorder="1" applyAlignment="1" applyProtection="1">
      <alignment horizontal="center" vertical="center" wrapText="1"/>
    </xf>
    <xf numFmtId="0" fontId="0" fillId="21" borderId="0" xfId="0" applyFill="1" applyAlignment="1" applyProtection="1">
      <alignment horizontal="center" vertical="center" wrapText="1"/>
    </xf>
    <xf numFmtId="0" fontId="0" fillId="21" borderId="87" xfId="0" applyFill="1" applyBorder="1" applyAlignment="1" applyProtection="1">
      <alignment horizontal="center" vertical="center" wrapText="1"/>
    </xf>
    <xf numFmtId="0" fontId="0" fillId="21" borderId="83" xfId="0" applyFill="1" applyBorder="1" applyAlignment="1" applyProtection="1">
      <alignment horizontal="center" vertical="center" wrapText="1"/>
    </xf>
    <xf numFmtId="0" fontId="0" fillId="21" borderId="47" xfId="0" applyFill="1" applyBorder="1" applyAlignment="1" applyProtection="1">
      <alignment horizontal="center" vertical="center" wrapText="1"/>
    </xf>
    <xf numFmtId="0" fontId="0" fillId="21" borderId="84" xfId="0" applyFill="1" applyBorder="1" applyAlignment="1" applyProtection="1">
      <alignment horizontal="center" vertical="center" wrapText="1"/>
    </xf>
    <xf numFmtId="0" fontId="11" fillId="13" borderId="0" xfId="0" applyFont="1" applyFill="1" applyAlignment="1" applyProtection="1">
      <alignment horizontal="left" vertical="center" wrapText="1"/>
    </xf>
    <xf numFmtId="0" fontId="3" fillId="19" borderId="0" xfId="19" applyFont="1" applyFill="1" applyBorder="1" applyAlignment="1" applyProtection="1">
      <alignment horizontal="left"/>
    </xf>
    <xf numFmtId="0" fontId="4" fillId="21" borderId="29" xfId="0" applyFont="1" applyFill="1" applyBorder="1" applyAlignment="1" applyProtection="1">
      <alignment horizontal="center"/>
    </xf>
    <xf numFmtId="0" fontId="6" fillId="14" borderId="7" xfId="0" applyNumberFormat="1" applyFont="1" applyFill="1" applyBorder="1" applyAlignment="1" applyProtection="1">
      <alignment horizontal="left" vertical="top" wrapText="1"/>
      <protection locked="0"/>
    </xf>
    <xf numFmtId="0" fontId="2" fillId="14" borderId="7" xfId="0" applyNumberFormat="1" applyFont="1" applyFill="1" applyBorder="1" applyAlignment="1" applyProtection="1">
      <alignment horizontal="left" vertical="center" shrinkToFit="1"/>
      <protection locked="0"/>
    </xf>
    <xf numFmtId="0" fontId="6" fillId="24" borderId="7" xfId="0" applyNumberFormat="1" applyFont="1" applyFill="1" applyBorder="1" applyAlignment="1" applyProtection="1">
      <alignment horizontal="left" vertical="top" wrapText="1"/>
      <protection locked="0"/>
    </xf>
    <xf numFmtId="0" fontId="2" fillId="24" borderId="11" xfId="0" applyNumberFormat="1" applyFont="1" applyFill="1" applyBorder="1" applyAlignment="1" applyProtection="1">
      <alignment horizontal="left" vertical="center" shrinkToFit="1"/>
      <protection locked="0"/>
    </xf>
    <xf numFmtId="0" fontId="2" fillId="24" borderId="12" xfId="0" applyNumberFormat="1" applyFont="1" applyFill="1" applyBorder="1" applyAlignment="1" applyProtection="1">
      <alignment horizontal="left" vertical="center" shrinkToFit="1"/>
      <protection locked="0"/>
    </xf>
    <xf numFmtId="0" fontId="2" fillId="24" borderId="13" xfId="0" applyNumberFormat="1" applyFont="1" applyFill="1" applyBorder="1" applyAlignment="1" applyProtection="1">
      <alignment horizontal="left" vertical="center" shrinkToFit="1"/>
      <protection locked="0"/>
    </xf>
    <xf numFmtId="0" fontId="41" fillId="21" borderId="0" xfId="0" applyFont="1" applyFill="1" applyAlignment="1" applyProtection="1">
      <alignment vertical="top" wrapText="1"/>
    </xf>
    <xf numFmtId="0" fontId="31" fillId="13" borderId="0" xfId="0" applyFont="1" applyFill="1" applyAlignment="1" applyProtection="1">
      <alignment vertical="top" wrapText="1"/>
    </xf>
    <xf numFmtId="0" fontId="2" fillId="13" borderId="0" xfId="0" applyFont="1" applyFill="1" applyBorder="1" applyAlignment="1" applyProtection="1">
      <alignment wrapText="1"/>
    </xf>
    <xf numFmtId="0" fontId="0" fillId="13" borderId="0" xfId="0" applyFill="1" applyAlignment="1" applyProtection="1">
      <alignment wrapText="1"/>
    </xf>
    <xf numFmtId="0" fontId="4" fillId="13" borderId="0" xfId="0" applyFont="1" applyFill="1" applyAlignment="1" applyProtection="1">
      <alignment horizontal="left" vertical="top"/>
    </xf>
    <xf numFmtId="0" fontId="3" fillId="19" borderId="0" xfId="0" applyFont="1" applyFill="1" applyBorder="1" applyAlignment="1" applyProtection="1">
      <alignment horizontal="left"/>
    </xf>
    <xf numFmtId="0" fontId="5" fillId="13" borderId="0" xfId="0" applyFont="1" applyFill="1" applyAlignment="1" applyProtection="1">
      <alignment vertical="top" wrapText="1"/>
    </xf>
    <xf numFmtId="0" fontId="8" fillId="21" borderId="99" xfId="14" applyFill="1" applyBorder="1" applyAlignment="1" applyProtection="1">
      <alignment horizontal="center" vertical="top" wrapText="1"/>
    </xf>
    <xf numFmtId="0" fontId="8" fillId="21" borderId="100" xfId="14" applyFill="1" applyBorder="1" applyAlignment="1" applyProtection="1">
      <alignment horizontal="center" vertical="top" wrapText="1"/>
    </xf>
    <xf numFmtId="0" fontId="8" fillId="21" borderId="95" xfId="14" applyFill="1" applyBorder="1" applyAlignment="1" applyProtection="1">
      <alignment horizontal="center" vertical="top" wrapText="1"/>
    </xf>
    <xf numFmtId="0" fontId="8" fillId="21" borderId="96" xfId="14" applyFill="1" applyBorder="1" applyAlignment="1" applyProtection="1">
      <alignment horizontal="center" vertical="top" wrapText="1"/>
    </xf>
    <xf numFmtId="0" fontId="8" fillId="21" borderId="101" xfId="14" applyFill="1" applyBorder="1" applyAlignment="1" applyProtection="1">
      <alignment horizontal="center" vertical="top" wrapText="1"/>
    </xf>
    <xf numFmtId="0" fontId="8" fillId="21" borderId="102" xfId="14" applyFill="1" applyBorder="1" applyAlignment="1" applyProtection="1">
      <alignment horizontal="center" vertical="top" wrapText="1"/>
    </xf>
    <xf numFmtId="0" fontId="8" fillId="21" borderId="97" xfId="14" applyFill="1" applyBorder="1" applyAlignment="1" applyProtection="1">
      <alignment horizontal="center" vertical="top" wrapText="1"/>
    </xf>
    <xf numFmtId="0" fontId="8" fillId="13" borderId="0" xfId="14" applyFill="1" applyBorder="1" applyAlignment="1" applyProtection="1">
      <alignment horizontal="center" vertical="top" wrapText="1"/>
    </xf>
    <xf numFmtId="0" fontId="8" fillId="21" borderId="98" xfId="14" applyFill="1" applyBorder="1" applyAlignment="1" applyProtection="1">
      <alignment horizontal="center" vertical="top" wrapText="1"/>
    </xf>
    <xf numFmtId="0" fontId="2" fillId="33" borderId="11" xfId="0" applyNumberFormat="1" applyFont="1" applyFill="1" applyBorder="1" applyAlignment="1" applyProtection="1">
      <alignment horizontal="left" vertical="center" shrinkToFit="1"/>
      <protection locked="0"/>
    </xf>
    <xf numFmtId="0" fontId="2" fillId="33" borderId="12" xfId="0" applyNumberFormat="1" applyFont="1" applyFill="1" applyBorder="1" applyAlignment="1" applyProtection="1">
      <alignment horizontal="left" vertical="center" shrinkToFit="1"/>
      <protection locked="0"/>
    </xf>
    <xf numFmtId="0" fontId="2" fillId="33" borderId="13" xfId="0" applyNumberFormat="1" applyFont="1" applyFill="1" applyBorder="1" applyAlignment="1" applyProtection="1">
      <alignment horizontal="left" vertical="center" shrinkToFit="1"/>
      <protection locked="0"/>
    </xf>
    <xf numFmtId="0" fontId="4" fillId="21" borderId="48" xfId="0" applyFont="1" applyFill="1" applyBorder="1" applyAlignment="1" applyProtection="1">
      <alignment horizontal="center" vertical="center" wrapText="1"/>
    </xf>
    <xf numFmtId="0" fontId="4" fillId="21" borderId="86" xfId="0" applyFont="1" applyFill="1" applyBorder="1" applyAlignment="1" applyProtection="1">
      <alignment horizontal="center" vertical="center" wrapText="1"/>
    </xf>
    <xf numFmtId="0" fontId="4" fillId="21" borderId="60" xfId="0" applyFont="1" applyFill="1" applyBorder="1" applyAlignment="1" applyProtection="1">
      <alignment horizontal="center" vertical="center" wrapText="1"/>
    </xf>
    <xf numFmtId="0" fontId="4" fillId="21" borderId="0" xfId="0" applyFont="1" applyFill="1" applyBorder="1" applyAlignment="1" applyProtection="1">
      <alignment horizontal="center" vertical="center" wrapText="1"/>
    </xf>
    <xf numFmtId="0" fontId="4" fillId="21" borderId="87" xfId="0" applyFont="1" applyFill="1" applyBorder="1" applyAlignment="1" applyProtection="1">
      <alignment horizontal="center" vertical="center" wrapText="1"/>
    </xf>
    <xf numFmtId="0" fontId="4" fillId="13" borderId="0" xfId="0" applyFont="1" applyFill="1" applyAlignment="1" applyProtection="1">
      <alignment wrapText="1"/>
    </xf>
    <xf numFmtId="0" fontId="26" fillId="13" borderId="0" xfId="0" applyFont="1" applyFill="1" applyBorder="1" applyAlignment="1" applyProtection="1">
      <alignment horizontal="left" vertical="top" wrapText="1"/>
    </xf>
    <xf numFmtId="0" fontId="0" fillId="13" borderId="0" xfId="0" applyFill="1" applyAlignment="1" applyProtection="1"/>
    <xf numFmtId="0" fontId="0" fillId="13" borderId="0" xfId="0" applyFill="1" applyBorder="1" applyAlignment="1" applyProtection="1"/>
    <xf numFmtId="0" fontId="2" fillId="24" borderId="7" xfId="0" applyNumberFormat="1" applyFont="1" applyFill="1" applyBorder="1" applyAlignment="1" applyProtection="1">
      <alignment horizontal="left" vertical="center" shrinkToFit="1"/>
      <protection locked="0"/>
    </xf>
    <xf numFmtId="0" fontId="39" fillId="24" borderId="11" xfId="0" applyFont="1" applyFill="1" applyBorder="1" applyAlignment="1" applyProtection="1">
      <alignment vertical="top" wrapText="1"/>
      <protection locked="0"/>
    </xf>
    <xf numFmtId="0" fontId="0" fillId="24" borderId="12" xfId="0" applyFill="1" applyBorder="1" applyAlignment="1" applyProtection="1">
      <alignment vertical="top" wrapText="1"/>
      <protection locked="0"/>
    </xf>
    <xf numFmtId="0" fontId="0" fillId="24" borderId="13" xfId="0" applyFill="1" applyBorder="1" applyAlignment="1" applyProtection="1">
      <alignment vertical="top" wrapText="1"/>
      <protection locked="0"/>
    </xf>
    <xf numFmtId="0" fontId="39" fillId="21" borderId="0" xfId="0" applyFont="1" applyFill="1" applyBorder="1" applyAlignment="1" applyProtection="1">
      <alignment horizontal="left" vertical="top" wrapText="1"/>
    </xf>
    <xf numFmtId="0" fontId="89" fillId="13" borderId="22" xfId="0" applyFont="1" applyFill="1" applyBorder="1" applyAlignment="1" applyProtection="1"/>
    <xf numFmtId="0" fontId="2" fillId="24" borderId="11" xfId="0" applyNumberFormat="1" applyFont="1" applyFill="1" applyBorder="1" applyAlignment="1" applyProtection="1">
      <alignment horizontal="left" vertical="center"/>
      <protection locked="0"/>
    </xf>
    <xf numFmtId="0" fontId="2" fillId="24" borderId="12" xfId="0" applyNumberFormat="1" applyFont="1" applyFill="1" applyBorder="1" applyAlignment="1" applyProtection="1">
      <alignment horizontal="left" vertical="center"/>
      <protection locked="0"/>
    </xf>
    <xf numFmtId="0" fontId="2" fillId="24" borderId="13" xfId="0" applyNumberFormat="1" applyFont="1" applyFill="1" applyBorder="1" applyAlignment="1" applyProtection="1">
      <alignment horizontal="left" vertical="center"/>
      <protection locked="0"/>
    </xf>
    <xf numFmtId="0" fontId="6" fillId="24" borderId="7" xfId="0" applyFont="1" applyFill="1" applyBorder="1" applyAlignment="1" applyProtection="1">
      <alignment vertical="top" wrapText="1"/>
      <protection locked="0"/>
    </xf>
    <xf numFmtId="0" fontId="6" fillId="24" borderId="11" xfId="0" applyFont="1" applyFill="1" applyBorder="1" applyAlignment="1" applyProtection="1">
      <alignment horizontal="left" vertical="top"/>
      <protection locked="0"/>
    </xf>
    <xf numFmtId="0" fontId="6" fillId="24" borderId="12" xfId="0" applyFont="1" applyFill="1" applyBorder="1" applyAlignment="1" applyProtection="1">
      <alignment horizontal="left" vertical="top"/>
      <protection locked="0"/>
    </xf>
    <xf numFmtId="0" fontId="6" fillId="24" borderId="13" xfId="0" applyFont="1" applyFill="1" applyBorder="1" applyAlignment="1" applyProtection="1">
      <alignment horizontal="left" vertical="top"/>
      <protection locked="0"/>
    </xf>
    <xf numFmtId="0" fontId="6" fillId="24" borderId="21" xfId="0" applyNumberFormat="1" applyFont="1" applyFill="1" applyBorder="1" applyAlignment="1" applyProtection="1">
      <alignment horizontal="left" vertical="top" wrapText="1"/>
      <protection locked="0"/>
    </xf>
    <xf numFmtId="0" fontId="6" fillId="24" borderId="0" xfId="0" applyNumberFormat="1" applyFont="1" applyFill="1" applyBorder="1" applyAlignment="1" applyProtection="1">
      <alignment horizontal="left" vertical="top" wrapText="1"/>
      <protection locked="0"/>
    </xf>
    <xf numFmtId="0" fontId="6" fillId="24" borderId="22" xfId="0" applyNumberFormat="1" applyFont="1" applyFill="1" applyBorder="1" applyAlignment="1" applyProtection="1">
      <alignment horizontal="left" vertical="top" wrapText="1"/>
      <protection locked="0"/>
    </xf>
    <xf numFmtId="0" fontId="66" fillId="13" borderId="0" xfId="0" applyFont="1" applyFill="1" applyAlignment="1" applyProtection="1">
      <alignment horizontal="left" vertical="top" wrapText="1"/>
    </xf>
    <xf numFmtId="0" fontId="3" fillId="19" borderId="0" xfId="0" applyFont="1" applyFill="1" applyBorder="1" applyAlignment="1" applyProtection="1">
      <alignment horizontal="left" vertical="center"/>
    </xf>
    <xf numFmtId="0" fontId="5" fillId="13" borderId="0" xfId="0" applyFont="1" applyFill="1" applyBorder="1" applyAlignment="1" applyProtection="1">
      <alignment horizontal="left" vertical="top" wrapText="1"/>
    </xf>
    <xf numFmtId="0" fontId="7" fillId="13" borderId="11" xfId="0" applyFont="1" applyFill="1" applyBorder="1" applyAlignment="1" applyProtection="1">
      <alignment horizontal="left" vertical="top" wrapText="1"/>
    </xf>
    <xf numFmtId="0" fontId="7" fillId="13" borderId="12" xfId="0" applyFont="1" applyFill="1" applyBorder="1" applyAlignment="1" applyProtection="1">
      <alignment horizontal="left" vertical="top" wrapText="1"/>
    </xf>
    <xf numFmtId="0" fontId="7" fillId="13" borderId="13" xfId="0" applyFont="1" applyFill="1" applyBorder="1" applyAlignment="1" applyProtection="1">
      <alignment horizontal="left" vertical="top" wrapText="1"/>
    </xf>
    <xf numFmtId="0" fontId="41" fillId="13" borderId="7" xfId="0" applyFont="1" applyFill="1" applyBorder="1" applyAlignment="1" applyProtection="1">
      <alignment vertical="top" wrapText="1"/>
    </xf>
    <xf numFmtId="0" fontId="31" fillId="13" borderId="7" xfId="0" applyFont="1" applyFill="1" applyBorder="1" applyAlignment="1" applyProtection="1">
      <alignment vertical="top" wrapText="1"/>
    </xf>
    <xf numFmtId="0" fontId="41" fillId="13" borderId="11" xfId="0" applyFont="1" applyFill="1" applyBorder="1" applyAlignment="1" applyProtection="1">
      <alignment horizontal="left" vertical="top"/>
    </xf>
    <xf numFmtId="0" fontId="41" fillId="13" borderId="12" xfId="0" applyFont="1" applyFill="1" applyBorder="1" applyAlignment="1" applyProtection="1">
      <alignment horizontal="left" vertical="top"/>
    </xf>
    <xf numFmtId="0" fontId="41" fillId="13" borderId="13" xfId="0" applyFont="1" applyFill="1" applyBorder="1" applyAlignment="1" applyProtection="1">
      <alignment horizontal="left" vertical="top"/>
    </xf>
    <xf numFmtId="0" fontId="6" fillId="18" borderId="11" xfId="0" applyFont="1" applyFill="1" applyBorder="1" applyAlignment="1" applyProtection="1">
      <alignment vertical="top" wrapText="1"/>
    </xf>
    <xf numFmtId="0" fontId="6" fillId="18" borderId="12" xfId="0" applyFont="1" applyFill="1" applyBorder="1" applyAlignment="1" applyProtection="1">
      <alignment vertical="top" wrapText="1"/>
    </xf>
    <xf numFmtId="0" fontId="89" fillId="13" borderId="13" xfId="0" applyFont="1" applyFill="1" applyBorder="1" applyAlignment="1" applyProtection="1">
      <alignment vertical="top" wrapText="1"/>
    </xf>
    <xf numFmtId="0" fontId="12" fillId="13" borderId="0" xfId="0" applyNumberFormat="1" applyFont="1" applyFill="1" applyAlignment="1" applyProtection="1">
      <alignment vertical="top" wrapText="1"/>
    </xf>
    <xf numFmtId="0" fontId="6" fillId="24" borderId="23" xfId="0" applyNumberFormat="1" applyFont="1" applyFill="1" applyBorder="1" applyAlignment="1" applyProtection="1">
      <alignment horizontal="left" vertical="top" wrapText="1"/>
      <protection locked="0"/>
    </xf>
    <xf numFmtId="0" fontId="6" fillId="24" borderId="15" xfId="0" applyNumberFormat="1" applyFont="1" applyFill="1" applyBorder="1" applyAlignment="1" applyProtection="1">
      <alignment horizontal="left" vertical="top" wrapText="1"/>
      <protection locked="0"/>
    </xf>
    <xf numFmtId="0" fontId="6" fillId="24" borderId="24" xfId="0" applyNumberFormat="1" applyFont="1" applyFill="1" applyBorder="1" applyAlignment="1" applyProtection="1">
      <alignment horizontal="left" vertical="top" wrapText="1"/>
      <protection locked="0"/>
    </xf>
    <xf numFmtId="0" fontId="41" fillId="13" borderId="11" xfId="0" applyFont="1" applyFill="1" applyBorder="1" applyAlignment="1" applyProtection="1">
      <alignment vertical="top" wrapText="1"/>
    </xf>
    <xf numFmtId="0" fontId="41" fillId="13" borderId="12" xfId="0" applyFont="1" applyFill="1" applyBorder="1" applyAlignment="1" applyProtection="1">
      <alignment vertical="top" wrapText="1"/>
    </xf>
    <xf numFmtId="0" fontId="31" fillId="13" borderId="12" xfId="0" applyFont="1" applyFill="1" applyBorder="1" applyAlignment="1" applyProtection="1">
      <alignment vertical="top" wrapText="1"/>
    </xf>
    <xf numFmtId="0" fontId="31" fillId="13" borderId="13" xfId="0" applyFont="1" applyFill="1" applyBorder="1" applyAlignment="1" applyProtection="1">
      <alignment vertical="top" wrapText="1"/>
    </xf>
    <xf numFmtId="0" fontId="5" fillId="13" borderId="0" xfId="0" applyFont="1" applyFill="1" applyAlignment="1" applyProtection="1">
      <alignment horizontal="left" vertical="top" wrapText="1"/>
    </xf>
    <xf numFmtId="0" fontId="80" fillId="13" borderId="0" xfId="0" applyFont="1" applyFill="1" applyAlignment="1" applyProtection="1">
      <alignment horizontal="left" vertical="top" wrapText="1"/>
    </xf>
    <xf numFmtId="0" fontId="2" fillId="13" borderId="7" xfId="0" applyFont="1" applyFill="1" applyBorder="1" applyAlignment="1" applyProtection="1">
      <alignment horizontal="left" vertical="center"/>
    </xf>
    <xf numFmtId="0" fontId="2" fillId="18" borderId="7" xfId="0" applyFont="1" applyFill="1" applyBorder="1" applyAlignment="1" applyProtection="1">
      <alignment horizontal="left" vertical="top" wrapText="1" indent="1"/>
    </xf>
    <xf numFmtId="0" fontId="0" fillId="18" borderId="7" xfId="0" applyFill="1" applyBorder="1" applyAlignment="1" applyProtection="1">
      <alignment horizontal="left" vertical="top" wrapText="1" indent="1"/>
    </xf>
    <xf numFmtId="0" fontId="7" fillId="13" borderId="11" xfId="0" applyNumberFormat="1" applyFont="1" applyFill="1" applyBorder="1" applyAlignment="1" applyProtection="1">
      <alignment vertical="top" wrapText="1"/>
    </xf>
    <xf numFmtId="0" fontId="4" fillId="13" borderId="12" xfId="0" applyNumberFormat="1" applyFont="1" applyFill="1" applyBorder="1" applyAlignment="1" applyProtection="1">
      <alignment vertical="top" wrapText="1"/>
    </xf>
    <xf numFmtId="0" fontId="59" fillId="18" borderId="11" xfId="0" applyFont="1" applyFill="1" applyBorder="1" applyAlignment="1" applyProtection="1">
      <alignment vertical="top" wrapText="1"/>
    </xf>
    <xf numFmtId="0" fontId="59" fillId="18" borderId="12" xfId="0" applyFont="1" applyFill="1" applyBorder="1" applyAlignment="1" applyProtection="1">
      <alignment vertical="top" wrapText="1"/>
    </xf>
    <xf numFmtId="0" fontId="5" fillId="13" borderId="0" xfId="0" applyFont="1" applyFill="1" applyBorder="1" applyAlignment="1" applyProtection="1">
      <alignment horizontal="left" vertical="top"/>
    </xf>
    <xf numFmtId="0" fontId="66" fillId="13" borderId="0" xfId="0" applyFont="1" applyFill="1" applyBorder="1" applyAlignment="1" applyProtection="1">
      <alignment horizontal="left" vertical="top"/>
    </xf>
    <xf numFmtId="0" fontId="41" fillId="13" borderId="11" xfId="0" applyNumberFormat="1" applyFont="1" applyFill="1" applyBorder="1" applyAlignment="1" applyProtection="1">
      <alignment vertical="top" wrapText="1"/>
    </xf>
    <xf numFmtId="0" fontId="31" fillId="0" borderId="12" xfId="0" applyFont="1" applyBorder="1" applyAlignment="1" applyProtection="1">
      <alignment vertical="top" wrapText="1"/>
    </xf>
    <xf numFmtId="0" fontId="31" fillId="0" borderId="13" xfId="0" applyFont="1" applyBorder="1" applyAlignment="1" applyProtection="1">
      <alignment vertical="top" wrapText="1"/>
    </xf>
    <xf numFmtId="0" fontId="6" fillId="24" borderId="11" xfId="0" applyFont="1" applyFill="1" applyBorder="1" applyAlignment="1" applyProtection="1">
      <alignment horizontal="left" vertical="center" wrapText="1"/>
      <protection locked="0"/>
    </xf>
    <xf numFmtId="0" fontId="6" fillId="24" borderId="12" xfId="0" applyFont="1" applyFill="1" applyBorder="1" applyAlignment="1" applyProtection="1">
      <alignment horizontal="left" vertical="center" wrapText="1"/>
      <protection locked="0"/>
    </xf>
    <xf numFmtId="0" fontId="6" fillId="24" borderId="13" xfId="0" applyFont="1" applyFill="1" applyBorder="1" applyAlignment="1" applyProtection="1">
      <alignment horizontal="left" vertical="center" wrapText="1"/>
      <protection locked="0"/>
    </xf>
    <xf numFmtId="0" fontId="4" fillId="13" borderId="12" xfId="0" applyFont="1" applyFill="1" applyBorder="1" applyAlignment="1" applyProtection="1">
      <alignment horizontal="left" vertical="top" wrapText="1"/>
    </xf>
    <xf numFmtId="0" fontId="4" fillId="13" borderId="13" xfId="0" applyFont="1" applyFill="1" applyBorder="1" applyAlignment="1" applyProtection="1">
      <alignment horizontal="left" vertical="top" wrapText="1"/>
    </xf>
    <xf numFmtId="0" fontId="41" fillId="13" borderId="11" xfId="0" applyFont="1" applyFill="1" applyBorder="1" applyAlignment="1" applyProtection="1">
      <alignment horizontal="left" vertical="center" wrapText="1"/>
    </xf>
    <xf numFmtId="0" fontId="41" fillId="13" borderId="12" xfId="0" applyFont="1" applyFill="1" applyBorder="1" applyAlignment="1" applyProtection="1">
      <alignment horizontal="left" vertical="center" wrapText="1"/>
    </xf>
    <xf numFmtId="0" fontId="41" fillId="13" borderId="13" xfId="0" applyFont="1" applyFill="1" applyBorder="1" applyAlignment="1" applyProtection="1">
      <alignment horizontal="left" vertical="center" wrapText="1"/>
    </xf>
    <xf numFmtId="0" fontId="6" fillId="24" borderId="11" xfId="0" applyFont="1" applyFill="1" applyBorder="1" applyAlignment="1" applyProtection="1">
      <alignment vertical="top" wrapText="1"/>
      <protection locked="0"/>
    </xf>
    <xf numFmtId="0" fontId="6" fillId="24" borderId="12" xfId="0" applyFont="1" applyFill="1" applyBorder="1" applyAlignment="1" applyProtection="1">
      <alignment vertical="top" wrapText="1"/>
      <protection locked="0"/>
    </xf>
    <xf numFmtId="0" fontId="6" fillId="24" borderId="13" xfId="0" applyFont="1" applyFill="1" applyBorder="1" applyAlignment="1" applyProtection="1">
      <alignment vertical="top" wrapText="1"/>
      <protection locked="0"/>
    </xf>
    <xf numFmtId="0" fontId="6" fillId="24" borderId="7" xfId="0" applyFont="1" applyFill="1" applyBorder="1" applyAlignment="1" applyProtection="1">
      <alignment horizontal="left" vertical="center" wrapText="1"/>
      <protection locked="0"/>
    </xf>
    <xf numFmtId="0" fontId="89" fillId="13" borderId="22" xfId="0" applyFont="1" applyFill="1" applyBorder="1" applyAlignment="1" applyProtection="1">
      <alignment vertical="top" wrapText="1"/>
    </xf>
    <xf numFmtId="0" fontId="0" fillId="13" borderId="0" xfId="0" applyFill="1" applyAlignment="1" applyProtection="1">
      <alignment horizontal="left" vertical="top" wrapText="1"/>
    </xf>
    <xf numFmtId="0" fontId="0" fillId="13" borderId="7" xfId="0" applyFill="1" applyBorder="1" applyAlignment="1" applyProtection="1">
      <alignment wrapText="1"/>
    </xf>
    <xf numFmtId="0" fontId="5" fillId="13" borderId="0" xfId="0" applyFont="1" applyFill="1" applyBorder="1" applyAlignment="1" applyProtection="1">
      <alignment vertical="top" wrapText="1"/>
    </xf>
    <xf numFmtId="0" fontId="0" fillId="24" borderId="7" xfId="0" applyFill="1" applyBorder="1" applyAlignment="1" applyProtection="1">
      <alignment wrapText="1"/>
      <protection locked="0"/>
    </xf>
    <xf numFmtId="0" fontId="7" fillId="13" borderId="12" xfId="0" applyNumberFormat="1" applyFont="1" applyFill="1" applyBorder="1" applyAlignment="1" applyProtection="1">
      <alignment vertical="top" wrapText="1"/>
    </xf>
    <xf numFmtId="0" fontId="41" fillId="13" borderId="11" xfId="0" applyNumberFormat="1" applyFont="1" applyFill="1" applyBorder="1" applyAlignment="1" applyProtection="1">
      <alignment horizontal="left" vertical="top" wrapText="1"/>
    </xf>
    <xf numFmtId="0" fontId="41" fillId="13" borderId="12" xfId="0" applyNumberFormat="1" applyFont="1" applyFill="1" applyBorder="1" applyAlignment="1" applyProtection="1">
      <alignment horizontal="left" vertical="top" wrapText="1"/>
    </xf>
    <xf numFmtId="0" fontId="41" fillId="13" borderId="13" xfId="0" applyNumberFormat="1" applyFont="1" applyFill="1" applyBorder="1" applyAlignment="1" applyProtection="1">
      <alignment horizontal="left" vertical="top" wrapText="1"/>
    </xf>
    <xf numFmtId="0" fontId="4" fillId="18" borderId="11" xfId="0" applyFont="1" applyFill="1" applyBorder="1" applyAlignment="1" applyProtection="1">
      <alignment horizontal="center" vertical="center"/>
    </xf>
    <xf numFmtId="0" fontId="4" fillId="18" borderId="12" xfId="0" applyFont="1" applyFill="1" applyBorder="1" applyAlignment="1" applyProtection="1">
      <alignment horizontal="center" vertical="center"/>
    </xf>
    <xf numFmtId="0" fontId="4" fillId="18" borderId="13" xfId="0" applyFont="1" applyFill="1" applyBorder="1" applyAlignment="1" applyProtection="1">
      <alignment horizontal="center" vertical="center"/>
    </xf>
    <xf numFmtId="0" fontId="8" fillId="13" borderId="0" xfId="14" applyFill="1" applyBorder="1" applyAlignment="1" applyProtection="1">
      <alignment horizontal="left" vertical="top" wrapText="1"/>
    </xf>
    <xf numFmtId="0" fontId="77" fillId="21" borderId="7" xfId="0" applyFont="1" applyFill="1" applyBorder="1" applyAlignment="1" applyProtection="1">
      <alignment horizontal="left"/>
    </xf>
    <xf numFmtId="0" fontId="41" fillId="13" borderId="7" xfId="0" applyNumberFormat="1" applyFont="1" applyFill="1" applyBorder="1" applyAlignment="1" applyProtection="1">
      <alignment horizontal="left" vertical="top" wrapText="1"/>
    </xf>
    <xf numFmtId="0" fontId="31" fillId="13" borderId="7" xfId="0" applyNumberFormat="1" applyFont="1" applyFill="1" applyBorder="1" applyAlignment="1" applyProtection="1">
      <alignment horizontal="left" vertical="top" wrapText="1"/>
    </xf>
    <xf numFmtId="0" fontId="2" fillId="13" borderId="12" xfId="0" applyFont="1" applyFill="1" applyBorder="1" applyAlignment="1" applyProtection="1">
      <alignment horizontal="left" vertical="top" wrapText="1"/>
    </xf>
    <xf numFmtId="0" fontId="89" fillId="13" borderId="44" xfId="0" applyFont="1" applyFill="1" applyBorder="1" applyAlignment="1" applyProtection="1">
      <alignment vertical="top" wrapText="1"/>
    </xf>
    <xf numFmtId="0" fontId="5" fillId="13" borderId="0" xfId="0" applyFont="1" applyFill="1" applyBorder="1" applyAlignment="1" applyProtection="1">
      <alignment horizontal="left" vertical="center" wrapText="1"/>
    </xf>
    <xf numFmtId="0" fontId="7" fillId="13" borderId="7" xfId="0" applyNumberFormat="1" applyFont="1" applyFill="1" applyBorder="1" applyAlignment="1" applyProtection="1">
      <alignment horizontal="left" vertical="top" wrapText="1"/>
    </xf>
    <xf numFmtId="0" fontId="4" fillId="13" borderId="7" xfId="0" applyNumberFormat="1" applyFont="1" applyFill="1" applyBorder="1" applyAlignment="1" applyProtection="1">
      <alignment horizontal="left" vertical="top" wrapText="1"/>
    </xf>
    <xf numFmtId="0" fontId="8" fillId="13" borderId="0" xfId="14" applyFill="1" applyAlignment="1" applyProtection="1">
      <alignment horizontal="left"/>
    </xf>
    <xf numFmtId="0" fontId="89" fillId="13" borderId="12" xfId="0" applyFont="1" applyFill="1" applyBorder="1" applyAlignment="1" applyProtection="1">
      <alignment vertical="top" wrapText="1"/>
    </xf>
    <xf numFmtId="0" fontId="2" fillId="18" borderId="21" xfId="0" applyFont="1" applyFill="1" applyBorder="1" applyAlignment="1" applyProtection="1">
      <alignment horizontal="left"/>
    </xf>
    <xf numFmtId="0" fontId="2" fillId="18" borderId="0" xfId="0" applyFont="1" applyFill="1" applyAlignment="1" applyProtection="1">
      <alignment horizontal="left"/>
    </xf>
    <xf numFmtId="0" fontId="4" fillId="13" borderId="0" xfId="0" applyFont="1" applyFill="1" applyBorder="1" applyAlignment="1" applyProtection="1">
      <alignment horizontal="left" vertical="top" wrapText="1"/>
    </xf>
    <xf numFmtId="0" fontId="4" fillId="13" borderId="22" xfId="0" applyFont="1" applyFill="1" applyBorder="1" applyAlignment="1" applyProtection="1">
      <alignment horizontal="left" vertical="top" wrapText="1"/>
    </xf>
    <xf numFmtId="0" fontId="2" fillId="13" borderId="7" xfId="0" applyFont="1" applyFill="1" applyBorder="1" applyAlignment="1" applyProtection="1">
      <alignment wrapText="1"/>
    </xf>
    <xf numFmtId="0" fontId="0" fillId="13" borderId="12" xfId="0" applyFill="1" applyBorder="1" applyAlignment="1" applyProtection="1">
      <alignment vertical="top" wrapText="1"/>
    </xf>
    <xf numFmtId="0" fontId="0" fillId="13" borderId="13" xfId="0" applyFill="1" applyBorder="1" applyAlignment="1" applyProtection="1">
      <alignment vertical="top" wrapText="1"/>
    </xf>
    <xf numFmtId="0" fontId="6" fillId="24" borderId="37" xfId="0" applyNumberFormat="1" applyFont="1" applyFill="1" applyBorder="1" applyAlignment="1" applyProtection="1">
      <alignment horizontal="left" vertical="top" wrapText="1"/>
      <protection locked="0"/>
    </xf>
    <xf numFmtId="0" fontId="6" fillId="24" borderId="94" xfId="0" applyNumberFormat="1" applyFont="1" applyFill="1" applyBorder="1" applyAlignment="1" applyProtection="1">
      <alignment horizontal="left" vertical="top" wrapText="1"/>
      <protection locked="0"/>
    </xf>
    <xf numFmtId="0" fontId="6" fillId="24" borderId="38" xfId="0" applyNumberFormat="1" applyFont="1" applyFill="1" applyBorder="1" applyAlignment="1" applyProtection="1">
      <alignment horizontal="left" vertical="top" wrapText="1"/>
      <protection locked="0"/>
    </xf>
    <xf numFmtId="0" fontId="6" fillId="24" borderId="11" xfId="0" applyNumberFormat="1" applyFont="1" applyFill="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6" fillId="14" borderId="11" xfId="0" applyNumberFormat="1" applyFont="1" applyFill="1" applyBorder="1" applyAlignment="1" applyProtection="1">
      <alignment horizontal="left" vertical="top" wrapText="1"/>
      <protection locked="0"/>
    </xf>
    <xf numFmtId="0" fontId="5" fillId="13" borderId="0" xfId="0" applyFont="1" applyFill="1" applyBorder="1" applyAlignment="1" applyProtection="1">
      <alignment horizontal="left" vertical="center"/>
    </xf>
    <xf numFmtId="0" fontId="4" fillId="13" borderId="0" xfId="0" applyFont="1" applyFill="1" applyAlignment="1" applyProtection="1">
      <alignment horizontal="left"/>
    </xf>
    <xf numFmtId="0" fontId="4" fillId="13" borderId="0" xfId="0" applyFont="1" applyFill="1" applyBorder="1" applyAlignment="1" applyProtection="1">
      <alignment vertical="top" wrapText="1"/>
    </xf>
    <xf numFmtId="0" fontId="25" fillId="13" borderId="0" xfId="0" applyFont="1" applyFill="1" applyBorder="1" applyAlignment="1" applyProtection="1">
      <alignment vertical="top" wrapText="1"/>
    </xf>
    <xf numFmtId="0" fontId="0" fillId="24" borderId="7" xfId="0" applyFill="1" applyBorder="1" applyAlignment="1" applyProtection="1">
      <alignment horizontal="left" vertical="center" wrapText="1"/>
      <protection locked="0"/>
    </xf>
    <xf numFmtId="0" fontId="4" fillId="29" borderId="0" xfId="0" applyFont="1" applyFill="1" applyAlignment="1" applyProtection="1">
      <alignment horizontal="left" vertical="top" wrapText="1"/>
    </xf>
    <xf numFmtId="0" fontId="7" fillId="13" borderId="11" xfId="0" applyFont="1" applyFill="1" applyBorder="1" applyAlignment="1" applyProtection="1">
      <alignment horizontal="center" vertical="top" wrapText="1"/>
    </xf>
    <xf numFmtId="0" fontId="7" fillId="13" borderId="12" xfId="0" applyFont="1" applyFill="1" applyBorder="1" applyAlignment="1" applyProtection="1">
      <alignment horizontal="center" vertical="top" wrapText="1"/>
    </xf>
    <xf numFmtId="0" fontId="7" fillId="13" borderId="13" xfId="0" applyFont="1" applyFill="1" applyBorder="1" applyAlignment="1" applyProtection="1">
      <alignment horizontal="center" vertical="top" wrapText="1"/>
    </xf>
    <xf numFmtId="0" fontId="7" fillId="13" borderId="36" xfId="0" applyFont="1" applyFill="1" applyBorder="1" applyAlignment="1" applyProtection="1">
      <alignment horizontal="center" vertical="top" wrapText="1"/>
    </xf>
    <xf numFmtId="0" fontId="7" fillId="13" borderId="71" xfId="0" applyFont="1" applyFill="1" applyBorder="1" applyAlignment="1" applyProtection="1">
      <alignment horizontal="center" vertical="top" wrapText="1"/>
    </xf>
    <xf numFmtId="0" fontId="7" fillId="13" borderId="37" xfId="0" applyFont="1" applyFill="1" applyBorder="1" applyAlignment="1" applyProtection="1">
      <alignment horizontal="left" vertical="top" wrapText="1"/>
    </xf>
    <xf numFmtId="0" fontId="7" fillId="13" borderId="38" xfId="0" applyFont="1" applyFill="1" applyBorder="1" applyAlignment="1" applyProtection="1">
      <alignment horizontal="left" vertical="top" wrapText="1"/>
    </xf>
    <xf numFmtId="0" fontId="7" fillId="13" borderId="23" xfId="0" applyFont="1" applyFill="1" applyBorder="1" applyAlignment="1" applyProtection="1">
      <alignment horizontal="left" vertical="top" wrapText="1"/>
    </xf>
    <xf numFmtId="0" fontId="7" fillId="13" borderId="24" xfId="0" applyFont="1" applyFill="1" applyBorder="1" applyAlignment="1" applyProtection="1">
      <alignment horizontal="left" vertical="top" wrapText="1"/>
    </xf>
    <xf numFmtId="0" fontId="6" fillId="24" borderId="11" xfId="0" applyFont="1" applyFill="1" applyBorder="1" applyAlignment="1" applyProtection="1">
      <alignment horizontal="left" vertical="top" wrapText="1"/>
      <protection locked="0"/>
    </xf>
    <xf numFmtId="0" fontId="6" fillId="24" borderId="13" xfId="0" applyFont="1" applyFill="1" applyBorder="1" applyAlignment="1" applyProtection="1">
      <alignment horizontal="left" vertical="top" wrapText="1"/>
      <protection locked="0"/>
    </xf>
    <xf numFmtId="0" fontId="6" fillId="24" borderId="7" xfId="0" applyFont="1" applyFill="1" applyBorder="1" applyAlignment="1" applyProtection="1">
      <alignment horizontal="left" vertical="top" wrapText="1"/>
      <protection locked="0"/>
    </xf>
    <xf numFmtId="0" fontId="6" fillId="24" borderId="37" xfId="0" applyFont="1" applyFill="1" applyBorder="1" applyAlignment="1" applyProtection="1">
      <alignment horizontal="left" vertical="center" wrapText="1"/>
      <protection locked="0"/>
    </xf>
    <xf numFmtId="0" fontId="6" fillId="24" borderId="38" xfId="0" applyFont="1" applyFill="1" applyBorder="1" applyAlignment="1" applyProtection="1">
      <alignment horizontal="left" vertical="center" wrapText="1"/>
      <protection locked="0"/>
    </xf>
    <xf numFmtId="0" fontId="6" fillId="24" borderId="23" xfId="0" applyFont="1" applyFill="1" applyBorder="1" applyAlignment="1" applyProtection="1">
      <alignment horizontal="left" vertical="center" wrapText="1"/>
      <protection locked="0"/>
    </xf>
    <xf numFmtId="0" fontId="6" fillId="24" borderId="24" xfId="0" applyFont="1" applyFill="1" applyBorder="1" applyAlignment="1" applyProtection="1">
      <alignment horizontal="left" vertical="center" wrapText="1"/>
      <protection locked="0"/>
    </xf>
    <xf numFmtId="0" fontId="6" fillId="24" borderId="21" xfId="0" applyFont="1" applyFill="1" applyBorder="1" applyAlignment="1" applyProtection="1">
      <alignment vertical="top" wrapText="1"/>
      <protection locked="0"/>
    </xf>
    <xf numFmtId="0" fontId="0" fillId="24" borderId="0" xfId="0" applyFill="1" applyBorder="1" applyAlignment="1" applyProtection="1">
      <alignment vertical="top" wrapText="1"/>
      <protection locked="0"/>
    </xf>
    <xf numFmtId="0" fontId="0" fillId="24" borderId="22" xfId="0" applyFill="1" applyBorder="1" applyAlignment="1" applyProtection="1">
      <alignment vertical="top" wrapText="1"/>
      <protection locked="0"/>
    </xf>
    <xf numFmtId="0" fontId="6" fillId="13" borderId="37" xfId="0" applyFont="1" applyFill="1" applyBorder="1" applyAlignment="1" applyProtection="1">
      <alignment vertical="top" wrapText="1"/>
    </xf>
    <xf numFmtId="0" fontId="6" fillId="13" borderId="38" xfId="0" applyFont="1" applyFill="1" applyBorder="1" applyAlignment="1" applyProtection="1">
      <alignment vertical="top" wrapText="1"/>
    </xf>
    <xf numFmtId="0" fontId="6" fillId="24" borderId="37" xfId="0" applyFont="1" applyFill="1" applyBorder="1" applyAlignment="1" applyProtection="1">
      <alignment vertical="top" wrapText="1"/>
      <protection locked="0"/>
    </xf>
    <xf numFmtId="0" fontId="0" fillId="24" borderId="94" xfId="0" applyFill="1" applyBorder="1" applyAlignment="1" applyProtection="1">
      <alignment vertical="top" wrapText="1"/>
      <protection locked="0"/>
    </xf>
    <xf numFmtId="0" fontId="0" fillId="24" borderId="38" xfId="0" applyFill="1" applyBorder="1" applyAlignment="1" applyProtection="1">
      <alignment vertical="top" wrapText="1"/>
      <protection locked="0"/>
    </xf>
    <xf numFmtId="0" fontId="6" fillId="13" borderId="11" xfId="0" applyFont="1" applyFill="1" applyBorder="1" applyAlignment="1" applyProtection="1">
      <alignment vertical="top" wrapText="1"/>
    </xf>
    <xf numFmtId="0" fontId="6" fillId="13" borderId="13" xfId="0" applyFont="1" applyFill="1" applyBorder="1" applyAlignment="1" applyProtection="1">
      <alignment vertical="top" wrapText="1"/>
    </xf>
    <xf numFmtId="0" fontId="41" fillId="13" borderId="23" xfId="0" applyFont="1" applyFill="1" applyBorder="1" applyAlignment="1" applyProtection="1">
      <alignment vertical="top" wrapText="1"/>
    </xf>
    <xf numFmtId="0" fontId="31" fillId="13" borderId="15" xfId="0" applyFont="1" applyFill="1" applyBorder="1" applyAlignment="1" applyProtection="1">
      <alignment vertical="top" wrapText="1"/>
    </xf>
    <xf numFmtId="0" fontId="31" fillId="13" borderId="24" xfId="0" applyFont="1" applyFill="1" applyBorder="1" applyAlignment="1" applyProtection="1">
      <alignment vertical="top" wrapText="1"/>
    </xf>
    <xf numFmtId="0" fontId="6" fillId="24" borderId="23" xfId="0" applyFont="1" applyFill="1" applyBorder="1" applyAlignment="1" applyProtection="1">
      <alignment vertical="top" wrapText="1"/>
      <protection locked="0"/>
    </xf>
    <xf numFmtId="0" fontId="0" fillId="24" borderId="15" xfId="0" applyFill="1" applyBorder="1" applyAlignment="1" applyProtection="1">
      <alignment vertical="top" wrapText="1"/>
      <protection locked="0"/>
    </xf>
    <xf numFmtId="0" fontId="0" fillId="24" borderId="24" xfId="0" applyFill="1" applyBorder="1" applyAlignment="1" applyProtection="1">
      <alignment vertical="top" wrapText="1"/>
      <protection locked="0"/>
    </xf>
    <xf numFmtId="49" fontId="6" fillId="24" borderId="37" xfId="0" applyNumberFormat="1" applyFont="1" applyFill="1" applyBorder="1" applyAlignment="1" applyProtection="1">
      <alignment horizontal="left" vertical="top" wrapText="1"/>
      <protection locked="0"/>
    </xf>
    <xf numFmtId="49" fontId="6" fillId="24" borderId="94" xfId="0" applyNumberFormat="1" applyFont="1" applyFill="1" applyBorder="1" applyAlignment="1" applyProtection="1">
      <alignment horizontal="left" vertical="top" wrapText="1"/>
      <protection locked="0"/>
    </xf>
    <xf numFmtId="49" fontId="6" fillId="24" borderId="38" xfId="0" applyNumberFormat="1" applyFont="1" applyFill="1" applyBorder="1" applyAlignment="1" applyProtection="1">
      <alignment horizontal="left" vertical="top" wrapText="1"/>
      <protection locked="0"/>
    </xf>
    <xf numFmtId="49" fontId="6" fillId="24" borderId="21" xfId="0" applyNumberFormat="1" applyFont="1" applyFill="1" applyBorder="1" applyAlignment="1" applyProtection="1">
      <alignment horizontal="left" vertical="top" wrapText="1"/>
      <protection locked="0"/>
    </xf>
    <xf numFmtId="49" fontId="6" fillId="24" borderId="0" xfId="0" applyNumberFormat="1" applyFont="1" applyFill="1" applyBorder="1" applyAlignment="1" applyProtection="1">
      <alignment horizontal="left" vertical="top" wrapText="1"/>
      <protection locked="0"/>
    </xf>
    <xf numFmtId="49" fontId="6" fillId="24" borderId="22" xfId="0" applyNumberFormat="1" applyFont="1" applyFill="1" applyBorder="1" applyAlignment="1" applyProtection="1">
      <alignment horizontal="left" vertical="top" wrapText="1"/>
      <protection locked="0"/>
    </xf>
    <xf numFmtId="0" fontId="6" fillId="13" borderId="21" xfId="0" applyNumberFormat="1" applyFont="1" applyFill="1" applyBorder="1" applyAlignment="1" applyProtection="1">
      <alignment vertical="top" wrapText="1"/>
    </xf>
    <xf numFmtId="0" fontId="6" fillId="13" borderId="0" xfId="0" applyNumberFormat="1" applyFont="1" applyFill="1" applyBorder="1" applyAlignment="1" applyProtection="1">
      <alignment vertical="top" wrapText="1"/>
    </xf>
    <xf numFmtId="0" fontId="6" fillId="13" borderId="22" xfId="0" applyNumberFormat="1" applyFont="1" applyFill="1" applyBorder="1" applyAlignment="1" applyProtection="1">
      <alignment vertical="top" wrapText="1"/>
    </xf>
    <xf numFmtId="0" fontId="6" fillId="13" borderId="37" xfId="0" applyNumberFormat="1" applyFont="1" applyFill="1" applyBorder="1" applyAlignment="1" applyProtection="1">
      <alignment vertical="top" wrapText="1"/>
    </xf>
    <xf numFmtId="0" fontId="6" fillId="13" borderId="94" xfId="0" applyNumberFormat="1" applyFont="1" applyFill="1" applyBorder="1" applyAlignment="1" applyProtection="1">
      <alignment vertical="top" wrapText="1"/>
    </xf>
    <xf numFmtId="0" fontId="6" fillId="13" borderId="38" xfId="0" applyNumberFormat="1" applyFont="1" applyFill="1" applyBorder="1" applyAlignment="1" applyProtection="1">
      <alignment vertical="top" wrapText="1"/>
    </xf>
    <xf numFmtId="0" fontId="4" fillId="13" borderId="0" xfId="0" applyFont="1" applyFill="1" applyAlignment="1" applyProtection="1">
      <alignment vertical="center" wrapText="1"/>
    </xf>
    <xf numFmtId="0" fontId="89" fillId="13" borderId="0" xfId="0" applyFont="1" applyFill="1" applyAlignment="1" applyProtection="1">
      <alignment vertical="center" wrapText="1"/>
    </xf>
    <xf numFmtId="0" fontId="6" fillId="24" borderId="36" xfId="0" applyFont="1" applyFill="1" applyBorder="1" applyAlignment="1" applyProtection="1">
      <alignment horizontal="center" vertical="center" wrapText="1"/>
      <protection locked="0"/>
    </xf>
    <xf numFmtId="0" fontId="6" fillId="24" borderId="71" xfId="0" applyFont="1" applyFill="1" applyBorder="1" applyAlignment="1" applyProtection="1">
      <alignment horizontal="center" vertical="center" wrapText="1"/>
      <protection locked="0"/>
    </xf>
    <xf numFmtId="0" fontId="41" fillId="13" borderId="36" xfId="0" applyFont="1" applyFill="1" applyBorder="1" applyAlignment="1" applyProtection="1">
      <alignment horizontal="center" vertical="center" wrapText="1"/>
    </xf>
    <xf numFmtId="0" fontId="41" fillId="13" borderId="71" xfId="0" applyFont="1" applyFill="1" applyBorder="1" applyAlignment="1" applyProtection="1">
      <alignment horizontal="center" vertical="center" wrapText="1"/>
    </xf>
    <xf numFmtId="0" fontId="31" fillId="13" borderId="0" xfId="0" applyFont="1" applyFill="1" applyBorder="1" applyAlignment="1" applyProtection="1">
      <alignment horizontal="left" vertical="top" wrapText="1"/>
    </xf>
    <xf numFmtId="49" fontId="6" fillId="24" borderId="23" xfId="0" applyNumberFormat="1" applyFont="1" applyFill="1" applyBorder="1" applyAlignment="1" applyProtection="1">
      <alignment horizontal="left" vertical="top" wrapText="1"/>
      <protection locked="0"/>
    </xf>
    <xf numFmtId="49" fontId="6" fillId="24" borderId="15" xfId="0" applyNumberFormat="1" applyFont="1" applyFill="1" applyBorder="1" applyAlignment="1" applyProtection="1">
      <alignment horizontal="left" vertical="top" wrapText="1"/>
      <protection locked="0"/>
    </xf>
    <xf numFmtId="49" fontId="6" fillId="24" borderId="24" xfId="0" applyNumberFormat="1" applyFont="1" applyFill="1" applyBorder="1" applyAlignment="1" applyProtection="1">
      <alignment horizontal="left" vertical="top" wrapText="1"/>
      <protection locked="0"/>
    </xf>
    <xf numFmtId="0" fontId="32" fillId="18" borderId="29" xfId="0" applyFont="1" applyFill="1" applyBorder="1" applyAlignment="1" applyProtection="1">
      <alignment horizontal="center" vertical="center"/>
    </xf>
    <xf numFmtId="0" fontId="32" fillId="18" borderId="30" xfId="0" applyFont="1" applyFill="1" applyBorder="1" applyAlignment="1" applyProtection="1">
      <alignment horizontal="center" vertical="center"/>
    </xf>
    <xf numFmtId="0" fontId="32" fillId="18" borderId="31" xfId="0" applyFont="1" applyFill="1" applyBorder="1" applyAlignment="1" applyProtection="1">
      <alignment horizontal="center" vertical="center"/>
    </xf>
    <xf numFmtId="0" fontId="75" fillId="13" borderId="0" xfId="0" applyFont="1" applyFill="1" applyAlignment="1" applyProtection="1">
      <alignment vertical="top" wrapText="1"/>
    </xf>
    <xf numFmtId="0" fontId="2" fillId="13" borderId="0" xfId="0" applyFont="1" applyFill="1" applyAlignment="1" applyProtection="1">
      <alignment vertical="top" wrapText="1"/>
    </xf>
    <xf numFmtId="0" fontId="0" fillId="0" borderId="0" xfId="0" applyNumberFormat="1" applyAlignment="1" applyProtection="1">
      <alignment vertical="top" wrapText="1"/>
    </xf>
    <xf numFmtId="0" fontId="0" fillId="0" borderId="22" xfId="0" applyNumberFormat="1" applyBorder="1" applyAlignment="1" applyProtection="1">
      <alignment vertical="top" wrapText="1"/>
    </xf>
    <xf numFmtId="0" fontId="31" fillId="13" borderId="11" xfId="0" applyFont="1" applyFill="1" applyBorder="1" applyAlignment="1" applyProtection="1">
      <alignment horizontal="left" vertical="top" wrapText="1"/>
    </xf>
    <xf numFmtId="0" fontId="31" fillId="13" borderId="13" xfId="0" applyFont="1" applyFill="1" applyBorder="1" applyAlignment="1" applyProtection="1">
      <alignment horizontal="left" vertical="top" wrapText="1"/>
    </xf>
    <xf numFmtId="0" fontId="41" fillId="13" borderId="11" xfId="0" applyFont="1" applyFill="1" applyBorder="1" applyAlignment="1" applyProtection="1">
      <alignment horizontal="left" vertical="top" wrapText="1"/>
    </xf>
    <xf numFmtId="0" fontId="31" fillId="13" borderId="12" xfId="0" applyFont="1" applyFill="1" applyBorder="1" applyAlignment="1" applyProtection="1">
      <alignment horizontal="left" vertical="top" wrapText="1"/>
    </xf>
    <xf numFmtId="0" fontId="7" fillId="13" borderId="7" xfId="0" applyFont="1" applyFill="1" applyBorder="1" applyAlignment="1" applyProtection="1">
      <alignment horizontal="left" vertical="top" wrapText="1"/>
    </xf>
    <xf numFmtId="0" fontId="4" fillId="13" borderId="7" xfId="0" applyFont="1" applyFill="1" applyBorder="1" applyAlignment="1" applyProtection="1">
      <alignment horizontal="left" vertical="top" wrapText="1"/>
    </xf>
    <xf numFmtId="0" fontId="0" fillId="16" borderId="11" xfId="0" applyFill="1" applyBorder="1" applyAlignment="1" applyProtection="1">
      <alignment horizontal="center" vertical="center"/>
    </xf>
    <xf numFmtId="0" fontId="0" fillId="16" borderId="7" xfId="0" applyFill="1" applyBorder="1" applyAlignment="1" applyProtection="1">
      <alignment horizontal="center" vertical="center"/>
    </xf>
    <xf numFmtId="0" fontId="7" fillId="13" borderId="11" xfId="0" applyFont="1" applyFill="1" applyBorder="1" applyAlignment="1" applyProtection="1">
      <alignment vertical="top" wrapText="1"/>
    </xf>
    <xf numFmtId="0" fontId="4" fillId="13" borderId="12" xfId="0" applyFont="1" applyFill="1" applyBorder="1" applyAlignment="1" applyProtection="1">
      <alignment vertical="top" wrapText="1"/>
    </xf>
    <xf numFmtId="0" fontId="41" fillId="13" borderId="37" xfId="0" applyFont="1" applyFill="1" applyBorder="1" applyAlignment="1" applyProtection="1">
      <alignment vertical="top" wrapText="1"/>
    </xf>
    <xf numFmtId="0" fontId="31" fillId="13" borderId="94" xfId="0" applyFont="1" applyFill="1" applyBorder="1" applyAlignment="1" applyProtection="1">
      <alignment vertical="top" wrapText="1"/>
    </xf>
    <xf numFmtId="0" fontId="31" fillId="13" borderId="38" xfId="0" applyFont="1" applyFill="1" applyBorder="1" applyAlignment="1" applyProtection="1">
      <alignment vertical="top" wrapText="1"/>
    </xf>
    <xf numFmtId="0" fontId="41" fillId="13" borderId="21" xfId="0" applyFont="1" applyFill="1" applyBorder="1" applyAlignment="1" applyProtection="1">
      <alignment vertical="top" wrapText="1"/>
    </xf>
    <xf numFmtId="0" fontId="31" fillId="13" borderId="0" xfId="0" applyFont="1" applyFill="1" applyBorder="1" applyAlignment="1" applyProtection="1">
      <alignment vertical="top" wrapText="1"/>
    </xf>
    <xf numFmtId="0" fontId="31" fillId="13" borderId="22" xfId="0" applyFont="1" applyFill="1" applyBorder="1" applyAlignment="1" applyProtection="1">
      <alignment vertical="top" wrapText="1"/>
    </xf>
    <xf numFmtId="0" fontId="2" fillId="13" borderId="0" xfId="0" applyFont="1" applyFill="1" applyBorder="1" applyAlignment="1" applyProtection="1">
      <alignment vertical="top" wrapText="1"/>
    </xf>
    <xf numFmtId="0" fontId="4" fillId="13" borderId="37" xfId="0" applyNumberFormat="1" applyFont="1" applyFill="1" applyBorder="1" applyAlignment="1" applyProtection="1">
      <alignment horizontal="center" vertical="center" wrapText="1"/>
    </xf>
    <xf numFmtId="0" fontId="4" fillId="13" borderId="94" xfId="0" applyNumberFormat="1" applyFont="1" applyFill="1" applyBorder="1" applyAlignment="1" applyProtection="1">
      <alignment horizontal="center" vertical="center" wrapText="1"/>
    </xf>
    <xf numFmtId="0" fontId="89" fillId="13" borderId="38" xfId="0" applyNumberFormat="1" applyFont="1" applyFill="1" applyBorder="1" applyAlignment="1" applyProtection="1">
      <alignment vertical="center" wrapText="1"/>
    </xf>
    <xf numFmtId="0" fontId="4" fillId="13" borderId="21" xfId="0" applyNumberFormat="1" applyFont="1" applyFill="1" applyBorder="1" applyAlignment="1" applyProtection="1">
      <alignment horizontal="center" vertical="center" wrapText="1"/>
    </xf>
    <xf numFmtId="0" fontId="4" fillId="13" borderId="0" xfId="0" applyNumberFormat="1" applyFont="1" applyFill="1" applyBorder="1" applyAlignment="1" applyProtection="1">
      <alignment horizontal="center" vertical="center" wrapText="1"/>
    </xf>
    <xf numFmtId="0" fontId="89" fillId="13" borderId="22" xfId="0" applyNumberFormat="1" applyFont="1" applyFill="1" applyBorder="1" applyAlignment="1" applyProtection="1">
      <alignment vertical="center" wrapText="1"/>
    </xf>
    <xf numFmtId="0" fontId="4" fillId="13" borderId="23" xfId="0" applyNumberFormat="1" applyFont="1" applyFill="1" applyBorder="1" applyAlignment="1" applyProtection="1">
      <alignment horizontal="center" vertical="center" wrapText="1"/>
    </xf>
    <xf numFmtId="0" fontId="4" fillId="13" borderId="15" xfId="0" applyNumberFormat="1" applyFont="1" applyFill="1" applyBorder="1" applyAlignment="1" applyProtection="1">
      <alignment horizontal="center" vertical="center" wrapText="1"/>
    </xf>
    <xf numFmtId="0" fontId="89" fillId="13" borderId="24" xfId="0" applyNumberFormat="1" applyFont="1" applyFill="1" applyBorder="1" applyAlignment="1" applyProtection="1">
      <alignment vertical="center" wrapText="1"/>
    </xf>
    <xf numFmtId="0" fontId="4" fillId="13" borderId="37" xfId="0" applyFont="1" applyFill="1" applyBorder="1" applyAlignment="1" applyProtection="1">
      <alignment horizontal="center" vertical="center"/>
    </xf>
    <xf numFmtId="0" fontId="4" fillId="13" borderId="94" xfId="0" applyFont="1" applyFill="1" applyBorder="1" applyAlignment="1" applyProtection="1">
      <alignment horizontal="center" vertical="center"/>
    </xf>
    <xf numFmtId="0" fontId="89" fillId="13" borderId="38" xfId="0" applyFont="1" applyFill="1" applyBorder="1" applyAlignment="1" applyProtection="1"/>
    <xf numFmtId="0" fontId="4" fillId="13" borderId="21" xfId="0" applyFont="1" applyFill="1" applyBorder="1" applyAlignment="1" applyProtection="1">
      <alignment horizontal="center" vertical="center"/>
    </xf>
    <xf numFmtId="0" fontId="4" fillId="13" borderId="0" xfId="0" applyFont="1" applyFill="1" applyBorder="1" applyAlignment="1" applyProtection="1">
      <alignment horizontal="center" vertical="center"/>
    </xf>
    <xf numFmtId="0" fontId="4" fillId="13" borderId="23" xfId="0" applyFont="1" applyFill="1" applyBorder="1" applyAlignment="1" applyProtection="1">
      <alignment horizontal="center" vertical="center"/>
    </xf>
    <xf numFmtId="0" fontId="4" fillId="13" borderId="15" xfId="0" applyFont="1" applyFill="1" applyBorder="1" applyAlignment="1" applyProtection="1">
      <alignment horizontal="center" vertical="center"/>
    </xf>
    <xf numFmtId="0" fontId="89" fillId="13" borderId="24" xfId="0" applyFont="1" applyFill="1" applyBorder="1" applyAlignment="1" applyProtection="1"/>
    <xf numFmtId="0" fontId="82" fillId="13" borderId="0" xfId="0" applyFont="1" applyFill="1" applyBorder="1" applyAlignment="1" applyProtection="1">
      <alignment horizontal="left" vertical="top" wrapText="1"/>
    </xf>
    <xf numFmtId="0" fontId="4" fillId="13" borderId="7" xfId="0" applyFont="1" applyFill="1" applyBorder="1" applyAlignment="1" applyProtection="1">
      <alignment horizontal="center" vertical="center"/>
    </xf>
    <xf numFmtId="0" fontId="89" fillId="13" borderId="7" xfId="0" applyFont="1" applyFill="1" applyBorder="1" applyAlignment="1" applyProtection="1"/>
    <xf numFmtId="0" fontId="6" fillId="24" borderId="12" xfId="0" applyFont="1" applyFill="1" applyBorder="1" applyAlignment="1" applyProtection="1">
      <alignment horizontal="left" vertical="top" wrapText="1"/>
      <protection locked="0"/>
    </xf>
    <xf numFmtId="0" fontId="52" fillId="24" borderId="21" xfId="0" applyNumberFormat="1" applyFont="1" applyFill="1" applyBorder="1" applyAlignment="1" applyProtection="1">
      <alignment vertical="top" wrapText="1"/>
      <protection locked="0"/>
    </xf>
    <xf numFmtId="0" fontId="52" fillId="24" borderId="23" xfId="0" applyNumberFormat="1" applyFont="1" applyFill="1" applyBorder="1" applyAlignment="1" applyProtection="1">
      <alignment vertical="top" wrapText="1"/>
      <protection locked="0"/>
    </xf>
    <xf numFmtId="0" fontId="2" fillId="13" borderId="7" xfId="0" applyNumberFormat="1" applyFont="1" applyFill="1" applyBorder="1" applyAlignment="1" applyProtection="1">
      <alignment horizontal="left" vertical="top"/>
    </xf>
    <xf numFmtId="0" fontId="50" fillId="13" borderId="0" xfId="0" applyFont="1" applyFill="1" applyAlignment="1" applyProtection="1">
      <alignment horizontal="left" vertical="center" wrapText="1"/>
    </xf>
    <xf numFmtId="0" fontId="52" fillId="18" borderId="11" xfId="0" applyNumberFormat="1" applyFont="1" applyFill="1" applyBorder="1" applyAlignment="1" applyProtection="1">
      <alignment horizontal="left" vertical="top"/>
    </xf>
    <xf numFmtId="0" fontId="52" fillId="18" borderId="12" xfId="0" applyNumberFormat="1" applyFont="1" applyFill="1" applyBorder="1" applyAlignment="1" applyProtection="1">
      <alignment horizontal="left" vertical="top"/>
    </xf>
    <xf numFmtId="0" fontId="52" fillId="18" borderId="13" xfId="0" applyNumberFormat="1" applyFont="1" applyFill="1" applyBorder="1" applyAlignment="1" applyProtection="1">
      <alignment horizontal="left" vertical="top"/>
    </xf>
    <xf numFmtId="0" fontId="4" fillId="13" borderId="7" xfId="0" applyFont="1" applyFill="1" applyBorder="1" applyAlignment="1" applyProtection="1">
      <alignment horizontal="left" vertical="top"/>
    </xf>
    <xf numFmtId="0" fontId="4" fillId="13" borderId="0" xfId="0" applyNumberFormat="1" applyFont="1" applyFill="1" applyBorder="1" applyAlignment="1" applyProtection="1">
      <alignment vertical="top" wrapText="1"/>
    </xf>
    <xf numFmtId="0" fontId="52" fillId="24" borderId="37" xfId="0" applyNumberFormat="1" applyFont="1" applyFill="1" applyBorder="1" applyAlignment="1" applyProtection="1">
      <alignment vertical="top" wrapText="1"/>
      <protection locked="0"/>
    </xf>
    <xf numFmtId="0" fontId="4" fillId="13" borderId="11" xfId="0" applyNumberFormat="1" applyFont="1" applyFill="1" applyBorder="1" applyAlignment="1" applyProtection="1">
      <alignment horizontal="left" vertical="top"/>
    </xf>
    <xf numFmtId="0" fontId="4" fillId="13" borderId="12" xfId="0" applyNumberFormat="1" applyFont="1" applyFill="1" applyBorder="1" applyAlignment="1" applyProtection="1">
      <alignment horizontal="left" vertical="top"/>
    </xf>
    <xf numFmtId="0" fontId="4" fillId="13" borderId="13" xfId="0" applyNumberFormat="1" applyFont="1" applyFill="1" applyBorder="1" applyAlignment="1" applyProtection="1">
      <alignment horizontal="left" vertical="top"/>
    </xf>
    <xf numFmtId="0" fontId="2" fillId="13" borderId="0" xfId="0" applyNumberFormat="1" applyFont="1" applyFill="1" applyBorder="1" applyAlignment="1" applyProtection="1">
      <alignment horizontal="left" vertical="top"/>
    </xf>
    <xf numFmtId="0" fontId="2" fillId="13" borderId="22" xfId="0" applyNumberFormat="1" applyFont="1" applyFill="1" applyBorder="1" applyAlignment="1" applyProtection="1">
      <alignment horizontal="left" vertical="top"/>
    </xf>
    <xf numFmtId="0" fontId="2" fillId="24" borderId="37" xfId="0" applyNumberFormat="1" applyFont="1" applyFill="1" applyBorder="1" applyAlignment="1" applyProtection="1">
      <alignment horizontal="left" vertical="top"/>
      <protection locked="0"/>
    </xf>
    <xf numFmtId="0" fontId="52" fillId="24" borderId="94" xfId="0" applyNumberFormat="1" applyFont="1" applyFill="1" applyBorder="1" applyAlignment="1" applyProtection="1">
      <alignment horizontal="left" vertical="top"/>
      <protection locked="0"/>
    </xf>
    <xf numFmtId="0" fontId="52" fillId="24" borderId="38" xfId="0" applyNumberFormat="1" applyFont="1" applyFill="1" applyBorder="1" applyAlignment="1" applyProtection="1">
      <alignment horizontal="left" vertical="top"/>
      <protection locked="0"/>
    </xf>
    <xf numFmtId="0" fontId="52" fillId="24" borderId="21" xfId="0" applyNumberFormat="1" applyFont="1" applyFill="1" applyBorder="1" applyAlignment="1" applyProtection="1">
      <alignment horizontal="left" vertical="top" wrapText="1"/>
      <protection locked="0"/>
    </xf>
    <xf numFmtId="0" fontId="52" fillId="24" borderId="0" xfId="0" applyNumberFormat="1" applyFont="1" applyFill="1" applyBorder="1" applyAlignment="1" applyProtection="1">
      <alignment horizontal="left" vertical="top" wrapText="1"/>
      <protection locked="0"/>
    </xf>
    <xf numFmtId="0" fontId="52" fillId="24" borderId="22" xfId="0" applyNumberFormat="1" applyFont="1" applyFill="1" applyBorder="1" applyAlignment="1" applyProtection="1">
      <alignment horizontal="left" vertical="top" wrapText="1"/>
      <protection locked="0"/>
    </xf>
    <xf numFmtId="0" fontId="52" fillId="24" borderId="23" xfId="0" applyNumberFormat="1" applyFont="1" applyFill="1" applyBorder="1" applyAlignment="1" applyProtection="1">
      <alignment horizontal="left" vertical="top" wrapText="1"/>
      <protection locked="0"/>
    </xf>
    <xf numFmtId="0" fontId="52" fillId="24" borderId="15" xfId="0" applyNumberFormat="1" applyFont="1" applyFill="1" applyBorder="1" applyAlignment="1" applyProtection="1">
      <alignment horizontal="left" vertical="top" wrapText="1"/>
      <protection locked="0"/>
    </xf>
    <xf numFmtId="0" fontId="52" fillId="24" borderId="24" xfId="0" applyNumberFormat="1" applyFont="1" applyFill="1" applyBorder="1" applyAlignment="1" applyProtection="1">
      <alignment horizontal="left" vertical="top" wrapText="1"/>
      <protection locked="0"/>
    </xf>
    <xf numFmtId="0" fontId="52" fillId="24" borderId="11" xfId="0" applyNumberFormat="1" applyFont="1" applyFill="1" applyBorder="1" applyAlignment="1" applyProtection="1">
      <alignment horizontal="left" vertical="top"/>
      <protection locked="0"/>
    </xf>
    <xf numFmtId="0" fontId="52" fillId="24" borderId="13" xfId="0" applyNumberFormat="1" applyFont="1" applyFill="1" applyBorder="1" applyAlignment="1" applyProtection="1">
      <alignment horizontal="left" vertical="top"/>
      <protection locked="0"/>
    </xf>
    <xf numFmtId="0" fontId="2" fillId="18" borderId="7" xfId="0" applyNumberFormat="1" applyFont="1" applyFill="1" applyBorder="1" applyAlignment="1" applyProtection="1">
      <alignment horizontal="left" vertical="top"/>
    </xf>
    <xf numFmtId="0" fontId="52" fillId="18" borderId="11" xfId="0" applyNumberFormat="1" applyFont="1" applyFill="1" applyBorder="1" applyAlignment="1" applyProtection="1">
      <alignment horizontal="left" vertical="center" wrapText="1" indent="1"/>
    </xf>
    <xf numFmtId="0" fontId="52" fillId="18" borderId="12" xfId="0" applyNumberFormat="1" applyFont="1" applyFill="1" applyBorder="1" applyAlignment="1" applyProtection="1">
      <alignment horizontal="left" vertical="center" wrapText="1" indent="1"/>
    </xf>
    <xf numFmtId="0" fontId="52" fillId="18" borderId="13" xfId="0" applyNumberFormat="1" applyFont="1" applyFill="1" applyBorder="1" applyAlignment="1" applyProtection="1">
      <alignment horizontal="left" vertical="center" wrapText="1" indent="1"/>
    </xf>
    <xf numFmtId="0" fontId="50" fillId="13" borderId="22" xfId="0" applyFont="1" applyFill="1" applyBorder="1" applyAlignment="1" applyProtection="1">
      <alignment horizontal="left" vertical="center" wrapText="1"/>
    </xf>
    <xf numFmtId="0" fontId="51" fillId="18" borderId="7" xfId="0" applyFont="1" applyFill="1" applyBorder="1" applyAlignment="1" applyProtection="1">
      <alignment horizontal="left" vertical="center" wrapText="1"/>
    </xf>
    <xf numFmtId="0" fontId="51" fillId="18" borderId="11" xfId="0" applyFont="1" applyFill="1" applyBorder="1" applyAlignment="1" applyProtection="1">
      <alignment horizontal="left" vertical="center" wrapText="1"/>
    </xf>
    <xf numFmtId="0" fontId="4" fillId="18" borderId="61" xfId="0" applyFont="1" applyFill="1" applyBorder="1" applyAlignment="1" applyProtection="1">
      <alignment horizontal="center" vertical="center"/>
    </xf>
    <xf numFmtId="0" fontId="4" fillId="18" borderId="63" xfId="0" applyFont="1" applyFill="1" applyBorder="1" applyAlignment="1" applyProtection="1">
      <alignment horizontal="center" vertical="center"/>
    </xf>
    <xf numFmtId="0" fontId="0" fillId="18" borderId="11" xfId="0" applyFill="1" applyBorder="1" applyAlignment="1" applyProtection="1">
      <alignment horizontal="left"/>
    </xf>
    <xf numFmtId="0" fontId="0" fillId="18" borderId="12" xfId="0" applyFill="1" applyBorder="1" applyAlignment="1" applyProtection="1">
      <alignment horizontal="left"/>
    </xf>
    <xf numFmtId="0" fontId="0" fillId="18" borderId="13" xfId="0" applyFill="1" applyBorder="1" applyAlignment="1" applyProtection="1">
      <alignment horizontal="left"/>
    </xf>
    <xf numFmtId="0" fontId="66" fillId="13" borderId="70" xfId="0" quotePrefix="1" applyNumberFormat="1" applyFont="1" applyFill="1" applyBorder="1" applyAlignment="1" applyProtection="1">
      <alignment horizontal="right" vertical="top" wrapText="1"/>
    </xf>
    <xf numFmtId="0" fontId="0" fillId="0" borderId="0" xfId="0" applyAlignment="1">
      <alignment horizontal="right" vertical="top" wrapText="1"/>
    </xf>
    <xf numFmtId="0" fontId="0" fillId="0" borderId="58" xfId="0" applyBorder="1" applyAlignment="1">
      <alignment horizontal="right" vertical="top" wrapText="1"/>
    </xf>
    <xf numFmtId="0" fontId="66" fillId="13" borderId="58" xfId="0" quotePrefix="1" applyNumberFormat="1" applyFont="1" applyFill="1" applyBorder="1" applyAlignment="1" applyProtection="1">
      <alignment horizontal="right" vertical="top" wrapText="1"/>
    </xf>
    <xf numFmtId="0" fontId="5" fillId="13" borderId="59" xfId="0" applyFont="1" applyFill="1" applyBorder="1" applyAlignment="1" applyProtection="1">
      <alignment horizontal="left" vertical="top" wrapText="1"/>
    </xf>
    <xf numFmtId="0" fontId="5" fillId="13" borderId="58" xfId="0" applyFont="1" applyFill="1" applyBorder="1" applyAlignment="1" applyProtection="1">
      <alignment horizontal="left" vertical="top" wrapText="1"/>
    </xf>
    <xf numFmtId="0" fontId="5" fillId="13" borderId="70" xfId="0" applyFont="1" applyFill="1" applyBorder="1" applyAlignment="1" applyProtection="1">
      <alignment horizontal="left" vertical="top" wrapText="1"/>
    </xf>
    <xf numFmtId="0" fontId="31" fillId="26" borderId="11" xfId="0" applyNumberFormat="1" applyFont="1" applyFill="1" applyBorder="1" applyAlignment="1" applyProtection="1">
      <alignment horizontal="left" vertical="top"/>
    </xf>
    <xf numFmtId="0" fontId="31" fillId="26" borderId="13" xfId="0" applyNumberFormat="1" applyFont="1" applyFill="1" applyBorder="1" applyAlignment="1" applyProtection="1">
      <alignment horizontal="left" vertical="top"/>
    </xf>
    <xf numFmtId="0" fontId="31" fillId="13" borderId="11" xfId="0" applyNumberFormat="1" applyFont="1" applyFill="1" applyBorder="1" applyAlignment="1" applyProtection="1">
      <alignment horizontal="left" vertical="top"/>
    </xf>
    <xf numFmtId="0" fontId="31" fillId="13" borderId="13" xfId="0" applyNumberFormat="1" applyFont="1" applyFill="1" applyBorder="1" applyAlignment="1" applyProtection="1">
      <alignment horizontal="left" vertical="top"/>
    </xf>
    <xf numFmtId="0" fontId="31" fillId="13" borderId="11" xfId="0" applyNumberFormat="1" applyFont="1" applyFill="1" applyBorder="1" applyAlignment="1" applyProtection="1">
      <alignment horizontal="left" vertical="center" wrapText="1" indent="1"/>
    </xf>
    <xf numFmtId="0" fontId="31" fillId="13" borderId="12" xfId="0" applyNumberFormat="1" applyFont="1" applyFill="1" applyBorder="1" applyAlignment="1" applyProtection="1">
      <alignment horizontal="left" vertical="center" wrapText="1" indent="1"/>
    </xf>
    <xf numFmtId="0" fontId="31" fillId="13" borderId="13" xfId="0" applyNumberFormat="1" applyFont="1" applyFill="1" applyBorder="1" applyAlignment="1" applyProtection="1">
      <alignment horizontal="left" vertical="center" wrapText="1" indent="1"/>
    </xf>
    <xf numFmtId="0" fontId="31" fillId="13" borderId="7" xfId="0" applyNumberFormat="1" applyFont="1" applyFill="1" applyBorder="1" applyAlignment="1" applyProtection="1">
      <alignment horizontal="left" vertical="top"/>
    </xf>
    <xf numFmtId="0" fontId="81" fillId="13" borderId="7" xfId="0" applyFont="1" applyFill="1" applyBorder="1" applyAlignment="1" applyProtection="1">
      <alignment horizontal="left" vertical="center" wrapText="1"/>
    </xf>
    <xf numFmtId="0" fontId="81" fillId="13" borderId="11" xfId="0" applyFont="1" applyFill="1" applyBorder="1" applyAlignment="1" applyProtection="1">
      <alignment horizontal="left" vertical="center" wrapText="1"/>
    </xf>
    <xf numFmtId="0" fontId="31" fillId="13" borderId="11" xfId="0" applyFont="1" applyFill="1" applyBorder="1" applyAlignment="1" applyProtection="1">
      <alignment horizontal="left"/>
    </xf>
    <xf numFmtId="0" fontId="31" fillId="13" borderId="12" xfId="0" applyFont="1" applyFill="1" applyBorder="1" applyAlignment="1" applyProtection="1">
      <alignment horizontal="left"/>
    </xf>
    <xf numFmtId="0" fontId="31" fillId="13" borderId="13" xfId="0" applyFont="1" applyFill="1" applyBorder="1" applyAlignment="1" applyProtection="1">
      <alignment horizontal="left"/>
    </xf>
    <xf numFmtId="0" fontId="82" fillId="13" borderId="61" xfId="0" applyFont="1" applyFill="1" applyBorder="1" applyAlignment="1" applyProtection="1">
      <alignment horizontal="center" vertical="center"/>
    </xf>
    <xf numFmtId="0" fontId="82" fillId="13" borderId="63" xfId="0" applyFont="1" applyFill="1" applyBorder="1" applyAlignment="1" applyProtection="1">
      <alignment horizontal="center" vertical="center"/>
    </xf>
    <xf numFmtId="0" fontId="66" fillId="13" borderId="0" xfId="0" quotePrefix="1" applyNumberFormat="1" applyFont="1" applyFill="1" applyBorder="1" applyAlignment="1" applyProtection="1">
      <alignment horizontal="right" vertical="top" wrapText="1"/>
    </xf>
    <xf numFmtId="0" fontId="31" fillId="13" borderId="12" xfId="0" applyNumberFormat="1" applyFont="1" applyFill="1" applyBorder="1" applyAlignment="1" applyProtection="1">
      <alignment horizontal="left" vertical="top"/>
    </xf>
    <xf numFmtId="0" fontId="73" fillId="13" borderId="0" xfId="0" applyFont="1" applyFill="1" applyBorder="1" applyAlignment="1" applyProtection="1">
      <alignment vertical="top" wrapText="1"/>
    </xf>
    <xf numFmtId="0" fontId="31" fillId="26" borderId="12" xfId="0" applyNumberFormat="1" applyFont="1" applyFill="1" applyBorder="1" applyAlignment="1" applyProtection="1">
      <alignment horizontal="left" vertical="top"/>
    </xf>
    <xf numFmtId="0" fontId="2" fillId="13" borderId="0" xfId="0" applyFont="1" applyFill="1" applyAlignment="1" applyProtection="1">
      <alignment horizontal="left" vertical="top"/>
    </xf>
    <xf numFmtId="0" fontId="52" fillId="24" borderId="37" xfId="0" applyNumberFormat="1" applyFont="1" applyFill="1" applyBorder="1" applyAlignment="1" applyProtection="1">
      <alignment horizontal="left" vertical="top"/>
      <protection locked="0"/>
    </xf>
    <xf numFmtId="0" fontId="4" fillId="13" borderId="22" xfId="0" applyFont="1" applyFill="1" applyBorder="1" applyAlignment="1" applyProtection="1">
      <alignment horizontal="left" vertical="top"/>
    </xf>
    <xf numFmtId="0" fontId="52" fillId="24" borderId="7" xfId="0" applyNumberFormat="1" applyFont="1" applyFill="1" applyBorder="1" applyAlignment="1" applyProtection="1">
      <alignment horizontal="left" vertical="top"/>
      <protection locked="0"/>
    </xf>
    <xf numFmtId="0" fontId="50" fillId="13" borderId="0" xfId="0" applyNumberFormat="1" applyFont="1" applyFill="1" applyAlignment="1" applyProtection="1">
      <alignment horizontal="left" vertical="center" wrapText="1"/>
    </xf>
    <xf numFmtId="0" fontId="50" fillId="13" borderId="22" xfId="0" applyNumberFormat="1" applyFont="1" applyFill="1" applyBorder="1" applyAlignment="1" applyProtection="1">
      <alignment horizontal="left" vertical="center" wrapText="1"/>
    </xf>
    <xf numFmtId="0" fontId="6" fillId="13" borderId="11" xfId="0" applyFont="1" applyFill="1" applyBorder="1" applyAlignment="1" applyProtection="1">
      <alignment horizontal="left" vertical="top" wrapText="1"/>
    </xf>
    <xf numFmtId="0" fontId="2" fillId="13" borderId="13" xfId="0" applyFont="1" applyFill="1" applyBorder="1" applyAlignment="1" applyProtection="1">
      <alignment horizontal="left" vertical="top" wrapText="1"/>
    </xf>
    <xf numFmtId="0" fontId="6" fillId="13" borderId="37" xfId="0" applyFont="1" applyFill="1" applyBorder="1" applyAlignment="1" applyProtection="1">
      <alignment horizontal="left" vertical="top" wrapText="1"/>
    </xf>
    <xf numFmtId="0" fontId="2" fillId="13" borderId="38" xfId="0" applyFont="1" applyFill="1" applyBorder="1" applyAlignment="1" applyProtection="1">
      <alignment horizontal="left" vertical="top" wrapText="1"/>
    </xf>
    <xf numFmtId="0" fontId="31" fillId="13" borderId="61" xfId="0" applyFont="1" applyFill="1" applyBorder="1" applyAlignment="1" applyProtection="1">
      <alignment horizontal="center" vertical="center"/>
    </xf>
    <xf numFmtId="0" fontId="31" fillId="13" borderId="63" xfId="0" applyFont="1" applyFill="1" applyBorder="1" applyAlignment="1" applyProtection="1">
      <alignment horizontal="center" vertical="center"/>
    </xf>
    <xf numFmtId="0" fontId="0" fillId="15" borderId="7" xfId="0" applyFill="1" applyBorder="1" applyAlignment="1" applyProtection="1">
      <alignment horizontal="center" vertical="center"/>
    </xf>
    <xf numFmtId="0" fontId="0" fillId="15" borderId="11" xfId="0" applyFill="1" applyBorder="1" applyAlignment="1" applyProtection="1">
      <alignment horizontal="center" vertical="center"/>
    </xf>
    <xf numFmtId="0" fontId="7" fillId="13" borderId="7" xfId="0" applyFont="1" applyFill="1" applyBorder="1" applyAlignment="1" applyProtection="1">
      <alignment horizontal="center" vertical="top" wrapText="1"/>
    </xf>
    <xf numFmtId="0" fontId="89" fillId="13" borderId="7" xfId="0" applyFont="1" applyFill="1" applyBorder="1" applyAlignment="1" applyProtection="1">
      <alignment horizontal="center" vertical="top" wrapText="1"/>
    </xf>
    <xf numFmtId="0" fontId="89" fillId="13" borderId="71" xfId="0" applyFont="1" applyFill="1" applyBorder="1" applyProtection="1">
      <protection locked="0"/>
    </xf>
    <xf numFmtId="0" fontId="6" fillId="24" borderId="7" xfId="0" applyNumberFormat="1" applyFont="1" applyFill="1" applyBorder="1" applyAlignment="1" applyProtection="1">
      <alignment vertical="top" wrapText="1"/>
      <protection locked="0"/>
    </xf>
    <xf numFmtId="0" fontId="89" fillId="13" borderId="7" xfId="0" applyFont="1" applyFill="1" applyBorder="1" applyAlignment="1" applyProtection="1">
      <alignment wrapText="1"/>
      <protection locked="0"/>
    </xf>
    <xf numFmtId="0" fontId="41" fillId="13" borderId="36" xfId="0" applyNumberFormat="1" applyFont="1" applyFill="1" applyBorder="1" applyAlignment="1" applyProtection="1">
      <alignment vertical="top" wrapText="1"/>
    </xf>
    <xf numFmtId="0" fontId="41" fillId="13" borderId="71" xfId="0" applyNumberFormat="1" applyFont="1" applyFill="1" applyBorder="1" applyAlignment="1" applyProtection="1">
      <alignment vertical="top" wrapText="1"/>
    </xf>
    <xf numFmtId="0" fontId="41" fillId="13" borderId="7" xfId="0" applyNumberFormat="1" applyFont="1" applyFill="1" applyBorder="1" applyAlignment="1" applyProtection="1">
      <alignment vertical="top" wrapText="1"/>
    </xf>
    <xf numFmtId="0" fontId="31" fillId="13" borderId="7" xfId="0" applyFont="1" applyFill="1" applyBorder="1" applyAlignment="1" applyProtection="1">
      <alignment wrapText="1"/>
    </xf>
    <xf numFmtId="3" fontId="41" fillId="13" borderId="36" xfId="0" applyNumberFormat="1" applyFont="1" applyFill="1" applyBorder="1" applyAlignment="1" applyProtection="1">
      <alignment horizontal="center" vertical="center" wrapText="1"/>
    </xf>
    <xf numFmtId="3" fontId="41" fillId="13" borderId="71" xfId="0" applyNumberFormat="1" applyFont="1" applyFill="1" applyBorder="1" applyAlignment="1" applyProtection="1">
      <alignment horizontal="center" vertical="center" wrapText="1"/>
    </xf>
    <xf numFmtId="3" fontId="31" fillId="13" borderId="71" xfId="0" applyNumberFormat="1" applyFont="1" applyFill="1" applyBorder="1" applyProtection="1"/>
    <xf numFmtId="0" fontId="31" fillId="13" borderId="71" xfId="0" applyFont="1" applyFill="1" applyBorder="1" applyProtection="1"/>
    <xf numFmtId="0" fontId="7" fillId="13" borderId="36" xfId="0" applyFont="1" applyFill="1" applyBorder="1" applyAlignment="1" applyProtection="1">
      <alignment horizontal="left" vertical="top" wrapText="1"/>
    </xf>
    <xf numFmtId="0" fontId="7" fillId="13" borderId="71" xfId="0" applyFont="1" applyFill="1" applyBorder="1" applyAlignment="1" applyProtection="1">
      <alignment horizontal="left" vertical="top" wrapText="1"/>
    </xf>
    <xf numFmtId="0" fontId="6" fillId="24" borderId="36" xfId="0" applyNumberFormat="1" applyFont="1" applyFill="1" applyBorder="1" applyAlignment="1" applyProtection="1">
      <alignment vertical="top" wrapText="1"/>
      <protection locked="0"/>
    </xf>
    <xf numFmtId="0" fontId="6" fillId="24" borderId="71" xfId="0" applyNumberFormat="1" applyFont="1" applyFill="1" applyBorder="1" applyAlignment="1" applyProtection="1">
      <alignment vertical="top" wrapText="1"/>
      <protection locked="0"/>
    </xf>
    <xf numFmtId="0" fontId="41" fillId="13" borderId="7" xfId="0" applyFont="1" applyFill="1" applyBorder="1" applyAlignment="1" applyProtection="1">
      <alignment horizontal="center" vertical="top" wrapText="1"/>
    </xf>
    <xf numFmtId="0" fontId="0" fillId="24" borderId="71" xfId="0" applyFill="1" applyBorder="1" applyProtection="1">
      <protection locked="0"/>
    </xf>
    <xf numFmtId="0" fontId="92" fillId="13" borderId="0" xfId="0" applyNumberFormat="1" applyFont="1" applyFill="1" applyBorder="1" applyAlignment="1" applyProtection="1">
      <alignment horizontal="left" vertical="center" wrapText="1"/>
    </xf>
    <xf numFmtId="0" fontId="92" fillId="13" borderId="0" xfId="0" applyNumberFormat="1" applyFont="1" applyFill="1" applyAlignment="1" applyProtection="1">
      <alignment horizontal="left" vertical="center" wrapText="1"/>
    </xf>
    <xf numFmtId="0" fontId="92" fillId="13" borderId="22" xfId="0" applyNumberFormat="1" applyFont="1" applyFill="1" applyBorder="1" applyAlignment="1" applyProtection="1">
      <alignment horizontal="left" vertical="center" wrapText="1"/>
    </xf>
    <xf numFmtId="0" fontId="91" fillId="13" borderId="7" xfId="0" applyFont="1" applyFill="1" applyBorder="1" applyAlignment="1" applyProtection="1">
      <alignment horizontal="left" vertical="center" wrapText="1"/>
    </xf>
    <xf numFmtId="0" fontId="91" fillId="13" borderId="11" xfId="0" applyFont="1" applyFill="1" applyBorder="1" applyAlignment="1" applyProtection="1">
      <alignment horizontal="left" vertical="center" wrapText="1"/>
    </xf>
    <xf numFmtId="0" fontId="8" fillId="13" borderId="103" xfId="14" applyFill="1" applyBorder="1" applyAlignment="1" applyProtection="1">
      <alignment horizontal="center" vertical="top" wrapText="1"/>
    </xf>
    <xf numFmtId="0" fontId="0" fillId="24" borderId="21" xfId="0" applyFill="1" applyBorder="1" applyAlignment="1" applyProtection="1">
      <alignment vertical="top" wrapText="1"/>
      <protection locked="0"/>
    </xf>
    <xf numFmtId="0" fontId="0" fillId="24" borderId="37" xfId="0" applyFill="1" applyBorder="1" applyAlignment="1" applyProtection="1">
      <alignment vertical="top" wrapText="1"/>
      <protection locked="0"/>
    </xf>
    <xf numFmtId="0" fontId="3" fillId="19" borderId="0" xfId="0" applyFont="1" applyFill="1" applyBorder="1" applyAlignment="1" applyProtection="1">
      <alignment horizontal="left" vertical="top" wrapText="1"/>
    </xf>
    <xf numFmtId="0" fontId="119" fillId="13" borderId="0" xfId="0" applyFont="1" applyFill="1" applyBorder="1" applyAlignment="1" applyProtection="1">
      <alignment horizontal="left" vertical="top" wrapText="1"/>
    </xf>
    <xf numFmtId="0" fontId="120" fillId="0" borderId="0" xfId="0" applyFont="1" applyAlignment="1" applyProtection="1">
      <alignment vertical="top" wrapText="1"/>
    </xf>
    <xf numFmtId="0" fontId="89" fillId="13" borderId="0" xfId="0" applyFont="1" applyFill="1" applyAlignment="1" applyProtection="1">
      <alignment wrapText="1"/>
    </xf>
    <xf numFmtId="0" fontId="8" fillId="21" borderId="92" xfId="14" applyFont="1" applyFill="1" applyBorder="1" applyAlignment="1" applyProtection="1">
      <alignment horizontal="center" vertical="top" wrapText="1"/>
    </xf>
    <xf numFmtId="0" fontId="4" fillId="13" borderId="0" xfId="0" applyFont="1" applyFill="1" applyAlignment="1" applyProtection="1">
      <alignment horizontal="left" vertical="center" wrapText="1"/>
    </xf>
    <xf numFmtId="0" fontId="0" fillId="24" borderId="23" xfId="0" applyFill="1" applyBorder="1" applyAlignment="1" applyProtection="1">
      <alignment vertical="top" wrapText="1"/>
      <protection locked="0"/>
    </xf>
    <xf numFmtId="0" fontId="89" fillId="13" borderId="0" xfId="0" applyFont="1" applyFill="1" applyBorder="1" applyAlignment="1" applyProtection="1">
      <alignment vertical="top" wrapText="1"/>
    </xf>
    <xf numFmtId="0" fontId="89" fillId="13" borderId="12" xfId="0" applyFont="1" applyFill="1" applyBorder="1" applyAlignment="1" applyProtection="1">
      <alignment vertical="top" wrapText="1"/>
      <protection locked="0"/>
    </xf>
    <xf numFmtId="0" fontId="89" fillId="13" borderId="13" xfId="0" applyFont="1" applyFill="1" applyBorder="1" applyAlignment="1" applyProtection="1">
      <alignment vertical="top" wrapText="1"/>
      <protection locked="0"/>
    </xf>
    <xf numFmtId="0" fontId="89" fillId="13" borderId="94" xfId="0" applyFont="1" applyFill="1" applyBorder="1" applyAlignment="1" applyProtection="1">
      <alignment vertical="top" wrapText="1"/>
      <protection locked="0"/>
    </xf>
    <xf numFmtId="0" fontId="89" fillId="13" borderId="38" xfId="0" applyFont="1" applyFill="1" applyBorder="1" applyAlignment="1" applyProtection="1">
      <alignment vertical="top" wrapText="1"/>
      <protection locked="0"/>
    </xf>
    <xf numFmtId="0" fontId="89" fillId="13" borderId="0" xfId="0" applyFont="1" applyFill="1" applyBorder="1" applyAlignment="1" applyProtection="1">
      <alignment vertical="top" wrapText="1"/>
      <protection locked="0"/>
    </xf>
    <xf numFmtId="0" fontId="89" fillId="13" borderId="22" xfId="0" applyFont="1" applyFill="1" applyBorder="1" applyAlignment="1" applyProtection="1">
      <alignment vertical="top" wrapText="1"/>
      <protection locked="0"/>
    </xf>
    <xf numFmtId="0" fontId="89" fillId="13" borderId="15" xfId="0" applyFont="1" applyFill="1" applyBorder="1" applyAlignment="1" applyProtection="1">
      <alignment vertical="top" wrapText="1"/>
      <protection locked="0"/>
    </xf>
    <xf numFmtId="0" fontId="89" fillId="13" borderId="24" xfId="0" applyFont="1" applyFill="1" applyBorder="1" applyAlignment="1" applyProtection="1">
      <alignment vertical="top" wrapText="1"/>
      <protection locked="0"/>
    </xf>
    <xf numFmtId="0" fontId="4" fillId="13" borderId="15" xfId="0" applyFont="1" applyFill="1" applyBorder="1" applyAlignment="1" applyProtection="1">
      <alignment vertical="top" wrapText="1"/>
    </xf>
    <xf numFmtId="0" fontId="89" fillId="13" borderId="0" xfId="0" applyFont="1" applyFill="1" applyBorder="1" applyAlignment="1" applyProtection="1">
      <alignment wrapText="1"/>
      <protection locked="0"/>
    </xf>
    <xf numFmtId="0" fontId="89" fillId="13" borderId="22" xfId="0" applyFont="1" applyFill="1" applyBorder="1" applyAlignment="1" applyProtection="1">
      <alignment wrapText="1"/>
      <protection locked="0"/>
    </xf>
    <xf numFmtId="0" fontId="12" fillId="13" borderId="15" xfId="0" applyFont="1" applyFill="1" applyBorder="1" applyAlignment="1" applyProtection="1">
      <alignment vertical="top" wrapText="1"/>
    </xf>
    <xf numFmtId="0" fontId="89" fillId="13" borderId="15" xfId="0" applyFont="1" applyFill="1" applyBorder="1" applyAlignment="1" applyProtection="1">
      <alignment vertical="top" wrapText="1"/>
    </xf>
    <xf numFmtId="0" fontId="89" fillId="13" borderId="94" xfId="0" applyFont="1" applyFill="1" applyBorder="1" applyAlignment="1" applyProtection="1">
      <alignment wrapText="1"/>
      <protection locked="0"/>
    </xf>
    <xf numFmtId="0" fontId="89" fillId="13" borderId="38" xfId="0" applyFont="1" applyFill="1" applyBorder="1" applyAlignment="1" applyProtection="1">
      <alignment wrapText="1"/>
      <protection locked="0"/>
    </xf>
    <xf numFmtId="0" fontId="89" fillId="13" borderId="15" xfId="0" applyFont="1" applyFill="1" applyBorder="1" applyAlignment="1" applyProtection="1">
      <alignment wrapText="1"/>
      <protection locked="0"/>
    </xf>
    <xf numFmtId="0" fontId="89" fillId="13" borderId="24" xfId="0" applyFont="1" applyFill="1" applyBorder="1" applyAlignment="1" applyProtection="1">
      <alignment wrapText="1"/>
      <protection locked="0"/>
    </xf>
    <xf numFmtId="0" fontId="80" fillId="13" borderId="0" xfId="0" applyFont="1" applyFill="1" applyBorder="1" applyAlignment="1" applyProtection="1">
      <alignment vertical="top" wrapText="1"/>
    </xf>
    <xf numFmtId="0" fontId="0" fillId="0" borderId="0" xfId="0" applyAlignment="1" applyProtection="1">
      <alignment vertical="top" wrapText="1"/>
    </xf>
    <xf numFmtId="0" fontId="0" fillId="0" borderId="0" xfId="0" applyAlignment="1" applyProtection="1">
      <alignment wrapText="1"/>
    </xf>
    <xf numFmtId="0" fontId="4" fillId="13" borderId="11" xfId="0" applyNumberFormat="1" applyFont="1" applyFill="1" applyBorder="1" applyAlignment="1" applyProtection="1">
      <alignment vertical="top"/>
    </xf>
    <xf numFmtId="0" fontId="0" fillId="0" borderId="12" xfId="0" applyBorder="1" applyAlignment="1">
      <alignment vertical="top"/>
    </xf>
    <xf numFmtId="0" fontId="0" fillId="0" borderId="13" xfId="0" applyBorder="1" applyAlignment="1">
      <alignment vertical="top"/>
    </xf>
    <xf numFmtId="0" fontId="2" fillId="24" borderId="11" xfId="0" applyNumberFormat="1" applyFont="1" applyFill="1" applyBorder="1" applyAlignment="1" applyProtection="1">
      <alignment vertical="top" wrapText="1"/>
      <protection locked="0"/>
    </xf>
    <xf numFmtId="0" fontId="2" fillId="18" borderId="11" xfId="0" applyNumberFormat="1" applyFont="1" applyFill="1" applyBorder="1" applyAlignment="1" applyProtection="1">
      <alignment vertical="top" wrapText="1"/>
    </xf>
    <xf numFmtId="0" fontId="2" fillId="24" borderId="37" xfId="0" applyNumberFormat="1" applyFont="1" applyFill="1" applyBorder="1" applyAlignment="1" applyProtection="1">
      <alignment horizontal="left" vertical="top" wrapText="1"/>
      <protection locked="0"/>
    </xf>
    <xf numFmtId="0" fontId="2" fillId="24" borderId="94" xfId="0" applyNumberFormat="1" applyFont="1" applyFill="1" applyBorder="1" applyAlignment="1" applyProtection="1">
      <alignment horizontal="left" vertical="top" wrapText="1"/>
      <protection locked="0"/>
    </xf>
    <xf numFmtId="0" fontId="2" fillId="24" borderId="38" xfId="0" applyNumberFormat="1" applyFont="1" applyFill="1" applyBorder="1" applyAlignment="1" applyProtection="1">
      <alignment horizontal="left" vertical="top" wrapText="1"/>
      <protection locked="0"/>
    </xf>
    <xf numFmtId="0" fontId="2" fillId="24" borderId="23" xfId="0" applyNumberFormat="1" applyFont="1" applyFill="1" applyBorder="1" applyAlignment="1" applyProtection="1">
      <alignment horizontal="left" vertical="top" wrapText="1"/>
      <protection locked="0"/>
    </xf>
    <xf numFmtId="0" fontId="2" fillId="24" borderId="15" xfId="0" applyNumberFormat="1" applyFont="1" applyFill="1" applyBorder="1" applyAlignment="1" applyProtection="1">
      <alignment horizontal="left" vertical="top" wrapText="1"/>
      <protection locked="0"/>
    </xf>
    <xf numFmtId="0" fontId="2" fillId="24" borderId="24" xfId="0" applyNumberFormat="1" applyFont="1" applyFill="1" applyBorder="1" applyAlignment="1" applyProtection="1">
      <alignment horizontal="left" vertical="top" wrapText="1"/>
      <protection locked="0"/>
    </xf>
    <xf numFmtId="0" fontId="2" fillId="24" borderId="21" xfId="0" applyNumberFormat="1" applyFont="1" applyFill="1" applyBorder="1" applyAlignment="1" applyProtection="1">
      <alignment horizontal="left" vertical="top" wrapText="1"/>
      <protection locked="0"/>
    </xf>
    <xf numFmtId="0" fontId="2" fillId="24" borderId="0" xfId="0" applyNumberFormat="1" applyFont="1" applyFill="1" applyBorder="1" applyAlignment="1" applyProtection="1">
      <alignment horizontal="left" vertical="top" wrapText="1"/>
      <protection locked="0"/>
    </xf>
    <xf numFmtId="0" fontId="2" fillId="24" borderId="22" xfId="0" applyNumberFormat="1" applyFont="1" applyFill="1" applyBorder="1" applyAlignment="1" applyProtection="1">
      <alignment horizontal="left" vertical="top" wrapText="1"/>
      <protection locked="0"/>
    </xf>
    <xf numFmtId="0" fontId="2" fillId="18" borderId="7" xfId="0" applyNumberFormat="1" applyFont="1" applyFill="1" applyBorder="1" applyAlignment="1" applyProtection="1">
      <alignment horizontal="left" vertical="top" wrapText="1"/>
    </xf>
    <xf numFmtId="1" fontId="6" fillId="24" borderId="7" xfId="0" applyNumberFormat="1" applyFont="1" applyFill="1" applyBorder="1" applyAlignment="1" applyProtection="1">
      <alignment horizontal="left" vertical="top" wrapText="1"/>
      <protection locked="0"/>
    </xf>
    <xf numFmtId="0" fontId="4" fillId="13" borderId="0" xfId="0" applyNumberFormat="1" applyFont="1" applyFill="1" applyBorder="1" applyAlignment="1" applyProtection="1">
      <alignment horizontal="left" vertical="top" wrapText="1"/>
    </xf>
    <xf numFmtId="0" fontId="2" fillId="18" borderId="11" xfId="0" applyNumberFormat="1" applyFont="1" applyFill="1" applyBorder="1" applyAlignment="1" applyProtection="1">
      <alignment horizontal="left" vertical="top" wrapText="1"/>
    </xf>
    <xf numFmtId="0" fontId="2" fillId="18" borderId="12" xfId="0" applyNumberFormat="1" applyFont="1" applyFill="1" applyBorder="1" applyAlignment="1" applyProtection="1">
      <alignment horizontal="left" vertical="top" wrapText="1"/>
    </xf>
    <xf numFmtId="0" fontId="2" fillId="18" borderId="13" xfId="0" applyNumberFormat="1" applyFont="1" applyFill="1" applyBorder="1" applyAlignment="1" applyProtection="1">
      <alignment horizontal="left" vertical="top" wrapText="1"/>
    </xf>
    <xf numFmtId="0" fontId="12" fillId="13" borderId="0" xfId="0" applyFont="1" applyFill="1" applyBorder="1" applyAlignment="1" applyProtection="1">
      <alignment vertical="top" wrapText="1"/>
    </xf>
    <xf numFmtId="0" fontId="12" fillId="13" borderId="0" xfId="0" applyFont="1" applyFill="1" applyAlignment="1" applyProtection="1">
      <alignment vertical="top" wrapText="1"/>
    </xf>
    <xf numFmtId="0" fontId="89" fillId="13" borderId="12" xfId="0" applyFont="1" applyFill="1" applyBorder="1" applyAlignment="1" applyProtection="1">
      <alignment horizontal="left" vertical="top" wrapText="1"/>
    </xf>
    <xf numFmtId="0" fontId="89" fillId="13" borderId="13" xfId="0" applyFont="1" applyFill="1" applyBorder="1" applyAlignment="1" applyProtection="1">
      <alignment horizontal="left" vertical="top" wrapText="1"/>
    </xf>
    <xf numFmtId="0" fontId="12" fillId="13" borderId="0" xfId="0" applyNumberFormat="1" applyFont="1" applyFill="1" applyBorder="1" applyAlignment="1" applyProtection="1">
      <alignment vertical="top" wrapText="1"/>
    </xf>
    <xf numFmtId="0" fontId="4" fillId="13" borderId="11" xfId="0" applyNumberFormat="1" applyFont="1" applyFill="1" applyBorder="1" applyAlignment="1" applyProtection="1">
      <alignment vertical="top" wrapText="1"/>
    </xf>
    <xf numFmtId="0" fontId="2" fillId="13" borderId="12" xfId="0" applyFont="1" applyFill="1" applyBorder="1" applyAlignment="1" applyProtection="1">
      <alignment vertical="top" wrapText="1"/>
    </xf>
    <xf numFmtId="0" fontId="2" fillId="13" borderId="13" xfId="0" applyFont="1" applyFill="1" applyBorder="1" applyAlignment="1" applyProtection="1">
      <alignment vertical="top" wrapText="1"/>
    </xf>
    <xf numFmtId="0" fontId="0" fillId="24" borderId="21" xfId="0" applyFill="1" applyBorder="1" applyAlignment="1" applyProtection="1">
      <alignment wrapText="1"/>
      <protection locked="0"/>
    </xf>
    <xf numFmtId="0" fontId="8" fillId="21" borderId="107" xfId="14" applyFill="1" applyBorder="1" applyAlignment="1" applyProtection="1">
      <alignment horizontal="center" vertical="top" wrapText="1"/>
    </xf>
    <xf numFmtId="0" fontId="8" fillId="21" borderId="108" xfId="14" applyFill="1" applyBorder="1" applyAlignment="1" applyProtection="1">
      <alignment horizontal="center" vertical="top" wrapText="1"/>
    </xf>
    <xf numFmtId="0" fontId="8" fillId="21" borderId="105" xfId="14" applyFill="1" applyBorder="1" applyAlignment="1" applyProtection="1">
      <alignment horizontal="center" vertical="top" wrapText="1"/>
    </xf>
    <xf numFmtId="0" fontId="8" fillId="21" borderId="109" xfId="14" applyFill="1" applyBorder="1" applyAlignment="1" applyProtection="1">
      <alignment horizontal="center" vertical="top" wrapText="1"/>
    </xf>
    <xf numFmtId="0" fontId="0" fillId="24" borderId="23" xfId="0" applyFill="1" applyBorder="1" applyAlignment="1" applyProtection="1">
      <alignment wrapText="1"/>
      <protection locked="0"/>
    </xf>
    <xf numFmtId="0" fontId="4" fillId="13" borderId="22" xfId="0" applyFont="1" applyFill="1" applyBorder="1" applyAlignment="1" applyProtection="1">
      <alignment vertical="top" wrapText="1"/>
    </xf>
    <xf numFmtId="0" fontId="12" fillId="13" borderId="0" xfId="0" applyFont="1" applyFill="1" applyBorder="1" applyAlignment="1" applyProtection="1">
      <alignment horizontal="left" vertical="top" wrapText="1"/>
    </xf>
    <xf numFmtId="0" fontId="24" fillId="21" borderId="7" xfId="0" applyFont="1" applyFill="1" applyBorder="1" applyAlignment="1" applyProtection="1">
      <alignment horizontal="left"/>
    </xf>
    <xf numFmtId="0" fontId="8" fillId="21" borderId="104" xfId="14" applyFill="1" applyBorder="1" applyAlignment="1" applyProtection="1"/>
    <xf numFmtId="0" fontId="8" fillId="21" borderId="105" xfId="14" applyFill="1" applyBorder="1" applyAlignment="1" applyProtection="1"/>
    <xf numFmtId="0" fontId="8" fillId="21" borderId="95" xfId="14" quotePrefix="1" applyFill="1" applyBorder="1" applyAlignment="1" applyProtection="1">
      <alignment horizontal="center"/>
    </xf>
    <xf numFmtId="0" fontId="8" fillId="21" borderId="96" xfId="14" applyFill="1" applyBorder="1" applyAlignment="1" applyProtection="1">
      <alignment horizontal="center"/>
    </xf>
    <xf numFmtId="0" fontId="8" fillId="21" borderId="106" xfId="14" applyFont="1" applyFill="1" applyBorder="1" applyAlignment="1" applyProtection="1">
      <alignment horizontal="center" vertical="top" wrapText="1"/>
    </xf>
    <xf numFmtId="0" fontId="0" fillId="24" borderId="11" xfId="0" applyFont="1" applyFill="1" applyBorder="1" applyAlignment="1" applyProtection="1">
      <alignment vertical="top" wrapText="1"/>
      <protection locked="0"/>
    </xf>
    <xf numFmtId="0" fontId="0" fillId="24" borderId="13" xfId="0" applyFont="1" applyFill="1" applyBorder="1" applyAlignment="1" applyProtection="1">
      <alignment vertical="top" wrapText="1"/>
      <protection locked="0"/>
    </xf>
    <xf numFmtId="0" fontId="0" fillId="24" borderId="7" xfId="0" applyFont="1" applyFill="1" applyBorder="1" applyAlignment="1" applyProtection="1">
      <alignment vertical="top" wrapText="1"/>
      <protection locked="0"/>
    </xf>
    <xf numFmtId="0" fontId="3" fillId="19" borderId="0" xfId="0" applyFont="1" applyFill="1" applyBorder="1" applyAlignment="1" applyProtection="1">
      <alignment vertical="top" wrapText="1"/>
    </xf>
    <xf numFmtId="0" fontId="3" fillId="19" borderId="0" xfId="0" applyFont="1" applyFill="1" applyAlignment="1" applyProtection="1">
      <alignment vertical="top" wrapText="1"/>
    </xf>
    <xf numFmtId="0" fontId="0" fillId="0" borderId="0" xfId="0" applyBorder="1" applyAlignment="1" applyProtection="1">
      <alignment vertical="top" wrapText="1"/>
      <protection locked="0"/>
    </xf>
    <xf numFmtId="0" fontId="0" fillId="0" borderId="22" xfId="0" applyBorder="1" applyAlignment="1" applyProtection="1">
      <alignment vertical="top" wrapText="1"/>
      <protection locked="0"/>
    </xf>
    <xf numFmtId="0" fontId="66" fillId="13" borderId="70" xfId="0" applyFont="1" applyFill="1" applyBorder="1" applyAlignment="1" applyProtection="1">
      <alignment horizontal="left" vertical="top" wrapText="1"/>
    </xf>
    <xf numFmtId="0" fontId="4" fillId="13" borderId="11" xfId="0" applyFont="1" applyFill="1" applyBorder="1" applyAlignment="1" applyProtection="1">
      <alignment horizontal="left" vertical="top" wrapText="1"/>
    </xf>
    <xf numFmtId="0" fontId="0" fillId="0" borderId="22" xfId="0" applyBorder="1" applyAlignment="1" applyProtection="1">
      <alignment vertical="top" wrapText="1"/>
    </xf>
    <xf numFmtId="0" fontId="0" fillId="0" borderId="15" xfId="0" applyBorder="1" applyAlignment="1" applyProtection="1">
      <alignment vertical="top" wrapText="1"/>
      <protection locked="0"/>
    </xf>
    <xf numFmtId="0" fontId="0" fillId="0" borderId="24" xfId="0" applyBorder="1" applyAlignment="1" applyProtection="1">
      <alignment vertical="top" wrapText="1"/>
      <protection locked="0"/>
    </xf>
    <xf numFmtId="0" fontId="10" fillId="13" borderId="0" xfId="0" applyFont="1" applyFill="1" applyAlignment="1" applyProtection="1">
      <alignment horizontal="left" vertical="top" wrapText="1"/>
    </xf>
    <xf numFmtId="0" fontId="0" fillId="0" borderId="0" xfId="0" applyAlignment="1" applyProtection="1">
      <alignment horizontal="left" vertical="top" wrapText="1"/>
    </xf>
    <xf numFmtId="0" fontId="4" fillId="0" borderId="13" xfId="0" applyFont="1" applyBorder="1" applyAlignment="1" applyProtection="1">
      <alignment horizontal="left" vertical="top" wrapText="1"/>
    </xf>
    <xf numFmtId="0" fontId="80" fillId="13" borderId="0" xfId="0" applyFont="1" applyFill="1" applyBorder="1" applyAlignment="1" applyProtection="1">
      <alignment horizontal="left" vertical="top" wrapText="1"/>
    </xf>
    <xf numFmtId="0" fontId="0" fillId="24" borderId="11" xfId="0" applyFont="1" applyFill="1" applyBorder="1" applyAlignment="1" applyProtection="1">
      <alignment horizontal="left" vertical="top" wrapText="1"/>
      <protection locked="0"/>
    </xf>
    <xf numFmtId="0" fontId="0" fillId="24" borderId="13" xfId="0" applyFont="1" applyFill="1" applyBorder="1" applyAlignment="1" applyProtection="1">
      <alignment horizontal="left" vertical="top" wrapText="1"/>
      <protection locked="0"/>
    </xf>
    <xf numFmtId="0" fontId="0" fillId="24" borderId="7" xfId="0" applyFont="1" applyFill="1" applyBorder="1" applyAlignment="1" applyProtection="1">
      <alignment horizontal="left" vertical="top" wrapText="1"/>
      <protection locked="0"/>
    </xf>
    <xf numFmtId="0" fontId="0" fillId="0" borderId="94" xfId="0" applyBorder="1" applyAlignment="1" applyProtection="1">
      <alignment vertical="top" wrapText="1"/>
      <protection locked="0"/>
    </xf>
    <xf numFmtId="0" fontId="0" fillId="0" borderId="38" xfId="0" applyBorder="1" applyAlignment="1" applyProtection="1">
      <alignment vertical="top" wrapText="1"/>
      <protection locked="0"/>
    </xf>
    <xf numFmtId="0" fontId="89" fillId="24" borderId="11" xfId="0" applyFont="1" applyFill="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4" fillId="24" borderId="11" xfId="0" applyFont="1" applyFill="1" applyBorder="1" applyAlignment="1" applyProtection="1">
      <alignment horizontal="left" vertical="top" wrapText="1"/>
      <protection locked="0"/>
    </xf>
    <xf numFmtId="0" fontId="4" fillId="24" borderId="13" xfId="0" applyFont="1" applyFill="1" applyBorder="1" applyAlignment="1" applyProtection="1">
      <alignment horizontal="left" vertical="top" wrapText="1"/>
      <protection locked="0"/>
    </xf>
    <xf numFmtId="0" fontId="12" fillId="13" borderId="0" xfId="0" applyFont="1" applyFill="1" applyAlignment="1" applyProtection="1">
      <alignment horizontal="left" vertical="top" wrapText="1"/>
    </xf>
    <xf numFmtId="0" fontId="6" fillId="13" borderId="13" xfId="0" applyFont="1" applyFill="1" applyBorder="1" applyAlignment="1" applyProtection="1">
      <alignment horizontal="left" vertical="top" wrapText="1"/>
    </xf>
    <xf numFmtId="0" fontId="6" fillId="13" borderId="38" xfId="0" applyFont="1" applyFill="1" applyBorder="1" applyAlignment="1" applyProtection="1">
      <alignment horizontal="left" vertical="top" wrapText="1"/>
    </xf>
    <xf numFmtId="0" fontId="6" fillId="13" borderId="21" xfId="0" applyFont="1" applyFill="1" applyBorder="1" applyAlignment="1" applyProtection="1">
      <alignment horizontal="left" vertical="top" wrapText="1"/>
    </xf>
    <xf numFmtId="0" fontId="6" fillId="13" borderId="22" xfId="0" applyFont="1" applyFill="1" applyBorder="1" applyAlignment="1" applyProtection="1">
      <alignment horizontal="left" vertical="top" wrapText="1"/>
    </xf>
    <xf numFmtId="0" fontId="6" fillId="13" borderId="23" xfId="0" applyFont="1" applyFill="1" applyBorder="1" applyAlignment="1" applyProtection="1">
      <alignment horizontal="left" vertical="top" wrapText="1"/>
    </xf>
    <xf numFmtId="0" fontId="6" fillId="13" borderId="24" xfId="0" applyFont="1" applyFill="1" applyBorder="1" applyAlignment="1" applyProtection="1">
      <alignment horizontal="left" vertical="top" wrapText="1"/>
    </xf>
    <xf numFmtId="0" fontId="6" fillId="24" borderId="37" xfId="0" applyFont="1" applyFill="1" applyBorder="1" applyAlignment="1" applyProtection="1">
      <alignment horizontal="left" vertical="top" wrapText="1"/>
      <protection locked="0"/>
    </xf>
    <xf numFmtId="0" fontId="6" fillId="24" borderId="94" xfId="0" applyFont="1" applyFill="1" applyBorder="1" applyAlignment="1" applyProtection="1">
      <alignment horizontal="left" vertical="top" wrapText="1"/>
      <protection locked="0"/>
    </xf>
    <xf numFmtId="0" fontId="6" fillId="24" borderId="38" xfId="0" applyFont="1" applyFill="1" applyBorder="1" applyAlignment="1" applyProtection="1">
      <alignment horizontal="left" vertical="top" wrapText="1"/>
      <protection locked="0"/>
    </xf>
    <xf numFmtId="0" fontId="6" fillId="24" borderId="21" xfId="0" applyFont="1" applyFill="1" applyBorder="1" applyAlignment="1" applyProtection="1">
      <alignment horizontal="left" vertical="top" wrapText="1"/>
      <protection locked="0"/>
    </xf>
    <xf numFmtId="0" fontId="6" fillId="24" borderId="0" xfId="0" applyFont="1" applyFill="1" applyBorder="1" applyAlignment="1" applyProtection="1">
      <alignment horizontal="left" vertical="top" wrapText="1"/>
      <protection locked="0"/>
    </xf>
    <xf numFmtId="0" fontId="6" fillId="24" borderId="22" xfId="0" applyFont="1" applyFill="1" applyBorder="1" applyAlignment="1" applyProtection="1">
      <alignment horizontal="left" vertical="top" wrapText="1"/>
      <protection locked="0"/>
    </xf>
    <xf numFmtId="0" fontId="6" fillId="24" borderId="23" xfId="0" applyFont="1" applyFill="1" applyBorder="1" applyAlignment="1" applyProtection="1">
      <alignment horizontal="left" vertical="top" wrapText="1"/>
      <protection locked="0"/>
    </xf>
    <xf numFmtId="0" fontId="6" fillId="24" borderId="15" xfId="0" applyFont="1" applyFill="1" applyBorder="1" applyAlignment="1" applyProtection="1">
      <alignment horizontal="left" vertical="top" wrapText="1"/>
      <protection locked="0"/>
    </xf>
    <xf numFmtId="0" fontId="6" fillId="24" borderId="24" xfId="0" applyFont="1" applyFill="1" applyBorder="1" applyAlignment="1" applyProtection="1">
      <alignment horizontal="left" vertical="top" wrapText="1"/>
      <protection locked="0"/>
    </xf>
    <xf numFmtId="0" fontId="2" fillId="13" borderId="0" xfId="0" applyFont="1" applyFill="1" applyBorder="1" applyAlignment="1" applyProtection="1">
      <alignment horizontal="left" vertical="top" wrapText="1"/>
    </xf>
    <xf numFmtId="0" fontId="2" fillId="13" borderId="22" xfId="0" applyFont="1" applyFill="1" applyBorder="1" applyAlignment="1" applyProtection="1">
      <alignment horizontal="left" vertical="top" wrapText="1"/>
    </xf>
    <xf numFmtId="0" fontId="41" fillId="13" borderId="7" xfId="0" applyFont="1" applyFill="1" applyBorder="1" applyAlignment="1" applyProtection="1">
      <alignment horizontal="left" vertical="top" wrapText="1"/>
    </xf>
    <xf numFmtId="0" fontId="41" fillId="13" borderId="13" xfId="0" applyFont="1" applyFill="1" applyBorder="1" applyAlignment="1" applyProtection="1">
      <alignment horizontal="left" vertical="top" wrapText="1"/>
    </xf>
    <xf numFmtId="0" fontId="41" fillId="13" borderId="37" xfId="0" applyFont="1" applyFill="1" applyBorder="1" applyAlignment="1" applyProtection="1">
      <alignment horizontal="left" vertical="top" wrapText="1"/>
    </xf>
    <xf numFmtId="0" fontId="41" fillId="13" borderId="38" xfId="0" applyFont="1" applyFill="1" applyBorder="1" applyAlignment="1" applyProtection="1">
      <alignment horizontal="left" vertical="top" wrapText="1"/>
    </xf>
    <xf numFmtId="0" fontId="41" fillId="13" borderId="21" xfId="0" applyFont="1" applyFill="1" applyBorder="1" applyAlignment="1" applyProtection="1">
      <alignment horizontal="left" vertical="top" wrapText="1"/>
    </xf>
    <xf numFmtId="0" fontId="41" fillId="13" borderId="22" xfId="0" applyFont="1" applyFill="1" applyBorder="1" applyAlignment="1" applyProtection="1">
      <alignment horizontal="left" vertical="top" wrapText="1"/>
    </xf>
    <xf numFmtId="0" fontId="41" fillId="13" borderId="23" xfId="0" applyFont="1" applyFill="1" applyBorder="1" applyAlignment="1" applyProtection="1">
      <alignment horizontal="left" vertical="top" wrapText="1"/>
    </xf>
    <xf numFmtId="0" fontId="41" fillId="13" borderId="24" xfId="0" applyFont="1" applyFill="1" applyBorder="1" applyAlignment="1" applyProtection="1">
      <alignment horizontal="left" vertical="top" wrapText="1"/>
    </xf>
    <xf numFmtId="0" fontId="41" fillId="13" borderId="94" xfId="0" applyFont="1" applyFill="1" applyBorder="1" applyAlignment="1" applyProtection="1">
      <alignment horizontal="left" vertical="top" wrapText="1"/>
    </xf>
    <xf numFmtId="0" fontId="41" fillId="13" borderId="15" xfId="0" applyFont="1" applyFill="1" applyBorder="1" applyAlignment="1" applyProtection="1">
      <alignment horizontal="left" vertical="top" wrapText="1"/>
    </xf>
    <xf numFmtId="0" fontId="41" fillId="24" borderId="7" xfId="0" applyFont="1" applyFill="1" applyBorder="1" applyAlignment="1" applyProtection="1">
      <alignment horizontal="left" vertical="top" wrapText="1"/>
      <protection locked="0"/>
    </xf>
    <xf numFmtId="0" fontId="41" fillId="13" borderId="0" xfId="0" applyFont="1" applyFill="1" applyBorder="1" applyAlignment="1" applyProtection="1">
      <alignment horizontal="left" vertical="top" wrapText="1"/>
    </xf>
    <xf numFmtId="0" fontId="2" fillId="13" borderId="21" xfId="0" applyFont="1" applyFill="1" applyBorder="1" applyAlignment="1" applyProtection="1">
      <alignment horizontal="left" vertical="top" wrapText="1"/>
    </xf>
    <xf numFmtId="0" fontId="2" fillId="13" borderId="23" xfId="0" applyFont="1" applyFill="1" applyBorder="1" applyAlignment="1" applyProtection="1">
      <alignment horizontal="left" vertical="top" wrapText="1"/>
    </xf>
    <xf numFmtId="0" fontId="2" fillId="13" borderId="24" xfId="0" applyFont="1" applyFill="1" applyBorder="1" applyAlignment="1" applyProtection="1">
      <alignment horizontal="left" vertical="top" wrapText="1"/>
    </xf>
    <xf numFmtId="0" fontId="6" fillId="38" borderId="21" xfId="0" applyFont="1" applyFill="1" applyBorder="1" applyAlignment="1" applyProtection="1">
      <alignment horizontal="left" vertical="top" wrapText="1"/>
      <protection locked="0"/>
    </xf>
    <xf numFmtId="0" fontId="6" fillId="38" borderId="0" xfId="0" applyFont="1" applyFill="1" applyBorder="1" applyAlignment="1" applyProtection="1">
      <alignment horizontal="left" vertical="top" wrapText="1"/>
      <protection locked="0"/>
    </xf>
    <xf numFmtId="0" fontId="6" fillId="38" borderId="22" xfId="0" applyFont="1" applyFill="1" applyBorder="1" applyAlignment="1" applyProtection="1">
      <alignment horizontal="left" vertical="top" wrapText="1"/>
      <protection locked="0"/>
    </xf>
    <xf numFmtId="0" fontId="6" fillId="38" borderId="7" xfId="0" applyFont="1" applyFill="1" applyBorder="1" applyAlignment="1" applyProtection="1">
      <alignment horizontal="left" vertical="top" wrapText="1"/>
      <protection locked="0"/>
    </xf>
    <xf numFmtId="0" fontId="6" fillId="38" borderId="23" xfId="0" applyFont="1" applyFill="1" applyBorder="1" applyAlignment="1" applyProtection="1">
      <alignment horizontal="left" vertical="top" wrapText="1"/>
      <protection locked="0"/>
    </xf>
    <xf numFmtId="0" fontId="6" fillId="38" borderId="15" xfId="0" applyFont="1" applyFill="1" applyBorder="1" applyAlignment="1" applyProtection="1">
      <alignment horizontal="left" vertical="top" wrapText="1"/>
      <protection locked="0"/>
    </xf>
    <xf numFmtId="0" fontId="6" fillId="38" borderId="24" xfId="0" applyFont="1" applyFill="1" applyBorder="1" applyAlignment="1" applyProtection="1">
      <alignment horizontal="left" vertical="top" wrapText="1"/>
      <protection locked="0"/>
    </xf>
    <xf numFmtId="0" fontId="6" fillId="38" borderId="37" xfId="0" applyFont="1" applyFill="1" applyBorder="1" applyAlignment="1" applyProtection="1">
      <alignment horizontal="left" vertical="top" wrapText="1"/>
      <protection locked="0"/>
    </xf>
    <xf numFmtId="0" fontId="6" fillId="38" borderId="94" xfId="0" applyFont="1" applyFill="1" applyBorder="1" applyAlignment="1" applyProtection="1">
      <alignment horizontal="left" vertical="top" wrapText="1"/>
      <protection locked="0"/>
    </xf>
    <xf numFmtId="0" fontId="6" fillId="38" borderId="38" xfId="0" applyFont="1" applyFill="1" applyBorder="1" applyAlignment="1" applyProtection="1">
      <alignment horizontal="left" vertical="top" wrapText="1"/>
      <protection locked="0"/>
    </xf>
    <xf numFmtId="0" fontId="6" fillId="24" borderId="7" xfId="0" applyFont="1" applyFill="1" applyBorder="1" applyAlignment="1" applyProtection="1">
      <alignment horizontal="left" vertical="top" wrapText="1" shrinkToFit="1"/>
      <protection locked="0"/>
    </xf>
    <xf numFmtId="0" fontId="73" fillId="13" borderId="22" xfId="0" applyFont="1" applyFill="1" applyBorder="1" applyAlignment="1" applyProtection="1">
      <alignment vertical="top" wrapText="1"/>
    </xf>
    <xf numFmtId="0" fontId="0" fillId="21" borderId="0" xfId="0" applyFill="1" applyBorder="1" applyAlignment="1" applyProtection="1">
      <alignment horizontal="center" vertical="center" wrapText="1"/>
    </xf>
    <xf numFmtId="0" fontId="0" fillId="14" borderId="21" xfId="0" applyFill="1" applyBorder="1" applyAlignment="1" applyProtection="1">
      <alignment wrapText="1"/>
      <protection locked="0"/>
    </xf>
    <xf numFmtId="0" fontId="11" fillId="13" borderId="0" xfId="0" applyFont="1" applyFill="1" applyAlignment="1" applyProtection="1">
      <alignment vertical="top" wrapText="1"/>
    </xf>
    <xf numFmtId="0" fontId="0" fillId="14" borderId="37" xfId="0" applyFill="1" applyBorder="1" applyAlignment="1" applyProtection="1">
      <alignment wrapText="1"/>
      <protection locked="0"/>
    </xf>
    <xf numFmtId="0" fontId="0" fillId="14" borderId="23" xfId="0" applyFill="1" applyBorder="1" applyAlignment="1" applyProtection="1">
      <alignment wrapText="1"/>
      <protection locked="0"/>
    </xf>
    <xf numFmtId="0" fontId="121" fillId="39" borderId="85" xfId="0" applyFont="1" applyFill="1" applyBorder="1" applyAlignment="1">
      <alignment horizontal="center" vertical="center" wrapText="1"/>
    </xf>
    <xf numFmtId="0" fontId="121" fillId="39" borderId="48" xfId="0" applyFont="1" applyFill="1" applyBorder="1" applyAlignment="1">
      <alignment horizontal="center" vertical="center" wrapText="1"/>
    </xf>
    <xf numFmtId="0" fontId="121" fillId="39" borderId="86" xfId="0" applyFont="1" applyFill="1" applyBorder="1" applyAlignment="1">
      <alignment horizontal="center" vertical="center" wrapText="1"/>
    </xf>
    <xf numFmtId="0" fontId="121" fillId="39" borderId="85" xfId="0" applyFont="1" applyFill="1" applyBorder="1" applyAlignment="1">
      <alignment horizontal="center" vertical="center"/>
    </xf>
    <xf numFmtId="0" fontId="121" fillId="39" borderId="48" xfId="0" applyFont="1" applyFill="1" applyBorder="1" applyAlignment="1">
      <alignment horizontal="center" vertical="center"/>
    </xf>
    <xf numFmtId="0" fontId="121" fillId="39" borderId="86" xfId="0" applyFont="1" applyFill="1" applyBorder="1" applyAlignment="1">
      <alignment horizontal="center" vertical="center"/>
    </xf>
    <xf numFmtId="0" fontId="121" fillId="39" borderId="110" xfId="0" applyFont="1" applyFill="1" applyBorder="1" applyAlignment="1">
      <alignment horizontal="center" vertical="center"/>
    </xf>
    <xf numFmtId="0" fontId="121" fillId="39" borderId="51" xfId="0" applyFont="1" applyFill="1" applyBorder="1" applyAlignment="1">
      <alignment horizontal="center" vertical="center" wrapText="1"/>
    </xf>
    <xf numFmtId="0" fontId="121" fillId="39" borderId="42" xfId="0" applyFont="1" applyFill="1" applyBorder="1" applyAlignment="1">
      <alignment horizontal="center" vertical="center" wrapText="1"/>
    </xf>
    <xf numFmtId="0" fontId="121" fillId="39" borderId="43" xfId="0" applyFont="1" applyFill="1" applyBorder="1" applyAlignment="1">
      <alignment horizontal="center" vertical="center" wrapText="1"/>
    </xf>
    <xf numFmtId="0" fontId="0" fillId="24" borderId="11" xfId="0" applyFill="1" applyBorder="1" applyAlignment="1" applyProtection="1">
      <alignment horizontal="center"/>
      <protection locked="0"/>
    </xf>
    <xf numFmtId="0" fontId="0" fillId="24" borderId="13" xfId="0" applyFill="1" applyBorder="1" applyAlignment="1" applyProtection="1">
      <alignment horizontal="center"/>
      <protection locked="0"/>
    </xf>
    <xf numFmtId="0" fontId="0" fillId="0" borderId="36" xfId="0" applyBorder="1" applyAlignment="1" applyProtection="1">
      <alignment horizontal="left"/>
    </xf>
    <xf numFmtId="0" fontId="0" fillId="0" borderId="39" xfId="0" applyBorder="1" applyAlignment="1" applyProtection="1">
      <alignment horizontal="left"/>
    </xf>
    <xf numFmtId="0" fontId="0" fillId="0" borderId="71" xfId="0" applyBorder="1" applyAlignment="1" applyProtection="1">
      <alignment horizontal="left"/>
    </xf>
    <xf numFmtId="0" fontId="0" fillId="0" borderId="11" xfId="0" applyBorder="1" applyAlignment="1" applyProtection="1">
      <alignment horizontal="center"/>
    </xf>
    <xf numFmtId="0" fontId="0" fillId="0" borderId="12" xfId="0" applyBorder="1" applyAlignment="1" applyProtection="1">
      <alignment horizontal="center"/>
    </xf>
    <xf numFmtId="0" fontId="0" fillId="0" borderId="13" xfId="0" applyBorder="1" applyAlignment="1" applyProtection="1">
      <alignment horizontal="center"/>
    </xf>
    <xf numFmtId="0" fontId="0" fillId="0" borderId="7" xfId="0" applyBorder="1" applyAlignment="1" applyProtection="1">
      <alignment horizontal="center"/>
    </xf>
    <xf numFmtId="0" fontId="4" fillId="0" borderId="15" xfId="0" applyFont="1" applyBorder="1" applyAlignment="1" applyProtection="1">
      <alignment horizontal="center"/>
    </xf>
  </cellXfs>
  <cellStyles count="22">
    <cellStyle name="Accent1" xfId="1"/>
    <cellStyle name="Accent2" xfId="2"/>
    <cellStyle name="Accent3" xfId="3"/>
    <cellStyle name="Accent4" xfId="4"/>
    <cellStyle name="Accent5" xfId="5"/>
    <cellStyle name="Accent6" xfId="6"/>
    <cellStyle name="Bad" xfId="7"/>
    <cellStyle name="Check Cell" xfId="8"/>
    <cellStyle name="Good" xfId="9"/>
    <cellStyle name="Heading 1" xfId="10"/>
    <cellStyle name="Heading 2" xfId="11"/>
    <cellStyle name="Heading 3" xfId="12"/>
    <cellStyle name="Heading 4" xfId="13"/>
    <cellStyle name="Hyperlink" xfId="14" builtinId="8"/>
    <cellStyle name="Linked Cell" xfId="15"/>
    <cellStyle name="Neutral" xfId="16"/>
    <cellStyle name="Normal" xfId="0" builtinId="0"/>
    <cellStyle name="Note" xfId="17"/>
    <cellStyle name="Percent" xfId="18" builtinId="5"/>
    <cellStyle name="Standard 2" xfId="19"/>
    <cellStyle name="Standard_Outline NIMs template 10-09-30" xfId="20"/>
    <cellStyle name="Title" xfId="21"/>
  </cellStyles>
  <dxfs count="150">
    <dxf>
      <font>
        <color indexed="8"/>
      </font>
      <fill>
        <patternFill>
          <bgColor indexed="63"/>
        </patternFill>
      </fill>
    </dxf>
    <dxf>
      <fill>
        <patternFill>
          <bgColor indexed="10"/>
        </patternFill>
      </fill>
    </dxf>
    <dxf>
      <fill>
        <patternFill patternType="lightUp">
          <bgColor indexed="65"/>
        </patternFill>
      </fill>
    </dxf>
    <dxf>
      <font>
        <color indexed="10"/>
      </font>
    </dxf>
    <dxf>
      <fill>
        <patternFill patternType="lightUp">
          <bgColor indexed="65"/>
        </patternFill>
      </fill>
    </dxf>
    <dxf>
      <fill>
        <patternFill>
          <bgColor theme="1" tint="0.24994659260841701"/>
        </patternFill>
      </fill>
    </dxf>
    <dxf>
      <fill>
        <patternFill>
          <bgColor theme="9"/>
        </patternFill>
      </fill>
    </dxf>
    <dxf>
      <fill>
        <patternFill>
          <bgColor rgb="FF7030A0"/>
        </patternFill>
      </fill>
    </dxf>
    <dxf>
      <border>
        <top style="thin">
          <color indexed="64"/>
        </top>
      </border>
    </dxf>
    <dxf>
      <fill>
        <patternFill>
          <bgColor rgb="FFFF0000"/>
        </patternFill>
      </fill>
    </dxf>
    <dxf>
      <font>
        <color theme="1"/>
      </font>
      <fill>
        <patternFill>
          <bgColor theme="1" tint="0.14996795556505021"/>
        </patternFill>
      </fill>
    </dxf>
    <dxf>
      <fill>
        <patternFill>
          <bgColor rgb="FFFF0000"/>
        </patternFill>
      </fill>
    </dxf>
    <dxf>
      <font>
        <color theme="1"/>
      </font>
      <fill>
        <patternFill>
          <bgColor theme="1" tint="0.14996795556505021"/>
        </patternFill>
      </fill>
    </dxf>
    <dxf>
      <fill>
        <patternFill>
          <bgColor rgb="FFFF0000"/>
        </patternFill>
      </fill>
    </dxf>
    <dxf>
      <fill>
        <patternFill>
          <bgColor rgb="FFFF0000"/>
        </patternFill>
      </fill>
    </dxf>
    <dxf>
      <fill>
        <patternFill>
          <bgColor rgb="FFFF0000"/>
        </patternFill>
      </fill>
    </dxf>
    <dxf>
      <font>
        <color theme="1"/>
      </font>
      <fill>
        <patternFill>
          <bgColor theme="1" tint="0.14996795556505021"/>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solid">
          <fgColor indexed="64"/>
          <bgColor indexed="26"/>
        </patternFill>
      </fill>
    </dxf>
    <dxf>
      <fill>
        <patternFill>
          <bgColor indexed="26"/>
        </patternFill>
      </fill>
    </dxf>
    <dxf>
      <fill>
        <patternFill patternType="lightUp">
          <bgColor indexed="9"/>
        </patternFill>
      </fill>
    </dxf>
    <dxf>
      <fill>
        <patternFill patternType="lightUp">
          <bgColor indexed="9"/>
        </patternFill>
      </fill>
    </dxf>
    <dxf>
      <fill>
        <patternFill patternType="lightUp">
          <bgColor indexed="65"/>
        </patternFill>
      </fill>
    </dxf>
    <dxf>
      <fill>
        <patternFill patternType="lightUp">
          <bgColor indexed="65"/>
        </patternFill>
      </fill>
    </dxf>
    <dxf>
      <fill>
        <patternFill>
          <bgColor indexed="26"/>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bgColor indexed="26"/>
        </patternFill>
      </fill>
    </dxf>
    <dxf>
      <fill>
        <patternFill patternType="lightUp">
          <fgColor indexed="64"/>
          <bgColor indexed="9"/>
        </patternFill>
      </fill>
    </dxf>
    <dxf>
      <fill>
        <patternFill patternType="lightUp">
          <bgColor indexed="9"/>
        </patternFill>
      </fill>
    </dxf>
    <dxf>
      <fill>
        <patternFill patternType="lightUp">
          <bgColor indexed="65"/>
        </patternFill>
      </fill>
    </dxf>
    <dxf>
      <font>
        <color indexed="10"/>
      </font>
    </dxf>
    <dxf>
      <fill>
        <patternFill>
          <bgColor indexed="26"/>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ont>
        <color indexed="10"/>
      </font>
    </dxf>
    <dxf>
      <fill>
        <patternFill>
          <bgColor indexed="26"/>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ont>
        <color indexed="10"/>
      </font>
    </dxf>
    <dxf>
      <fill>
        <patternFill>
          <bgColor indexed="26"/>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ont>
        <color indexed="10"/>
      </font>
    </dxf>
    <dxf>
      <fill>
        <patternFill>
          <bgColor indexed="26"/>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ont>
        <color indexed="10"/>
      </font>
    </dxf>
    <dxf>
      <fill>
        <patternFill>
          <bgColor indexed="26"/>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ont>
        <color indexed="10"/>
      </font>
    </dxf>
    <dxf>
      <fill>
        <patternFill>
          <bgColor indexed="26"/>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ont>
        <color indexed="10"/>
      </font>
    </dxf>
    <dxf>
      <fill>
        <patternFill>
          <bgColor indexed="26"/>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ont>
        <color indexed="10"/>
      </font>
    </dxf>
    <dxf>
      <fill>
        <patternFill>
          <bgColor indexed="26"/>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ont>
        <color indexed="10"/>
      </font>
    </dxf>
    <dxf>
      <fill>
        <patternFill>
          <bgColor indexed="26"/>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ont>
        <color indexed="10"/>
      </font>
    </dxf>
    <dxf>
      <fill>
        <patternFill>
          <bgColor indexed="26"/>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bgColor indexed="26"/>
        </patternFill>
      </fill>
    </dxf>
    <dxf>
      <fill>
        <patternFill patternType="lightUp">
          <fgColor indexed="64"/>
          <bgColor indexed="9"/>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bgColor rgb="FFFFFFCC"/>
        </patternFill>
      </fill>
    </dxf>
    <dxf>
      <font>
        <color rgb="FFFF0000"/>
      </font>
    </dxf>
    <dxf>
      <fill>
        <patternFill patternType="lightUp">
          <bgColor indexed="65"/>
        </patternFill>
      </fill>
    </dxf>
    <dxf>
      <fill>
        <patternFill patternType="lightUp">
          <bgColor indexed="65"/>
        </patternFill>
      </fill>
    </dxf>
    <dxf>
      <fill>
        <patternFill patternType="lightUp">
          <fgColor indexed="64"/>
          <bgColor theme="0"/>
        </patternFill>
      </fill>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260984</xdr:colOff>
      <xdr:row>1</xdr:row>
      <xdr:rowOff>47625</xdr:rowOff>
    </xdr:from>
    <xdr:to>
      <xdr:col>13</xdr:col>
      <xdr:colOff>564018</xdr:colOff>
      <xdr:row>3</xdr:row>
      <xdr:rowOff>82212</xdr:rowOff>
    </xdr:to>
    <xdr:sp macro="[0]!DieseArbeitsmappe.Hide_Example" textlink="">
      <xdr:nvSpPr>
        <xdr:cNvPr id="12" name="Rahmen 11">
          <a:extLst>
            <a:ext uri="{FF2B5EF4-FFF2-40B4-BE49-F238E27FC236}">
              <a16:creationId xmlns:a16="http://schemas.microsoft.com/office/drawing/2014/main" id="{064B4F48-CC30-46C2-8AB0-4FBA89D00AAE}"/>
            </a:ext>
          </a:extLst>
        </xdr:cNvPr>
        <xdr:cNvSpPr/>
      </xdr:nvSpPr>
      <xdr:spPr bwMode="auto">
        <a:xfrm>
          <a:off x="8039099" y="219075"/>
          <a:ext cx="1171576" cy="381000"/>
        </a:xfrm>
        <a:prstGeom prst="bevel">
          <a:avLst/>
        </a:prstGeom>
        <a:solidFill>
          <a:schemeClr val="accent3">
            <a:lumMod val="60000"/>
            <a:lumOff val="40000"/>
          </a:schemeClr>
        </a:solidFill>
        <a:ln>
          <a:solidFill>
            <a:sysClr val="windowText" lastClr="000000"/>
          </a:solidFill>
        </a:ln>
        <a:effectLst>
          <a:outerShdw dist="35921" dir="2700000" algn="ctr" rotWithShape="0">
            <a:srgbClr val="000000"/>
          </a:outerShdw>
        </a:effectLst>
      </xdr:spPr>
      <xdr:txBody>
        <a:bodyPr vertOverflow="clip" wrap="square" lIns="18288" tIns="0" rIns="0" bIns="0" rtlCol="0" anchor="ctr" upright="1"/>
        <a:lstStyle/>
        <a:p>
          <a:pPr algn="ctr"/>
          <a:r>
            <a:rPr lang="de-AT" sz="1100" b="1">
              <a:latin typeface="Arial" pitchFamily="34" charset="0"/>
              <a:cs typeface="Arial" pitchFamily="34" charset="0"/>
            </a:rPr>
            <a:t>Examples</a:t>
          </a:r>
        </a:p>
      </xdr:txBody>
    </xdr:sp>
    <xdr:clientData/>
  </xdr:twoCellAnchor>
  <xdr:twoCellAnchor>
    <xdr:from>
      <xdr:col>5</xdr:col>
      <xdr:colOff>403860</xdr:colOff>
      <xdr:row>48</xdr:row>
      <xdr:rowOff>95250</xdr:rowOff>
    </xdr:from>
    <xdr:to>
      <xdr:col>5</xdr:col>
      <xdr:colOff>813759</xdr:colOff>
      <xdr:row>52</xdr:row>
      <xdr:rowOff>66786</xdr:rowOff>
    </xdr:to>
    <xdr:sp macro="[0]!DieseArbeitsmappe.AddMPversion" textlink="">
      <xdr:nvSpPr>
        <xdr:cNvPr id="9" name="Plus 1">
          <a:extLst>
            <a:ext uri="{FF2B5EF4-FFF2-40B4-BE49-F238E27FC236}">
              <a16:creationId xmlns:a16="http://schemas.microsoft.com/office/drawing/2014/main" id="{40E0F86E-70FA-4821-8F33-43598918292A}"/>
            </a:ext>
          </a:extLst>
        </xdr:cNvPr>
        <xdr:cNvSpPr/>
      </xdr:nvSpPr>
      <xdr:spPr bwMode="auto">
        <a:xfrm>
          <a:off x="2245435" y="34026662"/>
          <a:ext cx="405776" cy="397416"/>
        </a:xfrm>
        <a:prstGeom prst="mathPlus">
          <a:avLst/>
        </a:prstGeom>
        <a:solidFill>
          <a:schemeClr val="bg2">
            <a:lumMod val="75000"/>
          </a:schemeClr>
        </a:solidFill>
        <a:ln>
          <a:noFill/>
        </a:ln>
        <a:effectLst>
          <a:outerShdw dist="35921" dir="2700000" algn="ctr" rotWithShape="0">
            <a:srgbClr val="000000"/>
          </a:outerShdw>
        </a:effectLst>
      </xdr:spPr>
      <xdr:txBody>
        <a:bodyPr vertOverflow="clip" horzOverflow="clip" wrap="square" lIns="18288" tIns="0" rIns="0" bIns="0" rtlCol="0" anchor="t" upright="1"/>
        <a:lstStyle/>
        <a:p>
          <a:endParaRPr lang="ro-RO"/>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403860</xdr:colOff>
      <xdr:row>59</xdr:row>
      <xdr:rowOff>104775</xdr:rowOff>
    </xdr:from>
    <xdr:to>
      <xdr:col>6</xdr:col>
      <xdr:colOff>813759</xdr:colOff>
      <xdr:row>63</xdr:row>
      <xdr:rowOff>75189</xdr:rowOff>
    </xdr:to>
    <xdr:sp macro="[0]!DieseArbeitsmappe.AddTransferCO2Installations" textlink="">
      <xdr:nvSpPr>
        <xdr:cNvPr id="7" name="Plus 1">
          <a:extLst>
            <a:ext uri="{FF2B5EF4-FFF2-40B4-BE49-F238E27FC236}">
              <a16:creationId xmlns:a16="http://schemas.microsoft.com/office/drawing/2014/main" id="{6B4FE5C9-AF09-42E7-A496-D2E97236B409}"/>
            </a:ext>
          </a:extLst>
        </xdr:cNvPr>
        <xdr:cNvSpPr/>
      </xdr:nvSpPr>
      <xdr:spPr bwMode="auto">
        <a:xfrm>
          <a:off x="2245435" y="18247099"/>
          <a:ext cx="405776" cy="387723"/>
        </a:xfrm>
        <a:prstGeom prst="mathPlus">
          <a:avLst/>
        </a:prstGeom>
        <a:solidFill>
          <a:schemeClr val="bg2">
            <a:lumMod val="75000"/>
          </a:schemeClr>
        </a:solidFill>
        <a:ln>
          <a:noFill/>
        </a:ln>
        <a:effectLst>
          <a:outerShdw dist="35921" dir="2700000" algn="ctr" rotWithShape="0">
            <a:srgbClr val="000000"/>
          </a:outerShdw>
        </a:effectLst>
      </xdr:spPr>
      <xdr:txBody>
        <a:bodyPr vertOverflow="clip" horzOverflow="clip" wrap="square" lIns="18288" tIns="0" rIns="0" bIns="0" rtlCol="0" anchor="t" upright="1"/>
        <a:lstStyle/>
        <a:p>
          <a:endParaRPr lang="ro-RO"/>
        </a:p>
      </xdr:txBody>
    </xdr:sp>
    <xdr:clientData/>
  </xdr:twoCellAnchor>
  <xdr:twoCellAnchor>
    <xdr:from>
      <xdr:col>6</xdr:col>
      <xdr:colOff>403860</xdr:colOff>
      <xdr:row>102</xdr:row>
      <xdr:rowOff>104775</xdr:rowOff>
    </xdr:from>
    <xdr:to>
      <xdr:col>6</xdr:col>
      <xdr:colOff>813759</xdr:colOff>
      <xdr:row>106</xdr:row>
      <xdr:rowOff>75189</xdr:rowOff>
    </xdr:to>
    <xdr:sp macro="[0]!DieseArbeitsmappe.AddPipelineDevices" textlink="">
      <xdr:nvSpPr>
        <xdr:cNvPr id="3" name="Plus 1">
          <a:extLst>
            <a:ext uri="{FF2B5EF4-FFF2-40B4-BE49-F238E27FC236}">
              <a16:creationId xmlns:a16="http://schemas.microsoft.com/office/drawing/2014/main" id="{F51868E8-7FC1-4A03-BF45-F435A52A387F}"/>
            </a:ext>
          </a:extLst>
        </xdr:cNvPr>
        <xdr:cNvSpPr/>
      </xdr:nvSpPr>
      <xdr:spPr bwMode="auto">
        <a:xfrm>
          <a:off x="2245435" y="18247099"/>
          <a:ext cx="405776" cy="387723"/>
        </a:xfrm>
        <a:prstGeom prst="mathPlus">
          <a:avLst/>
        </a:prstGeom>
        <a:solidFill>
          <a:schemeClr val="bg2">
            <a:lumMod val="75000"/>
          </a:schemeClr>
        </a:solidFill>
        <a:ln>
          <a:noFill/>
        </a:ln>
        <a:effectLst>
          <a:outerShdw dist="35921" dir="2700000" algn="ctr" rotWithShape="0">
            <a:srgbClr val="000000"/>
          </a:outerShdw>
        </a:effectLst>
      </xdr:spPr>
      <xdr:txBody>
        <a:bodyPr vertOverflow="clip" horzOverflow="clip" wrap="square" lIns="18288" tIns="0" rIns="0" bIns="0" rtlCol="0" anchor="t" upright="1"/>
        <a:lstStyle/>
        <a:p>
          <a:endParaRPr lang="ro-RO"/>
        </a:p>
      </xdr:txBody>
    </xdr:sp>
    <xdr:clientData/>
  </xdr:twoCellAnchor>
  <xdr:twoCellAnchor>
    <xdr:from>
      <xdr:col>5</xdr:col>
      <xdr:colOff>403860</xdr:colOff>
      <xdr:row>233</xdr:row>
      <xdr:rowOff>104775</xdr:rowOff>
    </xdr:from>
    <xdr:to>
      <xdr:col>5</xdr:col>
      <xdr:colOff>813759</xdr:colOff>
      <xdr:row>237</xdr:row>
      <xdr:rowOff>66675</xdr:rowOff>
    </xdr:to>
    <xdr:sp macro="[0]!DieseArbeitsmappe.AddProcedures" textlink="">
      <xdr:nvSpPr>
        <xdr:cNvPr id="4" name="Plus 1">
          <a:extLst>
            <a:ext uri="{FF2B5EF4-FFF2-40B4-BE49-F238E27FC236}">
              <a16:creationId xmlns:a16="http://schemas.microsoft.com/office/drawing/2014/main" id="{05430E61-ABAC-4432-A4E1-BA748B0DDCD2}"/>
            </a:ext>
          </a:extLst>
        </xdr:cNvPr>
        <xdr:cNvSpPr/>
      </xdr:nvSpPr>
      <xdr:spPr bwMode="auto">
        <a:xfrm>
          <a:off x="2245995" y="39652575"/>
          <a:ext cx="405776" cy="400050"/>
        </a:xfrm>
        <a:prstGeom prst="mathPlus">
          <a:avLst/>
        </a:prstGeom>
        <a:solidFill>
          <a:schemeClr val="bg2">
            <a:lumMod val="75000"/>
          </a:schemeClr>
        </a:solidFill>
        <a:ln>
          <a:noFill/>
        </a:ln>
        <a:effectLst>
          <a:outerShdw dist="35921" dir="2700000" algn="ctr" rotWithShape="0">
            <a:srgbClr val="000000"/>
          </a:outerShdw>
        </a:effectLst>
      </xdr:spPr>
      <xdr:txBody>
        <a:bodyPr vertOverflow="clip" horzOverflow="clip" wrap="square" lIns="18288" tIns="0" rIns="0" bIns="0" rtlCol="0" anchor="t" upright="1"/>
        <a:lstStyle/>
        <a:p>
          <a:endParaRPr lang="ro-RO"/>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270510</xdr:colOff>
      <xdr:row>1</xdr:row>
      <xdr:rowOff>49530</xdr:rowOff>
    </xdr:from>
    <xdr:to>
      <xdr:col>13</xdr:col>
      <xdr:colOff>590461</xdr:colOff>
      <xdr:row>3</xdr:row>
      <xdr:rowOff>104814</xdr:rowOff>
    </xdr:to>
    <xdr:sp macro="[0]!DieseArbeitsmappe.Hide_Example" textlink="">
      <xdr:nvSpPr>
        <xdr:cNvPr id="2" name="Rahmen 1">
          <a:extLst>
            <a:ext uri="{FF2B5EF4-FFF2-40B4-BE49-F238E27FC236}">
              <a16:creationId xmlns:a16="http://schemas.microsoft.com/office/drawing/2014/main" id="{29E50186-BBFC-46E2-928F-62EA3E3980EE}"/>
            </a:ext>
          </a:extLst>
        </xdr:cNvPr>
        <xdr:cNvSpPr/>
      </xdr:nvSpPr>
      <xdr:spPr bwMode="auto">
        <a:xfrm>
          <a:off x="8048625" y="228600"/>
          <a:ext cx="1171576" cy="381000"/>
        </a:xfrm>
        <a:prstGeom prst="bevel">
          <a:avLst/>
        </a:prstGeom>
        <a:solidFill>
          <a:schemeClr val="accent3">
            <a:lumMod val="60000"/>
            <a:lumOff val="40000"/>
          </a:schemeClr>
        </a:solidFill>
        <a:ln>
          <a:solidFill>
            <a:sysClr val="windowText" lastClr="000000"/>
          </a:solidFill>
        </a:ln>
        <a:effectLst>
          <a:outerShdw dist="35921" dir="2700000" algn="ctr" rotWithShape="0">
            <a:srgbClr val="000000"/>
          </a:outerShdw>
        </a:effectLst>
      </xdr:spPr>
      <xdr:txBody>
        <a:bodyPr vertOverflow="clip" wrap="square" lIns="18288" tIns="0" rIns="0" bIns="0" rtlCol="0" anchor="ctr" upright="1"/>
        <a:lstStyle/>
        <a:p>
          <a:pPr algn="ctr"/>
          <a:r>
            <a:rPr lang="de-AT" sz="1100" b="1">
              <a:latin typeface="Arial" pitchFamily="34" charset="0"/>
              <a:cs typeface="Arial" pitchFamily="34" charset="0"/>
            </a:rPr>
            <a:t>Examples</a:t>
          </a:r>
        </a:p>
      </xdr:txBody>
    </xdr:sp>
    <xdr:clientData/>
  </xdr:twoCellAnchor>
  <xdr:twoCellAnchor>
    <xdr:from>
      <xdr:col>5</xdr:col>
      <xdr:colOff>403860</xdr:colOff>
      <xdr:row>279</xdr:row>
      <xdr:rowOff>104775</xdr:rowOff>
    </xdr:from>
    <xdr:to>
      <xdr:col>5</xdr:col>
      <xdr:colOff>813759</xdr:colOff>
      <xdr:row>283</xdr:row>
      <xdr:rowOff>66675</xdr:rowOff>
    </xdr:to>
    <xdr:sp macro="[0]!DieseArbeitsmappe.AddProcedures" textlink="">
      <xdr:nvSpPr>
        <xdr:cNvPr id="3" name="Plus 1">
          <a:extLst>
            <a:ext uri="{FF2B5EF4-FFF2-40B4-BE49-F238E27FC236}">
              <a16:creationId xmlns:a16="http://schemas.microsoft.com/office/drawing/2014/main" id="{FD77E138-7F08-4448-ACDA-9FF6EDED6F7D}"/>
            </a:ext>
          </a:extLst>
        </xdr:cNvPr>
        <xdr:cNvSpPr/>
      </xdr:nvSpPr>
      <xdr:spPr bwMode="auto">
        <a:xfrm>
          <a:off x="2245995" y="43586400"/>
          <a:ext cx="405776" cy="400050"/>
        </a:xfrm>
        <a:prstGeom prst="mathPlus">
          <a:avLst/>
        </a:prstGeom>
        <a:solidFill>
          <a:schemeClr val="bg2">
            <a:lumMod val="75000"/>
          </a:schemeClr>
        </a:solidFill>
        <a:ln>
          <a:noFill/>
        </a:ln>
        <a:effectLst>
          <a:outerShdw dist="35921" dir="2700000" algn="ctr" rotWithShape="0">
            <a:srgbClr val="000000"/>
          </a:outerShdw>
        </a:effectLst>
      </xdr:spPr>
      <xdr:txBody>
        <a:bodyPr vertOverflow="clip" horzOverflow="clip" wrap="square" lIns="18288" tIns="0" rIns="0" bIns="0" rtlCol="0" anchor="t" upright="1"/>
        <a:lstStyle/>
        <a:p>
          <a:endParaRPr lang="ro-RO"/>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260984</xdr:colOff>
      <xdr:row>1</xdr:row>
      <xdr:rowOff>47625</xdr:rowOff>
    </xdr:from>
    <xdr:to>
      <xdr:col>13</xdr:col>
      <xdr:colOff>564018</xdr:colOff>
      <xdr:row>3</xdr:row>
      <xdr:rowOff>82156</xdr:rowOff>
    </xdr:to>
    <xdr:sp macro="[0]!DieseArbeitsmappe.Hide_Example" textlink="">
      <xdr:nvSpPr>
        <xdr:cNvPr id="12" name="Rahmen 11">
          <a:extLst>
            <a:ext uri="{FF2B5EF4-FFF2-40B4-BE49-F238E27FC236}">
              <a16:creationId xmlns:a16="http://schemas.microsoft.com/office/drawing/2014/main" id="{21204589-9AEC-4CEF-AA31-5853FE1E9D1C}"/>
            </a:ext>
          </a:extLst>
        </xdr:cNvPr>
        <xdr:cNvSpPr/>
      </xdr:nvSpPr>
      <xdr:spPr bwMode="auto">
        <a:xfrm>
          <a:off x="8039099" y="219075"/>
          <a:ext cx="1171576" cy="381000"/>
        </a:xfrm>
        <a:prstGeom prst="bevel">
          <a:avLst/>
        </a:prstGeom>
        <a:solidFill>
          <a:schemeClr val="accent3">
            <a:lumMod val="60000"/>
            <a:lumOff val="40000"/>
          </a:schemeClr>
        </a:solidFill>
        <a:ln>
          <a:solidFill>
            <a:sysClr val="windowText" lastClr="000000"/>
          </a:solidFill>
        </a:ln>
        <a:effectLst>
          <a:outerShdw dist="35921" dir="2700000" algn="ctr" rotWithShape="0">
            <a:srgbClr val="000000"/>
          </a:outerShdw>
        </a:effectLst>
      </xdr:spPr>
      <xdr:txBody>
        <a:bodyPr vertOverflow="clip" wrap="square" lIns="18288" tIns="0" rIns="0" bIns="0" rtlCol="0" anchor="ctr" upright="1"/>
        <a:lstStyle/>
        <a:p>
          <a:pPr algn="ctr"/>
          <a:r>
            <a:rPr lang="de-AT" sz="1100" b="1">
              <a:latin typeface="Arial" pitchFamily="34" charset="0"/>
              <a:cs typeface="Arial" pitchFamily="34" charset="0"/>
            </a:rPr>
            <a:t>Examples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260984</xdr:colOff>
      <xdr:row>1</xdr:row>
      <xdr:rowOff>47625</xdr:rowOff>
    </xdr:from>
    <xdr:to>
      <xdr:col>13</xdr:col>
      <xdr:colOff>590675</xdr:colOff>
      <xdr:row>3</xdr:row>
      <xdr:rowOff>87740</xdr:rowOff>
    </xdr:to>
    <xdr:sp macro="[0]!DieseArbeitsmappe.Hide_Example" textlink="">
      <xdr:nvSpPr>
        <xdr:cNvPr id="12" name="Rahmen 11">
          <a:extLst>
            <a:ext uri="{FF2B5EF4-FFF2-40B4-BE49-F238E27FC236}">
              <a16:creationId xmlns:a16="http://schemas.microsoft.com/office/drawing/2014/main" id="{D319C5DB-8821-4ADC-AB12-39AC7EC1FA95}"/>
            </a:ext>
          </a:extLst>
        </xdr:cNvPr>
        <xdr:cNvSpPr/>
      </xdr:nvSpPr>
      <xdr:spPr bwMode="auto">
        <a:xfrm>
          <a:off x="8039099" y="219075"/>
          <a:ext cx="1171576" cy="381000"/>
        </a:xfrm>
        <a:prstGeom prst="bevel">
          <a:avLst/>
        </a:prstGeom>
        <a:solidFill>
          <a:schemeClr val="accent3">
            <a:lumMod val="60000"/>
            <a:lumOff val="40000"/>
          </a:schemeClr>
        </a:solidFill>
        <a:ln>
          <a:solidFill>
            <a:sysClr val="windowText" lastClr="000000"/>
          </a:solidFill>
        </a:ln>
        <a:effectLst>
          <a:outerShdw dist="35921" dir="2700000" algn="ctr" rotWithShape="0">
            <a:srgbClr val="000000"/>
          </a:outerShdw>
        </a:effectLst>
      </xdr:spPr>
      <xdr:txBody>
        <a:bodyPr vertOverflow="clip" wrap="square" lIns="18288" tIns="0" rIns="0" bIns="0" rtlCol="0" anchor="ctr" upright="1"/>
        <a:lstStyle/>
        <a:p>
          <a:pPr algn="ctr"/>
          <a:r>
            <a:rPr lang="de-AT" sz="1100" b="1">
              <a:latin typeface="Arial" pitchFamily="34" charset="0"/>
              <a:cs typeface="Arial" pitchFamily="34" charset="0"/>
            </a:rPr>
            <a:t>Examples</a:t>
          </a:r>
        </a:p>
      </xdr:txBody>
    </xdr:sp>
    <xdr:clientData/>
  </xdr:twoCellAnchor>
  <xdr:twoCellAnchor>
    <xdr:from>
      <xdr:col>5</xdr:col>
      <xdr:colOff>403860</xdr:colOff>
      <xdr:row>174</xdr:row>
      <xdr:rowOff>102870</xdr:rowOff>
    </xdr:from>
    <xdr:to>
      <xdr:col>5</xdr:col>
      <xdr:colOff>813759</xdr:colOff>
      <xdr:row>178</xdr:row>
      <xdr:rowOff>65717</xdr:rowOff>
    </xdr:to>
    <xdr:sp macro="[0]!DieseArbeitsmappe.AddMeasurementPoint" textlink="">
      <xdr:nvSpPr>
        <xdr:cNvPr id="6" name="Plus 1">
          <a:extLst>
            <a:ext uri="{FF2B5EF4-FFF2-40B4-BE49-F238E27FC236}">
              <a16:creationId xmlns:a16="http://schemas.microsoft.com/office/drawing/2014/main" id="{D2C22248-714A-4C67-8E79-6AC9836A9DCC}"/>
            </a:ext>
          </a:extLst>
        </xdr:cNvPr>
        <xdr:cNvSpPr/>
      </xdr:nvSpPr>
      <xdr:spPr bwMode="auto">
        <a:xfrm>
          <a:off x="2247900" y="31965900"/>
          <a:ext cx="400050" cy="400050"/>
        </a:xfrm>
        <a:prstGeom prst="mathPlus">
          <a:avLst/>
        </a:prstGeom>
        <a:solidFill>
          <a:schemeClr val="bg2">
            <a:lumMod val="75000"/>
          </a:schemeClr>
        </a:solidFill>
        <a:ln>
          <a:noFill/>
        </a:ln>
        <a:effectLst>
          <a:outerShdw dist="35921" dir="2700000" algn="ctr" rotWithShape="0">
            <a:srgbClr val="000000"/>
          </a:outerShdw>
        </a:effectLst>
      </xdr:spPr>
      <xdr:txBody>
        <a:bodyPr vertOverflow="clip" horzOverflow="clip" wrap="square" lIns="18288" tIns="0" rIns="0" bIns="0" rtlCol="0" anchor="t" upright="1"/>
        <a:lstStyle/>
        <a:p>
          <a:endParaRPr lang="ro-RO"/>
        </a:p>
      </xdr:txBody>
    </xdr:sp>
    <xdr:clientData/>
  </xdr:twoCellAnchor>
  <xdr:twoCellAnchor>
    <xdr:from>
      <xdr:col>5</xdr:col>
      <xdr:colOff>403860</xdr:colOff>
      <xdr:row>149</xdr:row>
      <xdr:rowOff>112395</xdr:rowOff>
    </xdr:from>
    <xdr:to>
      <xdr:col>5</xdr:col>
      <xdr:colOff>813759</xdr:colOff>
      <xdr:row>153</xdr:row>
      <xdr:rowOff>65866</xdr:rowOff>
    </xdr:to>
    <xdr:sp macro="[0]!DieseArbeitsmappe.AddEmissionPoint" textlink="">
      <xdr:nvSpPr>
        <xdr:cNvPr id="8" name="Plus 1">
          <a:extLst>
            <a:ext uri="{FF2B5EF4-FFF2-40B4-BE49-F238E27FC236}">
              <a16:creationId xmlns:a16="http://schemas.microsoft.com/office/drawing/2014/main" id="{5869512B-1EE5-47AE-9266-6B3101ACA19C}"/>
            </a:ext>
          </a:extLst>
        </xdr:cNvPr>
        <xdr:cNvSpPr/>
      </xdr:nvSpPr>
      <xdr:spPr bwMode="auto">
        <a:xfrm>
          <a:off x="2247900" y="32232600"/>
          <a:ext cx="400050" cy="400050"/>
        </a:xfrm>
        <a:prstGeom prst="mathPlus">
          <a:avLst/>
        </a:prstGeom>
        <a:solidFill>
          <a:schemeClr val="bg2">
            <a:lumMod val="75000"/>
          </a:schemeClr>
        </a:solidFill>
        <a:ln>
          <a:noFill/>
        </a:ln>
        <a:effectLst>
          <a:outerShdw dist="35921" dir="2700000" algn="ctr" rotWithShape="0">
            <a:srgbClr val="000000"/>
          </a:outerShdw>
        </a:effectLst>
      </xdr:spPr>
      <xdr:txBody>
        <a:bodyPr vertOverflow="clip" horzOverflow="clip" wrap="square" lIns="18288" tIns="0" rIns="0" bIns="0" rtlCol="0" anchor="t" upright="1"/>
        <a:lstStyle/>
        <a:p>
          <a:endParaRPr lang="ro-RO"/>
        </a:p>
      </xdr:txBody>
    </xdr:sp>
    <xdr:clientData/>
  </xdr:twoCellAnchor>
  <xdr:twoCellAnchor>
    <xdr:from>
      <xdr:col>5</xdr:col>
      <xdr:colOff>403860</xdr:colOff>
      <xdr:row>124</xdr:row>
      <xdr:rowOff>112395</xdr:rowOff>
    </xdr:from>
    <xdr:to>
      <xdr:col>5</xdr:col>
      <xdr:colOff>813759</xdr:colOff>
      <xdr:row>128</xdr:row>
      <xdr:rowOff>65835</xdr:rowOff>
    </xdr:to>
    <xdr:sp macro="[0]!DieseArbeitsmappe.AddEmissionSource" textlink="">
      <xdr:nvSpPr>
        <xdr:cNvPr id="11" name="Plus 1">
          <a:extLst>
            <a:ext uri="{FF2B5EF4-FFF2-40B4-BE49-F238E27FC236}">
              <a16:creationId xmlns:a16="http://schemas.microsoft.com/office/drawing/2014/main" id="{F7342875-8086-484C-B40C-FC105292801A}"/>
            </a:ext>
          </a:extLst>
        </xdr:cNvPr>
        <xdr:cNvSpPr/>
      </xdr:nvSpPr>
      <xdr:spPr bwMode="auto">
        <a:xfrm>
          <a:off x="2247900" y="27736800"/>
          <a:ext cx="400050" cy="400050"/>
        </a:xfrm>
        <a:prstGeom prst="mathPlus">
          <a:avLst/>
        </a:prstGeom>
        <a:solidFill>
          <a:schemeClr val="bg2">
            <a:lumMod val="75000"/>
          </a:schemeClr>
        </a:solidFill>
        <a:ln>
          <a:noFill/>
        </a:ln>
        <a:effectLst>
          <a:outerShdw dist="35921" dir="2700000" algn="ctr" rotWithShape="0">
            <a:srgbClr val="000000"/>
          </a:outerShdw>
        </a:effectLst>
      </xdr:spPr>
      <xdr:txBody>
        <a:bodyPr vertOverflow="clip" horzOverflow="clip" wrap="square" lIns="18288" tIns="0" rIns="0" bIns="0" rtlCol="0" anchor="t" upright="1"/>
        <a:lstStyle/>
        <a:p>
          <a:endParaRPr lang="ro-RO"/>
        </a:p>
      </xdr:txBody>
    </xdr:sp>
    <xdr:clientData/>
  </xdr:twoCellAnchor>
  <xdr:twoCellAnchor>
    <xdr:from>
      <xdr:col>5</xdr:col>
      <xdr:colOff>403860</xdr:colOff>
      <xdr:row>202</xdr:row>
      <xdr:rowOff>102870</xdr:rowOff>
    </xdr:from>
    <xdr:to>
      <xdr:col>5</xdr:col>
      <xdr:colOff>813759</xdr:colOff>
      <xdr:row>206</xdr:row>
      <xdr:rowOff>65978</xdr:rowOff>
    </xdr:to>
    <xdr:sp macro="[0]!DieseArbeitsmappe.AddSourceStream" textlink="">
      <xdr:nvSpPr>
        <xdr:cNvPr id="13" name="Plus 1">
          <a:extLst>
            <a:ext uri="{FF2B5EF4-FFF2-40B4-BE49-F238E27FC236}">
              <a16:creationId xmlns:a16="http://schemas.microsoft.com/office/drawing/2014/main" id="{2108F96C-8145-409E-BA83-26299BB64DEC}"/>
            </a:ext>
          </a:extLst>
        </xdr:cNvPr>
        <xdr:cNvSpPr/>
      </xdr:nvSpPr>
      <xdr:spPr bwMode="auto">
        <a:xfrm>
          <a:off x="2247900" y="23364825"/>
          <a:ext cx="400050" cy="400050"/>
        </a:xfrm>
        <a:prstGeom prst="mathPlus">
          <a:avLst/>
        </a:prstGeom>
        <a:solidFill>
          <a:schemeClr val="bg2">
            <a:lumMod val="75000"/>
          </a:schemeClr>
        </a:solidFill>
        <a:ln>
          <a:noFill/>
        </a:ln>
        <a:effectLst>
          <a:outerShdw dist="35921" dir="2700000" algn="ctr" rotWithShape="0">
            <a:srgbClr val="000000"/>
          </a:outerShdw>
        </a:effectLst>
      </xdr:spPr>
      <xdr:txBody>
        <a:bodyPr vertOverflow="clip" horzOverflow="clip" wrap="square" lIns="18288" tIns="0" rIns="0" bIns="0" rtlCol="0" anchor="t" upright="1"/>
        <a:lstStyle/>
        <a:p>
          <a:endParaRPr lang="ro-RO"/>
        </a:p>
      </xdr:txBody>
    </xdr:sp>
    <xdr:clientData/>
  </xdr:twoCellAnchor>
  <xdr:twoCellAnchor>
    <xdr:from>
      <xdr:col>5</xdr:col>
      <xdr:colOff>403860</xdr:colOff>
      <xdr:row>258</xdr:row>
      <xdr:rowOff>95250</xdr:rowOff>
    </xdr:from>
    <xdr:to>
      <xdr:col>5</xdr:col>
      <xdr:colOff>813759</xdr:colOff>
      <xdr:row>262</xdr:row>
      <xdr:rowOff>66756</xdr:rowOff>
    </xdr:to>
    <xdr:sp macro="[0]!DieseArbeitsmappe.AddActivitiesExcluded" textlink="">
      <xdr:nvSpPr>
        <xdr:cNvPr id="9" name="Plus 1">
          <a:extLst>
            <a:ext uri="{FF2B5EF4-FFF2-40B4-BE49-F238E27FC236}">
              <a16:creationId xmlns:a16="http://schemas.microsoft.com/office/drawing/2014/main" id="{C9BA2E18-B3D0-44B2-93EE-0C49D949DE02}"/>
            </a:ext>
          </a:extLst>
        </xdr:cNvPr>
        <xdr:cNvSpPr/>
      </xdr:nvSpPr>
      <xdr:spPr bwMode="auto">
        <a:xfrm>
          <a:off x="2245435" y="34026662"/>
          <a:ext cx="405776" cy="397416"/>
        </a:xfrm>
        <a:prstGeom prst="mathPlus">
          <a:avLst/>
        </a:prstGeom>
        <a:solidFill>
          <a:schemeClr val="bg2">
            <a:lumMod val="75000"/>
          </a:schemeClr>
        </a:solidFill>
        <a:ln>
          <a:noFill/>
        </a:ln>
        <a:effectLst>
          <a:outerShdw dist="35921" dir="2700000" algn="ctr" rotWithShape="0">
            <a:srgbClr val="000000"/>
          </a:outerShdw>
        </a:effectLst>
      </xdr:spPr>
      <xdr:txBody>
        <a:bodyPr vertOverflow="clip" horzOverflow="clip" wrap="square" lIns="18288" tIns="0" rIns="0" bIns="0" rtlCol="0" anchor="t" upright="1"/>
        <a:lstStyle/>
        <a:p>
          <a:endParaRPr lang="ro-RO"/>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270510</xdr:colOff>
      <xdr:row>1</xdr:row>
      <xdr:rowOff>57150</xdr:rowOff>
    </xdr:from>
    <xdr:to>
      <xdr:col>13</xdr:col>
      <xdr:colOff>590434</xdr:colOff>
      <xdr:row>3</xdr:row>
      <xdr:rowOff>104775</xdr:rowOff>
    </xdr:to>
    <xdr:sp macro="[0]!DieseArbeitsmappe.Hide_Example" textlink="">
      <xdr:nvSpPr>
        <xdr:cNvPr id="5" name="Rahmen 4">
          <a:extLst>
            <a:ext uri="{FF2B5EF4-FFF2-40B4-BE49-F238E27FC236}">
              <a16:creationId xmlns:a16="http://schemas.microsoft.com/office/drawing/2014/main" id="{B0B18B40-84C2-4D13-A792-62E5AC66C7ED}"/>
            </a:ext>
          </a:extLst>
        </xdr:cNvPr>
        <xdr:cNvSpPr/>
      </xdr:nvSpPr>
      <xdr:spPr bwMode="auto">
        <a:xfrm>
          <a:off x="8048625" y="228600"/>
          <a:ext cx="1171576" cy="381000"/>
        </a:xfrm>
        <a:prstGeom prst="bevel">
          <a:avLst/>
        </a:prstGeom>
        <a:solidFill>
          <a:schemeClr val="accent3">
            <a:lumMod val="60000"/>
            <a:lumOff val="40000"/>
          </a:schemeClr>
        </a:solidFill>
        <a:ln>
          <a:solidFill>
            <a:sysClr val="windowText" lastClr="000000"/>
          </a:solidFill>
        </a:ln>
        <a:effectLst>
          <a:outerShdw dist="35921" dir="2700000" algn="ctr" rotWithShape="0">
            <a:srgbClr val="000000"/>
          </a:outerShdw>
        </a:effectLst>
      </xdr:spPr>
      <xdr:txBody>
        <a:bodyPr vertOverflow="clip" wrap="square" lIns="18288" tIns="0" rIns="0" bIns="0" rtlCol="0" anchor="ctr" upright="1"/>
        <a:lstStyle/>
        <a:p>
          <a:pPr algn="ctr"/>
          <a:r>
            <a:rPr lang="de-AT" sz="1100" b="1">
              <a:latin typeface="Arial" pitchFamily="34" charset="0"/>
              <a:cs typeface="Arial" pitchFamily="34" charset="0"/>
            </a:rPr>
            <a:t>Examples</a:t>
          </a:r>
        </a:p>
      </xdr:txBody>
    </xdr:sp>
    <xdr:clientData/>
  </xdr:twoCellAnchor>
  <xdr:twoCellAnchor>
    <xdr:from>
      <xdr:col>5</xdr:col>
      <xdr:colOff>403860</xdr:colOff>
      <xdr:row>154</xdr:row>
      <xdr:rowOff>112395</xdr:rowOff>
    </xdr:from>
    <xdr:to>
      <xdr:col>5</xdr:col>
      <xdr:colOff>813759</xdr:colOff>
      <xdr:row>158</xdr:row>
      <xdr:rowOff>74295</xdr:rowOff>
    </xdr:to>
    <xdr:sp macro="[0]!DieseArbeitsmappe.AddLaboratories" textlink="">
      <xdr:nvSpPr>
        <xdr:cNvPr id="3" name="Plus 1">
          <a:extLst>
            <a:ext uri="{FF2B5EF4-FFF2-40B4-BE49-F238E27FC236}">
              <a16:creationId xmlns:a16="http://schemas.microsoft.com/office/drawing/2014/main" id="{F17A0146-3EAB-4B1E-A665-7A7023A0836E}"/>
            </a:ext>
          </a:extLst>
        </xdr:cNvPr>
        <xdr:cNvSpPr/>
      </xdr:nvSpPr>
      <xdr:spPr bwMode="auto">
        <a:xfrm>
          <a:off x="2245995" y="24926925"/>
          <a:ext cx="405776" cy="400050"/>
        </a:xfrm>
        <a:prstGeom prst="mathPlus">
          <a:avLst/>
        </a:prstGeom>
        <a:solidFill>
          <a:schemeClr val="bg2">
            <a:lumMod val="75000"/>
          </a:schemeClr>
        </a:solidFill>
        <a:ln>
          <a:noFill/>
        </a:ln>
        <a:effectLst>
          <a:outerShdw dist="35921" dir="2700000" algn="ctr" rotWithShape="0">
            <a:srgbClr val="000000"/>
          </a:outerShdw>
        </a:effectLst>
      </xdr:spPr>
      <xdr:txBody>
        <a:bodyPr vertOverflow="clip" horzOverflow="clip" wrap="square" lIns="18288" tIns="0" rIns="0" bIns="0" rtlCol="0" anchor="t" upright="1"/>
        <a:lstStyle/>
        <a:p>
          <a:endParaRPr lang="ro-RO"/>
        </a:p>
      </xdr:txBody>
    </xdr:sp>
    <xdr:clientData/>
  </xdr:twoCellAnchor>
  <xdr:twoCellAnchor>
    <xdr:from>
      <xdr:col>5</xdr:col>
      <xdr:colOff>403860</xdr:colOff>
      <xdr:row>124</xdr:row>
      <xdr:rowOff>104775</xdr:rowOff>
    </xdr:from>
    <xdr:to>
      <xdr:col>5</xdr:col>
      <xdr:colOff>813759</xdr:colOff>
      <xdr:row>128</xdr:row>
      <xdr:rowOff>66675</xdr:rowOff>
    </xdr:to>
    <xdr:sp macro="[0]!DieseArbeitsmappe.AddInformationSources" textlink="">
      <xdr:nvSpPr>
        <xdr:cNvPr id="4" name="Plus 1">
          <a:extLst>
            <a:ext uri="{FF2B5EF4-FFF2-40B4-BE49-F238E27FC236}">
              <a16:creationId xmlns:a16="http://schemas.microsoft.com/office/drawing/2014/main" id="{7BFB68C4-D892-4F39-8B32-B3DB56722C1D}"/>
            </a:ext>
          </a:extLst>
        </xdr:cNvPr>
        <xdr:cNvSpPr/>
      </xdr:nvSpPr>
      <xdr:spPr bwMode="auto">
        <a:xfrm>
          <a:off x="2245435" y="24376716"/>
          <a:ext cx="405776" cy="387724"/>
        </a:xfrm>
        <a:prstGeom prst="mathPlus">
          <a:avLst/>
        </a:prstGeom>
        <a:solidFill>
          <a:schemeClr val="bg2">
            <a:lumMod val="75000"/>
          </a:schemeClr>
        </a:solidFill>
        <a:ln>
          <a:noFill/>
        </a:ln>
        <a:effectLst>
          <a:outerShdw dist="35921" dir="2700000" algn="ctr" rotWithShape="0">
            <a:srgbClr val="000000"/>
          </a:outerShdw>
        </a:effectLst>
      </xdr:spPr>
      <xdr:txBody>
        <a:bodyPr vertOverflow="clip" horzOverflow="clip" wrap="square" lIns="18288" tIns="0" rIns="0" bIns="0" rtlCol="0" anchor="t" upright="1"/>
        <a:lstStyle/>
        <a:p>
          <a:endParaRPr lang="ro-RO"/>
        </a:p>
      </xdr:txBody>
    </xdr:sp>
    <xdr:clientData/>
  </xdr:twoCellAnchor>
  <xdr:twoCellAnchor>
    <xdr:from>
      <xdr:col>5</xdr:col>
      <xdr:colOff>403860</xdr:colOff>
      <xdr:row>283</xdr:row>
      <xdr:rowOff>104775</xdr:rowOff>
    </xdr:from>
    <xdr:to>
      <xdr:col>5</xdr:col>
      <xdr:colOff>813759</xdr:colOff>
      <xdr:row>283</xdr:row>
      <xdr:rowOff>104775</xdr:rowOff>
    </xdr:to>
    <xdr:sp macro="[0]!DieseArbeitsmappe.AddProcedures" textlink="">
      <xdr:nvSpPr>
        <xdr:cNvPr id="6" name="Plus 1">
          <a:extLst>
            <a:ext uri="{FF2B5EF4-FFF2-40B4-BE49-F238E27FC236}">
              <a16:creationId xmlns:a16="http://schemas.microsoft.com/office/drawing/2014/main" id="{9E394F91-B2FB-49AD-A1AD-C4EF218B2E15}"/>
            </a:ext>
          </a:extLst>
        </xdr:cNvPr>
        <xdr:cNvSpPr/>
      </xdr:nvSpPr>
      <xdr:spPr bwMode="auto">
        <a:xfrm>
          <a:off x="2245435" y="24175010"/>
          <a:ext cx="405776" cy="387724"/>
        </a:xfrm>
        <a:prstGeom prst="mathPlus">
          <a:avLst/>
        </a:prstGeom>
        <a:solidFill>
          <a:schemeClr val="bg2">
            <a:lumMod val="75000"/>
          </a:schemeClr>
        </a:solidFill>
        <a:ln>
          <a:noFill/>
        </a:ln>
        <a:effectLst>
          <a:outerShdw dist="35921" dir="2700000" algn="ctr" rotWithShape="0">
            <a:srgbClr val="000000"/>
          </a:outerShdw>
        </a:effectLst>
      </xdr:spPr>
      <xdr:txBody>
        <a:bodyPr vertOverflow="clip" horzOverflow="clip" wrap="square" lIns="18288" tIns="0" rIns="0" bIns="0" rtlCol="0" anchor="t" upright="1"/>
        <a:lstStyle/>
        <a:p>
          <a:endParaRPr lang="ro-RO"/>
        </a:p>
      </xdr:txBody>
    </xdr:sp>
    <xdr:clientData/>
  </xdr:twoCellAnchor>
  <xdr:twoCellAnchor>
    <xdr:from>
      <xdr:col>5</xdr:col>
      <xdr:colOff>403860</xdr:colOff>
      <xdr:row>88</xdr:row>
      <xdr:rowOff>104775</xdr:rowOff>
    </xdr:from>
    <xdr:to>
      <xdr:col>5</xdr:col>
      <xdr:colOff>813759</xdr:colOff>
      <xdr:row>92</xdr:row>
      <xdr:rowOff>75393</xdr:rowOff>
    </xdr:to>
    <xdr:sp macro="[0]!DieseArbeitsmappe.AddMeasuringInstrSheetD" textlink="">
      <xdr:nvSpPr>
        <xdr:cNvPr id="7" name="Plus 1">
          <a:extLst>
            <a:ext uri="{FF2B5EF4-FFF2-40B4-BE49-F238E27FC236}">
              <a16:creationId xmlns:a16="http://schemas.microsoft.com/office/drawing/2014/main" id="{70D2EDE8-9FE5-4DD5-B5C6-3CACC1A6ECCB}"/>
            </a:ext>
          </a:extLst>
        </xdr:cNvPr>
        <xdr:cNvSpPr/>
      </xdr:nvSpPr>
      <xdr:spPr bwMode="auto">
        <a:xfrm>
          <a:off x="2245435" y="18247099"/>
          <a:ext cx="405776" cy="387723"/>
        </a:xfrm>
        <a:prstGeom prst="mathPlus">
          <a:avLst/>
        </a:prstGeom>
        <a:solidFill>
          <a:schemeClr val="bg2">
            <a:lumMod val="75000"/>
          </a:schemeClr>
        </a:solidFill>
        <a:ln>
          <a:noFill/>
        </a:ln>
        <a:effectLst>
          <a:outerShdw dist="35921" dir="2700000" algn="ctr" rotWithShape="0">
            <a:srgbClr val="000000"/>
          </a:outerShdw>
        </a:effectLst>
      </xdr:spPr>
      <xdr:txBody>
        <a:bodyPr vertOverflow="clip" horzOverflow="clip" wrap="square" lIns="18288" tIns="0" rIns="0" bIns="0" rtlCol="0" anchor="t" upright="1"/>
        <a:lstStyle/>
        <a:p>
          <a:endParaRPr lang="ro-RO"/>
        </a:p>
      </xdr:txBody>
    </xdr:sp>
    <xdr:clientData/>
  </xdr:twoCellAnchor>
  <xdr:twoCellAnchor>
    <xdr:from>
      <xdr:col>5</xdr:col>
      <xdr:colOff>398145</xdr:colOff>
      <xdr:row>283</xdr:row>
      <xdr:rowOff>95250</xdr:rowOff>
    </xdr:from>
    <xdr:to>
      <xdr:col>5</xdr:col>
      <xdr:colOff>815994</xdr:colOff>
      <xdr:row>287</xdr:row>
      <xdr:rowOff>49530</xdr:rowOff>
    </xdr:to>
    <xdr:sp macro="[0]!DieseArbeitsmappe.AddProcedures" textlink="">
      <xdr:nvSpPr>
        <xdr:cNvPr id="8" name="Plus 1">
          <a:extLst>
            <a:ext uri="{FF2B5EF4-FFF2-40B4-BE49-F238E27FC236}">
              <a16:creationId xmlns:a16="http://schemas.microsoft.com/office/drawing/2014/main" id="{2BDE08C7-131A-4C65-895A-89F501E2A92F}"/>
            </a:ext>
          </a:extLst>
        </xdr:cNvPr>
        <xdr:cNvSpPr/>
      </xdr:nvSpPr>
      <xdr:spPr bwMode="auto">
        <a:xfrm>
          <a:off x="2057400" y="46986825"/>
          <a:ext cx="411806" cy="400050"/>
        </a:xfrm>
        <a:prstGeom prst="mathPlus">
          <a:avLst/>
        </a:prstGeom>
        <a:solidFill>
          <a:schemeClr val="bg2">
            <a:lumMod val="75000"/>
          </a:schemeClr>
        </a:solidFill>
        <a:ln>
          <a:noFill/>
        </a:ln>
        <a:effectLst>
          <a:outerShdw dist="35921" dir="2700000" algn="ctr" rotWithShape="0">
            <a:srgbClr val="000000"/>
          </a:outerShdw>
        </a:effectLst>
      </xdr:spPr>
      <xdr:txBody>
        <a:bodyPr vertOverflow="clip" horzOverflow="clip" wrap="square" lIns="18288" tIns="0" rIns="0" bIns="0" rtlCol="0" anchor="t" upright="1"/>
        <a:lstStyle/>
        <a:p>
          <a:endParaRPr lang="ro-RO"/>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260984</xdr:colOff>
      <xdr:row>1</xdr:row>
      <xdr:rowOff>47625</xdr:rowOff>
    </xdr:from>
    <xdr:to>
      <xdr:col>13</xdr:col>
      <xdr:colOff>584835</xdr:colOff>
      <xdr:row>3</xdr:row>
      <xdr:rowOff>95250</xdr:rowOff>
    </xdr:to>
    <xdr:sp macro="[0]!DieseArbeitsmappe.Hide_Example" textlink="">
      <xdr:nvSpPr>
        <xdr:cNvPr id="12" name="Rahmen 11">
          <a:extLst>
            <a:ext uri="{FF2B5EF4-FFF2-40B4-BE49-F238E27FC236}">
              <a16:creationId xmlns:a16="http://schemas.microsoft.com/office/drawing/2014/main" id="{884DEAD5-A1B3-4FCE-878D-590FBD147935}"/>
            </a:ext>
          </a:extLst>
        </xdr:cNvPr>
        <xdr:cNvSpPr/>
      </xdr:nvSpPr>
      <xdr:spPr bwMode="auto">
        <a:xfrm>
          <a:off x="8039099" y="219075"/>
          <a:ext cx="1171576" cy="381000"/>
        </a:xfrm>
        <a:prstGeom prst="bevel">
          <a:avLst/>
        </a:prstGeom>
        <a:solidFill>
          <a:schemeClr val="accent3">
            <a:lumMod val="60000"/>
            <a:lumOff val="40000"/>
          </a:schemeClr>
        </a:solidFill>
        <a:ln>
          <a:solidFill>
            <a:sysClr val="windowText" lastClr="000000"/>
          </a:solidFill>
        </a:ln>
        <a:effectLst>
          <a:outerShdw dist="35921" dir="2700000" algn="ctr" rotWithShape="0">
            <a:srgbClr val="000000"/>
          </a:outerShdw>
        </a:effectLst>
      </xdr:spPr>
      <xdr:txBody>
        <a:bodyPr vertOverflow="clip" wrap="square" lIns="18288" tIns="0" rIns="0" bIns="0" rtlCol="0" anchor="ctr" upright="1"/>
        <a:lstStyle/>
        <a:p>
          <a:pPr algn="ctr"/>
          <a:r>
            <a:rPr lang="de-AT" sz="1100" b="1">
              <a:latin typeface="Arial" pitchFamily="34" charset="0"/>
              <a:cs typeface="Arial" pitchFamily="34" charset="0"/>
            </a:rPr>
            <a:t>Examples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270510</xdr:colOff>
      <xdr:row>1</xdr:row>
      <xdr:rowOff>49530</xdr:rowOff>
    </xdr:from>
    <xdr:to>
      <xdr:col>13</xdr:col>
      <xdr:colOff>590459</xdr:colOff>
      <xdr:row>3</xdr:row>
      <xdr:rowOff>112402</xdr:rowOff>
    </xdr:to>
    <xdr:sp macro="[0]!DieseArbeitsmappe.Hide_Example" textlink="">
      <xdr:nvSpPr>
        <xdr:cNvPr id="2" name="Rahmen 1">
          <a:extLst>
            <a:ext uri="{FF2B5EF4-FFF2-40B4-BE49-F238E27FC236}">
              <a16:creationId xmlns:a16="http://schemas.microsoft.com/office/drawing/2014/main" id="{0180DFF8-86DF-49EA-A8AD-E130738DE8CF}"/>
            </a:ext>
          </a:extLst>
        </xdr:cNvPr>
        <xdr:cNvSpPr/>
      </xdr:nvSpPr>
      <xdr:spPr bwMode="auto">
        <a:xfrm>
          <a:off x="8048625" y="228600"/>
          <a:ext cx="1171576" cy="381000"/>
        </a:xfrm>
        <a:prstGeom prst="bevel">
          <a:avLst/>
        </a:prstGeom>
        <a:solidFill>
          <a:schemeClr val="accent3">
            <a:lumMod val="60000"/>
            <a:lumOff val="40000"/>
          </a:schemeClr>
        </a:solidFill>
        <a:ln>
          <a:solidFill>
            <a:sysClr val="windowText" lastClr="000000"/>
          </a:solidFill>
        </a:ln>
        <a:effectLst>
          <a:outerShdw dist="35921" dir="2700000" algn="ctr" rotWithShape="0">
            <a:srgbClr val="000000"/>
          </a:outerShdw>
        </a:effectLst>
      </xdr:spPr>
      <xdr:txBody>
        <a:bodyPr vertOverflow="clip" wrap="square" lIns="18288" tIns="0" rIns="0" bIns="0" rtlCol="0" anchor="ctr" upright="1"/>
        <a:lstStyle/>
        <a:p>
          <a:pPr algn="ctr"/>
          <a:r>
            <a:rPr lang="de-AT" sz="1100" b="1">
              <a:latin typeface="Arial" pitchFamily="34" charset="0"/>
              <a:cs typeface="Arial" pitchFamily="34" charset="0"/>
            </a:rPr>
            <a:t>Examples</a:t>
          </a:r>
        </a:p>
      </xdr:txBody>
    </xdr:sp>
    <xdr:clientData/>
  </xdr:twoCellAnchor>
  <xdr:twoCellAnchor>
    <xdr:from>
      <xdr:col>5</xdr:col>
      <xdr:colOff>403860</xdr:colOff>
      <xdr:row>520</xdr:row>
      <xdr:rowOff>104775</xdr:rowOff>
    </xdr:from>
    <xdr:to>
      <xdr:col>5</xdr:col>
      <xdr:colOff>813759</xdr:colOff>
      <xdr:row>524</xdr:row>
      <xdr:rowOff>66675</xdr:rowOff>
    </xdr:to>
    <xdr:sp macro="[0]!DieseArbeitsmappe.AddProcedures" textlink="">
      <xdr:nvSpPr>
        <xdr:cNvPr id="5" name="Plus 1">
          <a:extLst>
            <a:ext uri="{FF2B5EF4-FFF2-40B4-BE49-F238E27FC236}">
              <a16:creationId xmlns:a16="http://schemas.microsoft.com/office/drawing/2014/main" id="{00AB0755-1B31-4C24-BD77-A236BF96D0F8}"/>
            </a:ext>
          </a:extLst>
        </xdr:cNvPr>
        <xdr:cNvSpPr/>
      </xdr:nvSpPr>
      <xdr:spPr bwMode="auto">
        <a:xfrm>
          <a:off x="2245995" y="43586400"/>
          <a:ext cx="405776" cy="400050"/>
        </a:xfrm>
        <a:prstGeom prst="mathPlus">
          <a:avLst/>
        </a:prstGeom>
        <a:solidFill>
          <a:schemeClr val="bg2">
            <a:lumMod val="75000"/>
          </a:schemeClr>
        </a:solidFill>
        <a:ln>
          <a:noFill/>
        </a:ln>
        <a:effectLst>
          <a:outerShdw dist="35921" dir="2700000" algn="ctr" rotWithShape="0">
            <a:srgbClr val="000000"/>
          </a:outerShdw>
        </a:effectLst>
      </xdr:spPr>
      <xdr:txBody>
        <a:bodyPr vertOverflow="clip" horzOverflow="clip" wrap="square" lIns="18288" tIns="0" rIns="0" bIns="0" rtlCol="0" anchor="t" upright="1"/>
        <a:lstStyle/>
        <a:p>
          <a:endParaRPr lang="ro-RO"/>
        </a:p>
      </xdr:txBody>
    </xdr:sp>
    <xdr:clientData/>
  </xdr:twoCellAnchor>
  <xdr:twoCellAnchor>
    <xdr:from>
      <xdr:col>5</xdr:col>
      <xdr:colOff>403860</xdr:colOff>
      <xdr:row>85</xdr:row>
      <xdr:rowOff>104775</xdr:rowOff>
    </xdr:from>
    <xdr:to>
      <xdr:col>5</xdr:col>
      <xdr:colOff>813759</xdr:colOff>
      <xdr:row>89</xdr:row>
      <xdr:rowOff>74845</xdr:rowOff>
    </xdr:to>
    <xdr:sp macro="[0]!DieseArbeitsmappe.AddMeasuringInstrSheetF" textlink="">
      <xdr:nvSpPr>
        <xdr:cNvPr id="7" name="Plus 1">
          <a:extLst>
            <a:ext uri="{FF2B5EF4-FFF2-40B4-BE49-F238E27FC236}">
              <a16:creationId xmlns:a16="http://schemas.microsoft.com/office/drawing/2014/main" id="{C2D803F9-9EFF-4CFB-A6A8-CA85BB44A804}"/>
            </a:ext>
          </a:extLst>
        </xdr:cNvPr>
        <xdr:cNvSpPr/>
      </xdr:nvSpPr>
      <xdr:spPr bwMode="auto">
        <a:xfrm>
          <a:off x="2245435" y="18247099"/>
          <a:ext cx="405776" cy="387723"/>
        </a:xfrm>
        <a:prstGeom prst="mathPlus">
          <a:avLst/>
        </a:prstGeom>
        <a:solidFill>
          <a:schemeClr val="bg2">
            <a:lumMod val="75000"/>
          </a:schemeClr>
        </a:solidFill>
        <a:ln>
          <a:noFill/>
        </a:ln>
        <a:effectLst>
          <a:outerShdw dist="35921" dir="2700000" algn="ctr" rotWithShape="0">
            <a:srgbClr val="000000"/>
          </a:outerShdw>
        </a:effectLst>
      </xdr:spPr>
      <xdr:txBody>
        <a:bodyPr vertOverflow="clip" horzOverflow="clip" wrap="square" lIns="18288" tIns="0" rIns="0" bIns="0" rtlCol="0" anchor="t" upright="1"/>
        <a:lstStyle/>
        <a:p>
          <a:endParaRPr lang="ro-RO"/>
        </a:p>
      </xdr:txBody>
    </xdr:sp>
    <xdr:clientData/>
  </xdr:twoCellAnchor>
  <xdr:twoCellAnchor>
    <xdr:from>
      <xdr:col>5</xdr:col>
      <xdr:colOff>403860</xdr:colOff>
      <xdr:row>118</xdr:row>
      <xdr:rowOff>85725</xdr:rowOff>
    </xdr:from>
    <xdr:to>
      <xdr:col>5</xdr:col>
      <xdr:colOff>813759</xdr:colOff>
      <xdr:row>122</xdr:row>
      <xdr:rowOff>44867</xdr:rowOff>
    </xdr:to>
    <xdr:sp macro="[0]!DieseArbeitsmappe.AddLaboratories" textlink="">
      <xdr:nvSpPr>
        <xdr:cNvPr id="3" name="Plus 1">
          <a:extLst>
            <a:ext uri="{FF2B5EF4-FFF2-40B4-BE49-F238E27FC236}">
              <a16:creationId xmlns:a16="http://schemas.microsoft.com/office/drawing/2014/main" id="{78B76C4A-E84E-469B-A631-D66E404D5E4B}"/>
            </a:ext>
          </a:extLst>
        </xdr:cNvPr>
        <xdr:cNvSpPr/>
      </xdr:nvSpPr>
      <xdr:spPr bwMode="auto">
        <a:xfrm>
          <a:off x="2245995" y="24926925"/>
          <a:ext cx="405776" cy="400050"/>
        </a:xfrm>
        <a:prstGeom prst="mathPlus">
          <a:avLst/>
        </a:prstGeom>
        <a:solidFill>
          <a:schemeClr val="bg2">
            <a:lumMod val="75000"/>
          </a:schemeClr>
        </a:solidFill>
        <a:ln>
          <a:noFill/>
        </a:ln>
        <a:effectLst>
          <a:outerShdw dist="35921" dir="2700000" algn="ctr" rotWithShape="0">
            <a:srgbClr val="000000"/>
          </a:outerShdw>
        </a:effectLst>
      </xdr:spPr>
      <xdr:txBody>
        <a:bodyPr vertOverflow="clip" horzOverflow="clip" wrap="square" lIns="18288" tIns="0" rIns="0" bIns="0" rtlCol="0" anchor="t" upright="1"/>
        <a:lstStyle/>
        <a:p>
          <a:endParaRPr lang="ro-RO"/>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403860</xdr:colOff>
      <xdr:row>80</xdr:row>
      <xdr:rowOff>104775</xdr:rowOff>
    </xdr:from>
    <xdr:to>
      <xdr:col>5</xdr:col>
      <xdr:colOff>813759</xdr:colOff>
      <xdr:row>84</xdr:row>
      <xdr:rowOff>66675</xdr:rowOff>
    </xdr:to>
    <xdr:sp macro="[0]!DieseArbeitsmappe.AddProcedures" textlink="">
      <xdr:nvSpPr>
        <xdr:cNvPr id="3" name="Plus 1">
          <a:extLst>
            <a:ext uri="{FF2B5EF4-FFF2-40B4-BE49-F238E27FC236}">
              <a16:creationId xmlns:a16="http://schemas.microsoft.com/office/drawing/2014/main" id="{A587A003-E477-4045-A05D-F7C7DA9479A9}"/>
            </a:ext>
          </a:extLst>
        </xdr:cNvPr>
        <xdr:cNvSpPr/>
      </xdr:nvSpPr>
      <xdr:spPr bwMode="auto">
        <a:xfrm>
          <a:off x="2245995" y="38890575"/>
          <a:ext cx="405776" cy="400050"/>
        </a:xfrm>
        <a:prstGeom prst="mathPlus">
          <a:avLst/>
        </a:prstGeom>
        <a:solidFill>
          <a:schemeClr val="bg2">
            <a:lumMod val="75000"/>
          </a:schemeClr>
        </a:solidFill>
        <a:ln>
          <a:noFill/>
        </a:ln>
        <a:effectLst>
          <a:outerShdw dist="35921" dir="2700000" algn="ctr" rotWithShape="0">
            <a:srgbClr val="000000"/>
          </a:outerShdw>
        </a:effectLst>
      </xdr:spPr>
      <xdr:txBody>
        <a:bodyPr vertOverflow="clip" horzOverflow="clip" wrap="square" lIns="18288" tIns="0" rIns="0" bIns="0" rtlCol="0" anchor="t" upright="1"/>
        <a:lstStyle/>
        <a:p>
          <a:endParaRPr lang="ro-RO"/>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403860</xdr:colOff>
      <xdr:row>109</xdr:row>
      <xdr:rowOff>104775</xdr:rowOff>
    </xdr:from>
    <xdr:to>
      <xdr:col>5</xdr:col>
      <xdr:colOff>813759</xdr:colOff>
      <xdr:row>113</xdr:row>
      <xdr:rowOff>66675</xdr:rowOff>
    </xdr:to>
    <xdr:sp macro="[0]!DieseArbeitsmappe.AddProcedures" textlink="">
      <xdr:nvSpPr>
        <xdr:cNvPr id="5" name="Plus 1">
          <a:extLst>
            <a:ext uri="{FF2B5EF4-FFF2-40B4-BE49-F238E27FC236}">
              <a16:creationId xmlns:a16="http://schemas.microsoft.com/office/drawing/2014/main" id="{637FB345-B601-4F31-AC33-28EF17CB0576}"/>
            </a:ext>
          </a:extLst>
        </xdr:cNvPr>
        <xdr:cNvSpPr/>
      </xdr:nvSpPr>
      <xdr:spPr bwMode="auto">
        <a:xfrm>
          <a:off x="2245995" y="43586400"/>
          <a:ext cx="405776" cy="400050"/>
        </a:xfrm>
        <a:prstGeom prst="mathPlus">
          <a:avLst/>
        </a:prstGeom>
        <a:solidFill>
          <a:schemeClr val="bg2">
            <a:lumMod val="75000"/>
          </a:schemeClr>
        </a:solidFill>
        <a:ln>
          <a:noFill/>
        </a:ln>
        <a:effectLst>
          <a:outerShdw dist="35921" dir="2700000" algn="ctr" rotWithShape="0">
            <a:srgbClr val="000000"/>
          </a:outerShdw>
        </a:effectLst>
      </xdr:spPr>
      <xdr:txBody>
        <a:bodyPr vertOverflow="clip" horzOverflow="clip" wrap="square" lIns="18288" tIns="0" rIns="0" bIns="0" rtlCol="0" anchor="t" upright="1"/>
        <a:lstStyle/>
        <a:p>
          <a:endParaRPr lang="ro-RO"/>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403860</xdr:colOff>
      <xdr:row>494</xdr:row>
      <xdr:rowOff>104775</xdr:rowOff>
    </xdr:from>
    <xdr:to>
      <xdr:col>5</xdr:col>
      <xdr:colOff>813759</xdr:colOff>
      <xdr:row>498</xdr:row>
      <xdr:rowOff>66675</xdr:rowOff>
    </xdr:to>
    <xdr:sp macro="[0]!DieseArbeitsmappe.AddProcedures" textlink="">
      <xdr:nvSpPr>
        <xdr:cNvPr id="4" name="Plus 1">
          <a:extLst>
            <a:ext uri="{FF2B5EF4-FFF2-40B4-BE49-F238E27FC236}">
              <a16:creationId xmlns:a16="http://schemas.microsoft.com/office/drawing/2014/main" id="{7504DE61-88E3-4F66-BE59-1B6DC70B4B0D}"/>
            </a:ext>
          </a:extLst>
        </xdr:cNvPr>
        <xdr:cNvSpPr/>
      </xdr:nvSpPr>
      <xdr:spPr bwMode="auto">
        <a:xfrm>
          <a:off x="2245995" y="39652575"/>
          <a:ext cx="405776" cy="400050"/>
        </a:xfrm>
        <a:prstGeom prst="mathPlus">
          <a:avLst/>
        </a:prstGeom>
        <a:solidFill>
          <a:schemeClr val="bg2">
            <a:lumMod val="75000"/>
          </a:schemeClr>
        </a:solidFill>
        <a:ln>
          <a:noFill/>
        </a:ln>
        <a:effectLst>
          <a:outerShdw dist="35921" dir="2700000" algn="ctr" rotWithShape="0">
            <a:srgbClr val="000000"/>
          </a:outerShdw>
        </a:effectLst>
      </xdr:spPr>
      <xdr:txBody>
        <a:bodyPr vertOverflow="clip" horzOverflow="clip" wrap="square" lIns="18288" tIns="0" rIns="0" bIns="0" rtlCol="0" anchor="t" upright="1"/>
        <a:lstStyle/>
        <a:p>
          <a:endParaRPr lang="ro-RO"/>
        </a:p>
      </xdr:txBody>
    </xdr:sp>
    <xdr:clientData/>
  </xdr:twoCellAnchor>
  <xdr:twoCellAnchor>
    <xdr:from>
      <xdr:col>5</xdr:col>
      <xdr:colOff>403860</xdr:colOff>
      <xdr:row>55</xdr:row>
      <xdr:rowOff>104775</xdr:rowOff>
    </xdr:from>
    <xdr:to>
      <xdr:col>5</xdr:col>
      <xdr:colOff>813759</xdr:colOff>
      <xdr:row>59</xdr:row>
      <xdr:rowOff>66346</xdr:rowOff>
    </xdr:to>
    <xdr:sp macro="[0]!DieseArbeitsmappe.AddAluSourceStream" textlink="">
      <xdr:nvSpPr>
        <xdr:cNvPr id="13" name="Plus 1">
          <a:extLst>
            <a:ext uri="{FF2B5EF4-FFF2-40B4-BE49-F238E27FC236}">
              <a16:creationId xmlns:a16="http://schemas.microsoft.com/office/drawing/2014/main" id="{47E1F89E-DDEA-4D08-B5AB-EBC1E911D484}"/>
            </a:ext>
          </a:extLst>
        </xdr:cNvPr>
        <xdr:cNvSpPr/>
      </xdr:nvSpPr>
      <xdr:spPr bwMode="auto">
        <a:xfrm>
          <a:off x="2247900" y="23364825"/>
          <a:ext cx="400050" cy="400050"/>
        </a:xfrm>
        <a:prstGeom prst="mathPlus">
          <a:avLst/>
        </a:prstGeom>
        <a:solidFill>
          <a:schemeClr val="bg2">
            <a:lumMod val="75000"/>
          </a:schemeClr>
        </a:solidFill>
        <a:ln>
          <a:noFill/>
        </a:ln>
        <a:effectLst>
          <a:outerShdw dist="35921" dir="2700000" algn="ctr" rotWithShape="0">
            <a:srgbClr val="000000"/>
          </a:outerShdw>
        </a:effectLst>
      </xdr:spPr>
      <xdr:txBody>
        <a:bodyPr vertOverflow="clip" horzOverflow="clip" wrap="square" lIns="18288" tIns="0" rIns="0" bIns="0" rtlCol="0" anchor="t" upright="1"/>
        <a:lstStyle/>
        <a:p>
          <a:endParaRPr lang="ro-RO"/>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noFill/>
        <a:ln>
          <a:noFill/>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ec.europa.eu/clima/documentation/ets/docs/decision_benchmarking_15_dec_en.pdf." TargetMode="External"/><Relationship Id="rId7" Type="http://schemas.openxmlformats.org/officeDocument/2006/relationships/vmlDrawing" Target="../drawings/vmlDrawing2.vml"/><Relationship Id="rId2" Type="http://schemas.openxmlformats.org/officeDocument/2006/relationships/hyperlink" Target="../../../heller/AppData/Local/Microsoft/Windows/INetCache/Content.MSO/7C51F331.xls" TargetMode="External"/><Relationship Id="rId1" Type="http://schemas.openxmlformats.org/officeDocument/2006/relationships/hyperlink" Target="../../../heller/AppData/Local/Microsoft/Windows/INetCache/Content.MSO/7C51F331.xls" TargetMode="External"/><Relationship Id="rId6" Type="http://schemas.openxmlformats.org/officeDocument/2006/relationships/printerSettings" Target="../printerSettings/printerSettings18.bin"/><Relationship Id="rId5" Type="http://schemas.openxmlformats.org/officeDocument/2006/relationships/hyperlink" Target="https://ec.europa.eu/clima/policies/ets/monitoring_ro" TargetMode="External"/><Relationship Id="rId4" Type="http://schemas.openxmlformats.org/officeDocument/2006/relationships/hyperlink" Target="https://eur-lex.europa.eu/legal-content/RO/TXT/HTML/?uri=CELEX:32018R2066&amp;from=E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clima/documentation/ets/docs/decision_benchmarking_15_dec_en.pdf." TargetMode="External"/><Relationship Id="rId7" Type="http://schemas.openxmlformats.org/officeDocument/2006/relationships/printerSettings" Target="../printerSettings/printerSettings2.bin"/><Relationship Id="rId2" Type="http://schemas.openxmlformats.org/officeDocument/2006/relationships/hyperlink" Target="http://ec.europa.eu/clima/policies/ets/monitoring/index_en.htm" TargetMode="External"/><Relationship Id="rId1" Type="http://schemas.openxmlformats.org/officeDocument/2006/relationships/hyperlink" Target="http://eur-lex.europa.eu/en/index.htm" TargetMode="External"/><Relationship Id="rId6" Type="http://schemas.openxmlformats.org/officeDocument/2006/relationships/hyperlink" Target="https://eur-lex.europa.eu/eli/reg_impl/2018/2066/oj" TargetMode="External"/><Relationship Id="rId5" Type="http://schemas.openxmlformats.org/officeDocument/2006/relationships/hyperlink" Target="https://ec.europa.eu/clima/policies/ets/monitoring_en" TargetMode="External"/><Relationship Id="rId4" Type="http://schemas.openxmlformats.org/officeDocument/2006/relationships/hyperlink" Target="https://eur-lex.europa.eu/eli/dir/2003/87/2018-04-08"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ec.europa.eu/clima/sites/clima/files/ets/docs/guidance_interpretation_en.pdf" TargetMode="External"/><Relationship Id="rId1" Type="http://schemas.openxmlformats.org/officeDocument/2006/relationships/hyperlink" Target="http://ec.europa.eu/clima/policies/ets/docs/guidance_interpretation_en.pdf" TargetMode="Externa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0">
    <tabColor indexed="9"/>
    <pageSetUpPr fitToPage="1"/>
  </sheetPr>
  <dimension ref="A1:J71"/>
  <sheetViews>
    <sheetView tabSelected="1" topLeftCell="B46" workbookViewId="0">
      <selection activeCell="N67" sqref="N67"/>
    </sheetView>
  </sheetViews>
  <sheetFormatPr defaultColWidth="11.42578125" defaultRowHeight="12.75" x14ac:dyDescent="0.2"/>
  <cols>
    <col min="1" max="2" width="4.7109375" style="44" customWidth="1"/>
    <col min="3" max="9" width="12.7109375" style="44" customWidth="1"/>
    <col min="10" max="16384" width="11.42578125" style="44"/>
  </cols>
  <sheetData>
    <row r="1" spans="1:10" ht="35.25" customHeight="1" x14ac:dyDescent="0.2">
      <c r="A1" s="662"/>
      <c r="B1" s="663" t="str">
        <f>Translations!$B$2</f>
        <v>PLAN DE MONITORIZARE A EMISIILOR ANUALE</v>
      </c>
      <c r="C1" s="662"/>
      <c r="D1" s="662"/>
      <c r="E1" s="662"/>
      <c r="F1" s="662"/>
      <c r="G1" s="662"/>
      <c r="H1" s="662"/>
      <c r="I1" s="662"/>
    </row>
    <row r="2" spans="1:10" x14ac:dyDescent="0.2">
      <c r="A2" s="662"/>
      <c r="B2" s="664"/>
      <c r="C2" s="662"/>
      <c r="D2" s="662"/>
      <c r="E2" s="662"/>
      <c r="F2" s="662"/>
      <c r="G2" s="662"/>
      <c r="H2" s="662"/>
      <c r="I2" s="662"/>
    </row>
    <row r="3" spans="1:10" ht="15.75" x14ac:dyDescent="0.2">
      <c r="A3" s="665"/>
      <c r="B3" s="666" t="str">
        <f>Translations!$B$3</f>
        <v>CUPRINS</v>
      </c>
      <c r="C3" s="665"/>
      <c r="D3" s="665"/>
      <c r="E3" s="665"/>
      <c r="F3" s="665"/>
      <c r="G3" s="665"/>
      <c r="H3" s="665"/>
      <c r="I3" s="665"/>
      <c r="J3" s="220"/>
    </row>
    <row r="4" spans="1:10" x14ac:dyDescent="0.2">
      <c r="A4" s="665"/>
      <c r="B4" s="665"/>
      <c r="C4" s="665"/>
      <c r="D4" s="665"/>
      <c r="E4" s="665"/>
      <c r="F4" s="665"/>
      <c r="G4" s="665"/>
      <c r="H4" s="665"/>
      <c r="I4" s="665"/>
      <c r="J4" s="220"/>
    </row>
    <row r="5" spans="1:10" x14ac:dyDescent="0.2">
      <c r="A5" s="665"/>
      <c r="B5" s="665" t="str">
        <f>Translations!$B$4</f>
        <v>Denumirile foilor sunt scrise cu caractere îngroşate "bold", iar denumirile secțiunilor cu caractere normale.</v>
      </c>
      <c r="C5" s="665"/>
      <c r="D5" s="665"/>
      <c r="E5" s="665"/>
      <c r="F5" s="665"/>
      <c r="G5" s="665"/>
      <c r="H5" s="665"/>
      <c r="I5" s="665"/>
      <c r="J5" s="220"/>
    </row>
    <row r="6" spans="1:10" x14ac:dyDescent="0.2">
      <c r="A6" s="665"/>
      <c r="B6" s="665"/>
      <c r="C6" s="665"/>
      <c r="D6" s="665"/>
      <c r="E6" s="665"/>
      <c r="F6" s="665"/>
      <c r="G6" s="665"/>
      <c r="H6" s="665"/>
      <c r="I6" s="665"/>
      <c r="J6" s="220"/>
    </row>
    <row r="7" spans="1:10" x14ac:dyDescent="0.2">
      <c r="A7" s="665"/>
      <c r="B7" s="869" t="str">
        <f>Translations!$B$5</f>
        <v>a_Cuprins</v>
      </c>
      <c r="C7" s="873"/>
      <c r="D7" s="873"/>
      <c r="E7" s="873"/>
      <c r="F7" s="873"/>
      <c r="G7" s="873"/>
      <c r="H7" s="873"/>
      <c r="I7" s="873"/>
      <c r="J7" s="220"/>
    </row>
    <row r="8" spans="1:10" x14ac:dyDescent="0.2">
      <c r="A8" s="665"/>
      <c r="B8" s="869" t="str">
        <f>Translations!$B$6</f>
        <v>b_Orientări și condiții</v>
      </c>
      <c r="C8" s="870"/>
      <c r="D8" s="870"/>
      <c r="E8" s="870"/>
      <c r="F8" s="870"/>
      <c r="G8" s="870"/>
      <c r="H8" s="870"/>
      <c r="I8" s="870"/>
      <c r="J8" s="220"/>
    </row>
    <row r="9" spans="1:10" x14ac:dyDescent="0.2">
      <c r="A9" s="665"/>
      <c r="B9" s="869" t="str">
        <f>Translations!$B$7</f>
        <v>A. Versiuni ale planului de monitorizare</v>
      </c>
      <c r="C9" s="870"/>
      <c r="D9" s="870"/>
      <c r="E9" s="870"/>
      <c r="F9" s="870"/>
      <c r="G9" s="870"/>
      <c r="H9" s="870"/>
      <c r="I9" s="870"/>
      <c r="J9" s="220"/>
    </row>
    <row r="10" spans="1:10" x14ac:dyDescent="0.2">
      <c r="A10" s="662"/>
      <c r="B10" s="667">
        <v>1</v>
      </c>
      <c r="C10" s="872" t="str">
        <f>Translations!$B$8</f>
        <v>Lista versiunilor planului de monitorizare</v>
      </c>
      <c r="D10" s="872"/>
      <c r="E10" s="872"/>
      <c r="F10" s="872"/>
      <c r="G10" s="872"/>
      <c r="H10" s="872"/>
      <c r="I10" s="872"/>
      <c r="J10" s="220"/>
    </row>
    <row r="11" spans="1:10" x14ac:dyDescent="0.2">
      <c r="A11" s="665"/>
      <c r="B11" s="869" t="str">
        <f>Translations!$B$9</f>
        <v>B.Identificarea operatorului și a instalației</v>
      </c>
      <c r="C11" s="870"/>
      <c r="D11" s="870"/>
      <c r="E11" s="870"/>
      <c r="F11" s="870"/>
      <c r="G11" s="870"/>
      <c r="H11" s="870"/>
      <c r="I11" s="870"/>
      <c r="J11" s="220"/>
    </row>
    <row r="12" spans="1:10" x14ac:dyDescent="0.2">
      <c r="A12" s="662"/>
      <c r="B12" s="667">
        <v>2</v>
      </c>
      <c r="C12" s="872" t="str">
        <f>Translations!$B$10</f>
        <v>Despre operator</v>
      </c>
      <c r="D12" s="872"/>
      <c r="E12" s="872"/>
      <c r="F12" s="872"/>
      <c r="G12" s="872"/>
      <c r="H12" s="872"/>
      <c r="I12" s="872"/>
      <c r="J12" s="220"/>
    </row>
    <row r="13" spans="1:10" x14ac:dyDescent="0.2">
      <c r="A13" s="662"/>
      <c r="B13" s="668">
        <v>3</v>
      </c>
      <c r="C13" s="872" t="str">
        <f>Translations!$B$11</f>
        <v>Despre instalație</v>
      </c>
      <c r="D13" s="872"/>
      <c r="E13" s="872"/>
      <c r="F13" s="872"/>
      <c r="G13" s="872"/>
      <c r="H13" s="872"/>
      <c r="I13" s="872"/>
      <c r="J13" s="220"/>
    </row>
    <row r="14" spans="1:10" x14ac:dyDescent="0.2">
      <c r="A14" s="662"/>
      <c r="B14" s="667">
        <v>4</v>
      </c>
      <c r="C14" s="872" t="str">
        <f>Translations!$B$12</f>
        <v xml:space="preserve">Date de contact </v>
      </c>
      <c r="D14" s="872"/>
      <c r="E14" s="872"/>
      <c r="F14" s="872"/>
      <c r="G14" s="872"/>
      <c r="H14" s="872"/>
      <c r="I14" s="872"/>
      <c r="J14" s="220"/>
    </row>
    <row r="15" spans="1:10" x14ac:dyDescent="0.2">
      <c r="A15" s="665"/>
      <c r="B15" s="869" t="str">
        <f>Translations!$B$13</f>
        <v>C. Descrierea instalației</v>
      </c>
      <c r="C15" s="870"/>
      <c r="D15" s="870"/>
      <c r="E15" s="870"/>
      <c r="F15" s="870"/>
      <c r="G15" s="870"/>
      <c r="H15" s="870"/>
      <c r="I15" s="870"/>
      <c r="J15" s="220"/>
    </row>
    <row r="16" spans="1:10" ht="12.75" customHeight="1" x14ac:dyDescent="0.2">
      <c r="A16" s="662"/>
      <c r="B16" s="667">
        <v>5</v>
      </c>
      <c r="C16" s="872" t="str">
        <f>Translations!$B$14</f>
        <v>Despre activitățile instalației</v>
      </c>
      <c r="D16" s="872"/>
      <c r="E16" s="872"/>
      <c r="F16" s="872"/>
      <c r="G16" s="872"/>
      <c r="H16" s="872"/>
      <c r="I16" s="872"/>
      <c r="J16" s="220"/>
    </row>
    <row r="17" spans="1:10" ht="12.75" customHeight="1" x14ac:dyDescent="0.2">
      <c r="A17" s="662"/>
      <c r="B17" s="667">
        <v>6</v>
      </c>
      <c r="C17" s="872" t="str">
        <f>Translations!$B$15</f>
        <v>Despre emisii</v>
      </c>
      <c r="D17" s="872"/>
      <c r="E17" s="872"/>
      <c r="F17" s="872"/>
      <c r="G17" s="872"/>
      <c r="H17" s="872"/>
      <c r="I17" s="872"/>
      <c r="J17" s="220"/>
    </row>
    <row r="18" spans="1:10" x14ac:dyDescent="0.2">
      <c r="A18" s="665"/>
      <c r="B18" s="869" t="str">
        <f>Translations!$B$16</f>
        <v>D. Metode bazate pe calcul</v>
      </c>
      <c r="C18" s="870"/>
      <c r="D18" s="870"/>
      <c r="E18" s="870"/>
      <c r="F18" s="870"/>
      <c r="G18" s="870"/>
      <c r="H18" s="870"/>
      <c r="I18" s="870"/>
      <c r="J18" s="220"/>
    </row>
    <row r="19" spans="1:10" x14ac:dyDescent="0.2">
      <c r="A19" s="662"/>
      <c r="B19" s="667">
        <v>7</v>
      </c>
      <c r="C19" s="872" t="str">
        <f>Translations!$B$17</f>
        <v>Calcul: detalii care sunt necesare pentru intrări suplimentare în foaia următoare</v>
      </c>
      <c r="D19" s="872"/>
      <c r="E19" s="872"/>
      <c r="F19" s="872"/>
      <c r="G19" s="872"/>
      <c r="H19" s="872"/>
      <c r="I19" s="872"/>
      <c r="J19" s="220"/>
    </row>
    <row r="20" spans="1:10" x14ac:dyDescent="0.2">
      <c r="A20" s="665"/>
      <c r="B20" s="869" t="str">
        <f>Translations!$B$18</f>
        <v>E. Fluxuri de sursă</v>
      </c>
      <c r="C20" s="870"/>
      <c r="D20" s="870"/>
      <c r="E20" s="870"/>
      <c r="F20" s="870"/>
      <c r="G20" s="870"/>
      <c r="H20" s="870"/>
      <c r="I20" s="870"/>
      <c r="J20" s="220"/>
    </row>
    <row r="21" spans="1:10" x14ac:dyDescent="0.2">
      <c r="A21" s="662"/>
      <c r="B21" s="667">
        <v>8</v>
      </c>
      <c r="C21" s="872" t="str">
        <f>Translations!$B$19</f>
        <v>Detalii privind nivelurile aplicate pentru datele de activitate și parametrii de calcul</v>
      </c>
      <c r="D21" s="872"/>
      <c r="E21" s="872"/>
      <c r="F21" s="872"/>
      <c r="G21" s="872"/>
      <c r="H21" s="872"/>
      <c r="I21" s="872"/>
      <c r="J21" s="220"/>
    </row>
    <row r="22" spans="1:10" x14ac:dyDescent="0.2">
      <c r="A22" s="665"/>
      <c r="B22" s="869" t="str">
        <f>Translations!$B$20</f>
        <v>F. Metode bazate pe măsurare</v>
      </c>
      <c r="C22" s="870"/>
      <c r="D22" s="870"/>
      <c r="E22" s="870"/>
      <c r="F22" s="870"/>
      <c r="G22" s="870"/>
      <c r="H22" s="870"/>
      <c r="I22" s="870"/>
      <c r="J22" s="220"/>
    </row>
    <row r="23" spans="1:10" x14ac:dyDescent="0.2">
      <c r="A23" s="662"/>
      <c r="B23" s="667">
        <v>9</v>
      </c>
      <c r="C23" s="872" t="str">
        <f>Translations!$B$21</f>
        <v xml:space="preserve">Măsurarea emisiilor de CO2 și de N2O </v>
      </c>
      <c r="D23" s="872"/>
      <c r="E23" s="872"/>
      <c r="F23" s="872"/>
      <c r="G23" s="872"/>
      <c r="H23" s="872"/>
      <c r="I23" s="872"/>
      <c r="J23" s="220"/>
    </row>
    <row r="24" spans="1:10" ht="12.75" customHeight="1" x14ac:dyDescent="0.2">
      <c r="A24" s="662"/>
      <c r="B24" s="667">
        <v>10</v>
      </c>
      <c r="C24" s="872" t="str">
        <f>Translations!$B$22</f>
        <v>Detalii privind punctele de măsurare</v>
      </c>
      <c r="D24" s="872"/>
      <c r="E24" s="872"/>
      <c r="F24" s="872"/>
      <c r="G24" s="872"/>
      <c r="H24" s="872"/>
      <c r="I24" s="872"/>
      <c r="J24" s="220"/>
    </row>
    <row r="25" spans="1:10" ht="12.75" customHeight="1" x14ac:dyDescent="0.2">
      <c r="A25" s="662"/>
      <c r="B25" s="667">
        <v>11</v>
      </c>
      <c r="C25" s="872" t="str">
        <f>Translations!$B$23</f>
        <v>Management și proceduri pentru metodele bazate pe măsurare</v>
      </c>
      <c r="D25" s="872"/>
      <c r="E25" s="872"/>
      <c r="F25" s="872"/>
      <c r="G25" s="872"/>
      <c r="H25" s="872"/>
      <c r="I25" s="872"/>
      <c r="J25" s="220"/>
    </row>
    <row r="26" spans="1:10" x14ac:dyDescent="0.2">
      <c r="A26" s="665"/>
      <c r="B26" s="869" t="str">
        <f>Translations!$B$24</f>
        <v>G. Metode alternative</v>
      </c>
      <c r="C26" s="870"/>
      <c r="D26" s="870"/>
      <c r="E26" s="870"/>
      <c r="F26" s="870"/>
      <c r="G26" s="870"/>
      <c r="H26" s="870"/>
      <c r="I26" s="870"/>
      <c r="J26" s="220"/>
    </row>
    <row r="27" spans="1:10" x14ac:dyDescent="0.2">
      <c r="A27" s="662"/>
      <c r="B27" s="667">
        <v>12</v>
      </c>
      <c r="C27" s="872" t="str">
        <f>Translations!$B$25</f>
        <v>Descrierea metodei alternative</v>
      </c>
      <c r="D27" s="872"/>
      <c r="E27" s="872"/>
      <c r="F27" s="872"/>
      <c r="G27" s="872"/>
      <c r="H27" s="872"/>
      <c r="I27" s="872"/>
      <c r="J27" s="220"/>
    </row>
    <row r="28" spans="1:10" x14ac:dyDescent="0.2">
      <c r="A28" s="665"/>
      <c r="B28" s="869" t="str">
        <f>Translations!$B$26</f>
        <v>H. Emisiile de N2O</v>
      </c>
      <c r="C28" s="870"/>
      <c r="D28" s="870"/>
      <c r="E28" s="870"/>
      <c r="F28" s="870"/>
      <c r="G28" s="870"/>
      <c r="H28" s="870"/>
      <c r="I28" s="870"/>
      <c r="J28" s="220"/>
    </row>
    <row r="29" spans="1:10" x14ac:dyDescent="0.2">
      <c r="A29" s="662"/>
      <c r="B29" s="667">
        <v>13</v>
      </c>
      <c r="C29" s="872" t="str">
        <f>Translations!$B$27</f>
        <v>Management si proceduri pentru monitorizarea emisiilor de N2O</v>
      </c>
      <c r="D29" s="872"/>
      <c r="E29" s="872"/>
      <c r="F29" s="872"/>
      <c r="G29" s="872"/>
      <c r="H29" s="872"/>
      <c r="I29" s="872"/>
      <c r="J29" s="220"/>
    </row>
    <row r="30" spans="1:10" x14ac:dyDescent="0.2">
      <c r="A30" s="665"/>
      <c r="B30" s="869" t="str">
        <f>Translations!$B$28</f>
        <v>I. Determinarea emisiilor de PFC generate de producția de aluminiu primar</v>
      </c>
      <c r="C30" s="870"/>
      <c r="D30" s="870"/>
      <c r="E30" s="870"/>
      <c r="F30" s="870"/>
      <c r="G30" s="870"/>
      <c r="H30" s="870"/>
      <c r="I30" s="870"/>
      <c r="J30" s="220"/>
    </row>
    <row r="31" spans="1:10" x14ac:dyDescent="0.2">
      <c r="A31" s="662"/>
      <c r="B31" s="667">
        <v>14</v>
      </c>
      <c r="C31" s="872" t="str">
        <f>Translations!$B$29</f>
        <v>Determinarea emisiilor de PFC</v>
      </c>
      <c r="D31" s="872"/>
      <c r="E31" s="872"/>
      <c r="F31" s="872"/>
      <c r="G31" s="872"/>
      <c r="H31" s="872"/>
      <c r="I31" s="872"/>
      <c r="J31" s="220"/>
    </row>
    <row r="32" spans="1:10" x14ac:dyDescent="0.2">
      <c r="A32" s="662"/>
      <c r="B32" s="669">
        <v>15</v>
      </c>
      <c r="C32" s="871" t="str">
        <f>Translations!$B$30</f>
        <v>Detalii de monitorizare pentru fluxurile sursă de emisii de PFC</v>
      </c>
      <c r="D32" s="871"/>
      <c r="E32" s="871"/>
      <c r="F32" s="871"/>
      <c r="G32" s="871"/>
      <c r="H32" s="871"/>
      <c r="I32" s="871"/>
      <c r="J32" s="220"/>
    </row>
    <row r="33" spans="1:10" x14ac:dyDescent="0.2">
      <c r="A33" s="662"/>
      <c r="B33" s="667">
        <v>16</v>
      </c>
      <c r="C33" s="872" t="str">
        <f>Translations!$B$31</f>
        <v>Management și proceduri scrise pentru monitorizarea emisiilor de PFC</v>
      </c>
      <c r="D33" s="872"/>
      <c r="E33" s="872"/>
      <c r="F33" s="872"/>
      <c r="G33" s="872"/>
      <c r="H33" s="872"/>
      <c r="I33" s="872"/>
      <c r="J33" s="220"/>
    </row>
    <row r="34" spans="1:10" x14ac:dyDescent="0.2">
      <c r="A34" s="665"/>
      <c r="B34" s="869" t="str">
        <f>Translations!$B$32</f>
        <v>J. Determinarea CO2 transferat sau inerent</v>
      </c>
      <c r="C34" s="870"/>
      <c r="D34" s="870"/>
      <c r="E34" s="870"/>
      <c r="F34" s="870"/>
      <c r="G34" s="870"/>
      <c r="H34" s="870"/>
      <c r="I34" s="870"/>
      <c r="J34" s="220"/>
    </row>
    <row r="35" spans="1:10" x14ac:dyDescent="0.2">
      <c r="A35" s="662"/>
      <c r="B35" s="667">
        <v>17</v>
      </c>
      <c r="C35" s="872" t="str">
        <f>Translations!$B$33</f>
        <v>Determinarea CO2 inerent și transferat</v>
      </c>
      <c r="D35" s="872"/>
      <c r="E35" s="872"/>
      <c r="F35" s="872"/>
      <c r="G35" s="872"/>
      <c r="H35" s="872"/>
      <c r="I35" s="872"/>
      <c r="J35" s="220"/>
    </row>
    <row r="36" spans="1:10" x14ac:dyDescent="0.2">
      <c r="A36" s="662"/>
      <c r="B36" s="667">
        <v>18</v>
      </c>
      <c r="C36" s="872" t="str">
        <f>Translations!$B$34</f>
        <v>Informații relevante pentru rețelele de conducte utilizate la transportul CO2</v>
      </c>
      <c r="D36" s="872"/>
      <c r="E36" s="872"/>
      <c r="F36" s="872"/>
      <c r="G36" s="872"/>
      <c r="H36" s="872"/>
      <c r="I36" s="872"/>
      <c r="J36" s="220"/>
    </row>
    <row r="37" spans="1:10" x14ac:dyDescent="0.2">
      <c r="A37" s="662"/>
      <c r="B37" s="667">
        <v>19</v>
      </c>
      <c r="C37" s="872" t="str">
        <f>Translations!$B$35</f>
        <v>Informații relevante pentru instalațiile de stocare geologică a CO2</v>
      </c>
      <c r="D37" s="872"/>
      <c r="E37" s="872"/>
      <c r="F37" s="872"/>
      <c r="G37" s="872"/>
      <c r="H37" s="872"/>
      <c r="I37" s="872"/>
      <c r="J37" s="220"/>
    </row>
    <row r="38" spans="1:10" x14ac:dyDescent="0.2">
      <c r="A38" s="665"/>
      <c r="B38" s="869" t="str">
        <f>Translations!$B$36</f>
        <v>K. Management și control</v>
      </c>
      <c r="C38" s="870"/>
      <c r="D38" s="870"/>
      <c r="E38" s="870"/>
      <c r="F38" s="870"/>
      <c r="G38" s="870"/>
      <c r="H38" s="870"/>
      <c r="I38" s="870"/>
      <c r="J38" s="220"/>
    </row>
    <row r="39" spans="1:10" x14ac:dyDescent="0.2">
      <c r="A39" s="662"/>
      <c r="B39" s="668">
        <v>20</v>
      </c>
      <c r="C39" s="872" t="str">
        <f>Translations!$B$37</f>
        <v>Management</v>
      </c>
      <c r="D39" s="872"/>
      <c r="E39" s="872"/>
      <c r="F39" s="872"/>
      <c r="G39" s="872"/>
      <c r="H39" s="872"/>
      <c r="I39" s="872"/>
      <c r="J39" s="220"/>
    </row>
    <row r="40" spans="1:10" x14ac:dyDescent="0.2">
      <c r="A40" s="662"/>
      <c r="B40" s="668">
        <v>21</v>
      </c>
      <c r="C40" s="872" t="str">
        <f>Translations!$B$38</f>
        <v>Activități privind fluxul de date</v>
      </c>
      <c r="D40" s="872"/>
      <c r="E40" s="872"/>
      <c r="F40" s="872"/>
      <c r="G40" s="872"/>
      <c r="H40" s="872"/>
      <c r="I40" s="872"/>
      <c r="J40" s="220"/>
    </row>
    <row r="41" spans="1:10" x14ac:dyDescent="0.2">
      <c r="A41" s="662"/>
      <c r="B41" s="668">
        <v>22</v>
      </c>
      <c r="C41" s="872" t="str">
        <f>Translations!$B$39</f>
        <v>Activități de control</v>
      </c>
      <c r="D41" s="872"/>
      <c r="E41" s="872"/>
      <c r="F41" s="872"/>
      <c r="G41" s="872"/>
      <c r="H41" s="872"/>
      <c r="I41" s="872"/>
      <c r="J41" s="220"/>
    </row>
    <row r="42" spans="1:10" x14ac:dyDescent="0.2">
      <c r="A42" s="662"/>
      <c r="B42" s="668">
        <v>23</v>
      </c>
      <c r="C42" s="872" t="str">
        <f>Translations!$B$40</f>
        <v>Lista definițiilor și abrevierilor utilizate</v>
      </c>
      <c r="D42" s="872"/>
      <c r="E42" s="872"/>
      <c r="F42" s="872"/>
      <c r="G42" s="872"/>
      <c r="H42" s="872"/>
      <c r="I42" s="872"/>
      <c r="J42" s="220"/>
    </row>
    <row r="43" spans="1:10" x14ac:dyDescent="0.2">
      <c r="A43" s="662"/>
      <c r="B43" s="670">
        <v>24</v>
      </c>
      <c r="C43" s="871" t="str">
        <f>Translations!$B$41</f>
        <v>Informații suplimentare</v>
      </c>
      <c r="D43" s="871"/>
      <c r="E43" s="871"/>
      <c r="F43" s="871"/>
      <c r="G43" s="871"/>
      <c r="H43" s="871"/>
      <c r="I43" s="871"/>
      <c r="J43" s="220"/>
    </row>
    <row r="44" spans="1:10" x14ac:dyDescent="0.2">
      <c r="A44" s="662"/>
      <c r="B44" s="668">
        <v>25</v>
      </c>
      <c r="C44" s="872" t="str">
        <f>Translations!$B$1152</f>
        <v>Proceduri suplimentare</v>
      </c>
      <c r="D44" s="872"/>
      <c r="E44" s="872"/>
      <c r="F44" s="872"/>
      <c r="G44" s="872"/>
      <c r="H44" s="872"/>
      <c r="I44" s="872"/>
      <c r="J44" s="220"/>
    </row>
    <row r="45" spans="1:10" x14ac:dyDescent="0.2">
      <c r="A45" s="665"/>
      <c r="B45" s="869" t="str">
        <f>Translations!$B$43</f>
        <v>L. Alte informații, specifice statului membru</v>
      </c>
      <c r="C45" s="870"/>
      <c r="D45" s="870"/>
      <c r="E45" s="870"/>
      <c r="F45" s="870"/>
      <c r="G45" s="870"/>
      <c r="H45" s="870"/>
      <c r="I45" s="870"/>
      <c r="J45" s="220"/>
    </row>
    <row r="46" spans="1:10" x14ac:dyDescent="0.2">
      <c r="A46" s="662"/>
      <c r="B46" s="667">
        <v>26</v>
      </c>
      <c r="C46" s="872" t="str">
        <f>Translations!$B$44</f>
        <v>Observații</v>
      </c>
      <c r="D46" s="872"/>
      <c r="E46" s="872"/>
      <c r="F46" s="872"/>
      <c r="G46" s="872"/>
      <c r="H46" s="872"/>
      <c r="I46" s="872"/>
      <c r="J46" s="220"/>
    </row>
    <row r="47" spans="1:10" x14ac:dyDescent="0.2">
      <c r="A47" s="671"/>
      <c r="B47" s="869" t="str">
        <f>Translations!$B$1153</f>
        <v>M. Contabilitate</v>
      </c>
      <c r="C47" s="870"/>
      <c r="D47" s="870"/>
      <c r="E47" s="870"/>
      <c r="F47" s="870"/>
      <c r="G47" s="870"/>
      <c r="H47" s="870"/>
      <c r="I47" s="870"/>
      <c r="J47" s="221"/>
    </row>
    <row r="48" spans="1:10" x14ac:dyDescent="0.2">
      <c r="A48" s="672"/>
      <c r="B48" s="662"/>
      <c r="C48" s="662"/>
      <c r="D48" s="662"/>
      <c r="E48" s="662"/>
      <c r="F48" s="662"/>
      <c r="G48" s="662"/>
      <c r="H48" s="662"/>
      <c r="I48" s="662"/>
    </row>
    <row r="49" spans="2:9" ht="13.5" thickBot="1" x14ac:dyDescent="0.25">
      <c r="B49" s="120" t="str">
        <f>Translations!$B$45</f>
        <v>Informații cu privire la prezentul fișier:</v>
      </c>
    </row>
    <row r="50" spans="2:9" ht="12.75" customHeight="1" x14ac:dyDescent="0.2">
      <c r="B50" s="44" t="str">
        <f>Translations!$B$46</f>
        <v>Acest plan de monitorizare a fost depus de:</v>
      </c>
      <c r="F50" s="334" t="str">
        <f>IF(ISBLANK('B_Operator&amp;Inst.ID'!I16),"",'B_Operator&amp;Inst.ID'!I16)</f>
        <v/>
      </c>
      <c r="G50" s="335"/>
      <c r="H50" s="335"/>
      <c r="I50" s="336"/>
    </row>
    <row r="51" spans="2:9" ht="12.75" customHeight="1" x14ac:dyDescent="0.2">
      <c r="B51" s="46" t="str">
        <f>Translations!$B$47</f>
        <v>Denumirea instalației:</v>
      </c>
      <c r="F51" s="337" t="str">
        <f>IF(ISBLANK('B_Operator&amp;Inst.ID'!I22),"",'B_Operator&amp;Inst.ID'!I22)</f>
        <v/>
      </c>
      <c r="G51" s="338"/>
      <c r="H51" s="338"/>
      <c r="I51" s="339"/>
    </row>
    <row r="52" spans="2:9" x14ac:dyDescent="0.2">
      <c r="B52" s="46" t="str">
        <f>Translations!$B$48</f>
        <v>Identificatorul unic al instalației:</v>
      </c>
      <c r="F52" s="337" t="str">
        <f>IF(ISBLANK('B_Operator&amp;Inst.ID'!I24),"",'B_Operator&amp;Inst.ID'!I24)</f>
        <v/>
      </c>
      <c r="G52" s="340"/>
      <c r="H52" s="340"/>
      <c r="I52" s="341"/>
    </row>
    <row r="53" spans="2:9" ht="13.5" thickBot="1" x14ac:dyDescent="0.25">
      <c r="B53" s="46" t="str">
        <f>Translations!$B$49</f>
        <v>Numărul versiunii acestui plan de monitorizare:</v>
      </c>
      <c r="F53" s="690" t="str">
        <f>IF(COUNTA(A_MPversions!E23:E48)=0,"",MAX(A_MPversions!E23:E48,1))</f>
        <v/>
      </c>
      <c r="G53" s="342"/>
      <c r="H53" s="342"/>
      <c r="I53" s="343"/>
    </row>
    <row r="55" spans="2:9" x14ac:dyDescent="0.2">
      <c r="B55" s="873" t="str">
        <f>Translations!$B$50</f>
        <v>Dacă autoritatea competentă în cazul dvs. impune furnizarea unei copii semnate a planului de monitorizare, folosiți pentru semnătură spațiul de mai jos:</v>
      </c>
      <c r="C55" s="877"/>
      <c r="D55" s="877"/>
      <c r="E55" s="877"/>
      <c r="F55" s="877"/>
      <c r="G55" s="877"/>
      <c r="H55" s="877"/>
      <c r="I55" s="877"/>
    </row>
    <row r="56" spans="2:9" x14ac:dyDescent="0.2">
      <c r="B56" s="877"/>
      <c r="C56" s="877"/>
      <c r="D56" s="877"/>
      <c r="E56" s="877"/>
      <c r="F56" s="877"/>
      <c r="G56" s="877"/>
      <c r="H56" s="877"/>
      <c r="I56" s="877"/>
    </row>
    <row r="62" spans="2:9" ht="13.5" thickBot="1" x14ac:dyDescent="0.25">
      <c r="B62" s="885"/>
      <c r="C62" s="886"/>
      <c r="D62" s="886"/>
      <c r="F62" s="282"/>
      <c r="G62" s="282"/>
      <c r="H62" s="282"/>
      <c r="I62" s="282"/>
    </row>
    <row r="63" spans="2:9" ht="12.75" customHeight="1" x14ac:dyDescent="0.2">
      <c r="B63" s="878" t="str">
        <f>Translations!$B$51</f>
        <v>Data</v>
      </c>
      <c r="C63" s="878"/>
      <c r="D63" s="878"/>
      <c r="F63" s="283" t="str">
        <f>Translations!$B$52</f>
        <v>Numele și semnătura 
responsabilului legal</v>
      </c>
      <c r="G63" s="283"/>
      <c r="H63" s="283"/>
      <c r="I63" s="283"/>
    </row>
    <row r="64" spans="2:9" x14ac:dyDescent="0.2">
      <c r="D64" s="284"/>
      <c r="E64" s="284"/>
      <c r="F64" s="284"/>
      <c r="G64" s="284"/>
    </row>
    <row r="67" spans="2:9" ht="13.5" thickBot="1" x14ac:dyDescent="0.25">
      <c r="B67" s="120" t="str">
        <f>Translations!$B$53</f>
        <v>Informații cu privire la versiunea formularului:</v>
      </c>
    </row>
    <row r="68" spans="2:9" x14ac:dyDescent="0.2">
      <c r="B68" s="879" t="str">
        <f>Translations!$B$54</f>
        <v>Formular furnizat de:</v>
      </c>
      <c r="C68" s="880"/>
      <c r="D68" s="880"/>
      <c r="E68" s="881"/>
      <c r="F68" s="285" t="str">
        <f>VersionDocumentation!B4</f>
        <v>European Commission</v>
      </c>
      <c r="G68" s="276"/>
      <c r="H68" s="276"/>
      <c r="I68" s="277"/>
    </row>
    <row r="69" spans="2:9" x14ac:dyDescent="0.2">
      <c r="B69" s="882" t="str">
        <f>Translations!$B$55</f>
        <v>Data publicării:</v>
      </c>
      <c r="C69" s="883"/>
      <c r="D69" s="883"/>
      <c r="E69" s="884"/>
      <c r="F69" s="633">
        <f>VersionDocumentation!B3</f>
        <v>44169</v>
      </c>
      <c r="G69" s="278"/>
      <c r="H69" s="278"/>
      <c r="I69" s="279"/>
    </row>
    <row r="70" spans="2:9" x14ac:dyDescent="0.2">
      <c r="B70" s="882" t="str">
        <f>Translations!$B$56</f>
        <v>Versiunea lingvistică:</v>
      </c>
      <c r="C70" s="883"/>
      <c r="D70" s="883"/>
      <c r="E70" s="884"/>
      <c r="F70" s="286" t="str">
        <f>VersionDocumentation!B5</f>
        <v>Romanian</v>
      </c>
      <c r="G70" s="278"/>
      <c r="H70" s="278"/>
      <c r="I70" s="279"/>
    </row>
    <row r="71" spans="2:9" ht="13.5" thickBot="1" x14ac:dyDescent="0.25">
      <c r="B71" s="874" t="str">
        <f>Translations!$B$57</f>
        <v>Numele fișierului de referință:</v>
      </c>
      <c r="C71" s="875"/>
      <c r="D71" s="875"/>
      <c r="E71" s="876"/>
      <c r="F71" s="287" t="str">
        <f>VersionDocumentation!C3</f>
        <v>MP P4 Inst_COM_ro_041220.xls</v>
      </c>
      <c r="G71" s="280"/>
      <c r="H71" s="280"/>
      <c r="I71" s="281"/>
    </row>
  </sheetData>
  <sheetProtection sheet="1" formatColumns="0" formatRows="0" insertHyperlinks="0"/>
  <mergeCells count="48">
    <mergeCell ref="B47:I47"/>
    <mergeCell ref="B7:I7"/>
    <mergeCell ref="B8:I8"/>
    <mergeCell ref="B71:E71"/>
    <mergeCell ref="B55:I56"/>
    <mergeCell ref="B63:D63"/>
    <mergeCell ref="B68:E68"/>
    <mergeCell ref="B69:E69"/>
    <mergeCell ref="B70:E70"/>
    <mergeCell ref="B62:D62"/>
    <mergeCell ref="B9:I9"/>
    <mergeCell ref="C46:I46"/>
    <mergeCell ref="C35:I35"/>
    <mergeCell ref="C39:I39"/>
    <mergeCell ref="C40:I40"/>
    <mergeCell ref="C41:I41"/>
    <mergeCell ref="C10:I10"/>
    <mergeCell ref="C12:I12"/>
    <mergeCell ref="C13:I13"/>
    <mergeCell ref="C14:I14"/>
    <mergeCell ref="B11:I11"/>
    <mergeCell ref="C23:I23"/>
    <mergeCell ref="C27:I27"/>
    <mergeCell ref="C29:I29"/>
    <mergeCell ref="C31:I31"/>
    <mergeCell ref="C24:I24"/>
    <mergeCell ref="C25:I25"/>
    <mergeCell ref="B26:I26"/>
    <mergeCell ref="B28:I28"/>
    <mergeCell ref="B30:I30"/>
    <mergeCell ref="B15:I15"/>
    <mergeCell ref="B18:I18"/>
    <mergeCell ref="B20:I20"/>
    <mergeCell ref="B22:I22"/>
    <mergeCell ref="C16:I16"/>
    <mergeCell ref="C17:I17"/>
    <mergeCell ref="C19:I19"/>
    <mergeCell ref="C21:I21"/>
    <mergeCell ref="B34:I34"/>
    <mergeCell ref="B38:I38"/>
    <mergeCell ref="B45:I45"/>
    <mergeCell ref="C32:I32"/>
    <mergeCell ref="C33:I33"/>
    <mergeCell ref="C36:I36"/>
    <mergeCell ref="C37:I37"/>
    <mergeCell ref="C42:I42"/>
    <mergeCell ref="C43:I43"/>
    <mergeCell ref="C44:I44"/>
  </mergeCells>
  <phoneticPr fontId="9" type="noConversion"/>
  <hyperlinks>
    <hyperlink ref="B7" location="JUMP_a_Content" display="a_Contents"/>
    <hyperlink ref="B8:I8" location="JUMP_b_Guidelines_Top" display="b_Guidelines and conditions"/>
    <hyperlink ref="B9:I9" location="JUMP_A_Top" display="JUMP_A_Top"/>
    <hyperlink ref="B11:I11" location="JUMP_B_Top" display="JUMP_B_Top"/>
    <hyperlink ref="B15:I15" location="JUMP_C_Top" display="JUMP_C_Top"/>
    <hyperlink ref="B18:I18" location="JUMP_D_Top" display="JUMP_D_Top"/>
    <hyperlink ref="B20:I20" location="JUMP_E_Top" display="JUMP_E_Top"/>
    <hyperlink ref="B22:I22" location="JUMP_F_Top" display="JUMP_F_Top"/>
    <hyperlink ref="B26:I26" location="JUMP_G_Top" display="JUMP_G_Top"/>
    <hyperlink ref="B28:I28" location="JUMP_H_Top" display="JUMP_H_Top"/>
    <hyperlink ref="B30:I30" location="JUMP_I_Top" display="JUMP_I_Top"/>
    <hyperlink ref="B34:I34" location="JUMP_J_Top" display="JUMP_J_Top"/>
    <hyperlink ref="B38:I38" location="JUMP_K_Top" display="JUMP_K_Top"/>
    <hyperlink ref="B45:I45" location="JUMP_L_Top" display="JUMP_L_Top"/>
    <hyperlink ref="B12:I12" location="JUMP_B_2" display="JUMP_B_2"/>
    <hyperlink ref="B13:I13" location="JUMP_B_3" display="JUMP_B_3"/>
    <hyperlink ref="B14:I14" location="JUMP_B_4" display="JUMP_B_4"/>
    <hyperlink ref="B16:I16" location="JUMP_C_5" display="JUMP_C_5"/>
    <hyperlink ref="B17:I17" location="JUMP_C_6" display="JUMP_C_6"/>
    <hyperlink ref="B10:I10" location="JUMP_A_1" display="JUMP_A_1"/>
    <hyperlink ref="B19:I19" location="JUMP_D_7" display="JUMP_D_7"/>
    <hyperlink ref="B21:I21" location="JUMP_E_8" display="JUMP_E_8"/>
    <hyperlink ref="B23:I23" location="JUMP_F_9" display="JUMP_F_9"/>
    <hyperlink ref="B24:I24" location="JUMP_F_10" display="JUMP_F_10"/>
    <hyperlink ref="B25:I25" location="JUMP_F_11" display="JUMP_F_11"/>
    <hyperlink ref="B27:I27" location="JUMP_G_12" display="JUMP_G_12"/>
    <hyperlink ref="B29:I29" location="JUMP_H_13" display="JUMP_H_13"/>
    <hyperlink ref="B31:I31" location="JUMP_14" display="JUMP_14"/>
    <hyperlink ref="B33:I33" location="JUMP_16" display="JUMP_16"/>
    <hyperlink ref="B32:I32" location="JUMP_15" display="JUMP_15"/>
    <hyperlink ref="B35:I35" location="JUMP_J_17" display="JUMP_J_17"/>
    <hyperlink ref="B36:I36" location="JUMP_J_18" display="JUMP_J_18"/>
    <hyperlink ref="B37:I37" location="JUMP_J_19" display="JUMP_J_19"/>
    <hyperlink ref="B39:I39" location="JUMP_K_14" display="JUMP_K_14"/>
    <hyperlink ref="B40:I40" location="JUMP_K_15" display="JUMP_K_15"/>
    <hyperlink ref="B41:I41" location="JUMP_K_16" display="JUMP_K_16"/>
    <hyperlink ref="B42:I42" location="JUMP_K_17" display="JUMP_K_17"/>
    <hyperlink ref="B44:I44" location="JUMP_K_19" display="JUMP_K_19"/>
    <hyperlink ref="B43:I43" location="JUMP_K_18" display="JUMP_K_18"/>
    <hyperlink ref="B46:I46" location="JUMP_L_26" display="JUMP_L_26"/>
    <hyperlink ref="B47:I47" location="JUMP_Accounting" display="M. Accounting"/>
  </hyperlinks>
  <pageMargins left="0.78740157480314965" right="0.78740157480314965" top="0.78740157480314965" bottom="0.78740157480314965" header="0.39370078740157483" footer="0.39370078740157483"/>
  <pageSetup paperSize="9" scale="79" orientation="portrait"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15"/>
    <pageSetUpPr fitToPage="1"/>
  </sheetPr>
  <dimension ref="A1:O116"/>
  <sheetViews>
    <sheetView workbookViewId="0">
      <pane ySplit="4" topLeftCell="A5" activePane="bottomLeft" state="frozen"/>
      <selection activeCell="B2" sqref="B2"/>
      <selection pane="bottomLeft" activeCell="I2" sqref="I2:J2"/>
    </sheetView>
  </sheetViews>
  <sheetFormatPr defaultColWidth="11.42578125" defaultRowHeight="12.75" x14ac:dyDescent="0.2"/>
  <cols>
    <col min="1" max="1" width="2.7109375" style="97" hidden="1" customWidth="1"/>
    <col min="2" max="2" width="2.7109375" style="97" customWidth="1"/>
    <col min="3" max="4" width="4.7109375" style="97" customWidth="1"/>
    <col min="5" max="14" width="12.7109375" style="97" customWidth="1"/>
    <col min="15" max="15" width="4.7109375" style="97" customWidth="1"/>
    <col min="16" max="16384" width="11.42578125" style="97"/>
  </cols>
  <sheetData>
    <row r="1" spans="1:15" ht="13.5" hidden="1" thickBot="1" x14ac:dyDescent="0.25">
      <c r="A1" s="79" t="s">
        <v>322</v>
      </c>
      <c r="B1" s="90"/>
      <c r="C1" s="90"/>
      <c r="D1" s="132"/>
      <c r="E1" s="90"/>
      <c r="F1" s="90"/>
      <c r="G1" s="90"/>
      <c r="H1" s="90"/>
      <c r="I1" s="90"/>
      <c r="J1" s="90"/>
      <c r="K1" s="90"/>
      <c r="L1" s="90"/>
      <c r="M1" s="90"/>
      <c r="N1" s="90"/>
      <c r="O1" s="90"/>
    </row>
    <row r="2" spans="1:15" ht="13.5" customHeight="1" thickBot="1" x14ac:dyDescent="0.25">
      <c r="A2" s="79"/>
      <c r="B2" s="962" t="str">
        <f>Translations!$B$26</f>
        <v>H. Emisiile de N2O</v>
      </c>
      <c r="C2" s="963"/>
      <c r="D2" s="964"/>
      <c r="E2" s="973" t="str">
        <f>Translations!$B$59</f>
        <v>Zona de navigare:</v>
      </c>
      <c r="F2" s="939"/>
      <c r="G2" s="930" t="str">
        <f>Translations!$B$60</f>
        <v>Cuprins</v>
      </c>
      <c r="H2" s="931"/>
      <c r="I2" s="930" t="str">
        <f>Translations!$B$61</f>
        <v>Foaia precedentă</v>
      </c>
      <c r="J2" s="931"/>
      <c r="K2" s="930" t="str">
        <f>Translations!$B$62</f>
        <v>Foaia următoare</v>
      </c>
      <c r="L2" s="931"/>
      <c r="M2" s="932"/>
      <c r="N2" s="933"/>
      <c r="O2" s="7"/>
    </row>
    <row r="3" spans="1:15" ht="12.75" customHeight="1" x14ac:dyDescent="0.2">
      <c r="A3" s="79"/>
      <c r="B3" s="965"/>
      <c r="C3" s="966"/>
      <c r="D3" s="967"/>
      <c r="E3" s="935" t="str">
        <f>Translations!$B$63</f>
        <v>Începutul foii</v>
      </c>
      <c r="F3" s="935"/>
      <c r="G3" s="935"/>
      <c r="H3" s="935"/>
      <c r="I3" s="935"/>
      <c r="J3" s="935"/>
      <c r="K3" s="935"/>
      <c r="L3" s="935"/>
      <c r="M3" s="1316"/>
      <c r="N3" s="937"/>
      <c r="O3" s="7"/>
    </row>
    <row r="4" spans="1:15" ht="13.5" customHeight="1" thickBot="1" x14ac:dyDescent="0.25">
      <c r="A4" s="79"/>
      <c r="B4" s="968"/>
      <c r="C4" s="969"/>
      <c r="D4" s="970"/>
      <c r="E4" s="935" t="str">
        <f>Translations!$B$64</f>
        <v>Sfârșitul foii</v>
      </c>
      <c r="F4" s="935"/>
      <c r="G4" s="1323"/>
      <c r="H4" s="935"/>
      <c r="I4" s="935"/>
      <c r="J4" s="935"/>
      <c r="K4" s="935"/>
      <c r="L4" s="935"/>
      <c r="M4" s="1316"/>
      <c r="N4" s="937"/>
      <c r="O4" s="7"/>
    </row>
    <row r="5" spans="1:15" ht="12.75" customHeight="1" thickBot="1" x14ac:dyDescent="0.25">
      <c r="A5" s="77"/>
      <c r="B5" s="8"/>
      <c r="C5" s="9"/>
      <c r="D5" s="11"/>
      <c r="E5" s="10"/>
      <c r="F5" s="11"/>
      <c r="G5" s="11"/>
      <c r="H5" s="11"/>
      <c r="I5" s="8"/>
      <c r="J5" s="8"/>
      <c r="K5" s="8"/>
      <c r="L5" s="8"/>
      <c r="M5" s="7"/>
      <c r="N5" s="7"/>
      <c r="O5" s="7"/>
    </row>
    <row r="6" spans="1:15" s="217" customFormat="1" ht="25.5" customHeight="1" thickBot="1" x14ac:dyDescent="0.25">
      <c r="A6" s="288"/>
      <c r="B6" s="44"/>
      <c r="C6" s="971" t="str">
        <f>Translations!$B$26</f>
        <v>H. Emisiile de N2O</v>
      </c>
      <c r="D6" s="971"/>
      <c r="E6" s="971"/>
      <c r="F6" s="971"/>
      <c r="G6" s="971"/>
      <c r="H6" s="971"/>
      <c r="I6" s="971"/>
      <c r="J6" s="971"/>
      <c r="K6" s="971"/>
      <c r="L6" s="1169" t="str">
        <f>IF(AND(NOT(ISBLANK(CNTR_InstHasN2O)), CNTR_InstHasN2O=FALSE),EUconst_NotRelevant,EUconst_Relevant)</f>
        <v>relevant</v>
      </c>
      <c r="M6" s="1170"/>
      <c r="N6" s="1171"/>
      <c r="O6" s="46"/>
    </row>
    <row r="7" spans="1:15" s="217" customFormat="1" ht="5.0999999999999996" customHeight="1" x14ac:dyDescent="0.2">
      <c r="A7" s="288"/>
      <c r="B7" s="44"/>
      <c r="C7" s="251"/>
      <c r="D7" s="257"/>
      <c r="E7" s="251"/>
      <c r="F7" s="251"/>
      <c r="G7" s="251"/>
      <c r="H7" s="251"/>
      <c r="I7" s="251"/>
      <c r="J7" s="251"/>
      <c r="K7" s="251"/>
      <c r="L7" s="254"/>
      <c r="M7" s="254"/>
      <c r="N7" s="254"/>
      <c r="O7" s="46"/>
    </row>
    <row r="8" spans="1:15" x14ac:dyDescent="0.2">
      <c r="A8" s="77"/>
      <c r="D8" s="13"/>
      <c r="K8" s="1085" t="str">
        <f>IF(L6=EUconst_NotRelevant,HYPERLINK("#JUMP_I_Top",EUconst_MsgNextSheet),HYPERLINK("",EUconst_MsgEnterThisSection))</f>
        <v>Introduceți date în această secțiune</v>
      </c>
      <c r="L8" s="1085"/>
      <c r="M8" s="1085"/>
      <c r="N8" s="1085"/>
    </row>
    <row r="9" spans="1:15" ht="5.0999999999999996" customHeight="1" x14ac:dyDescent="0.2">
      <c r="A9" s="291"/>
      <c r="B9" s="31"/>
      <c r="C9" s="31"/>
      <c r="D9" s="518"/>
      <c r="E9" s="483"/>
      <c r="F9" s="366"/>
      <c r="G9" s="483"/>
      <c r="H9" s="483"/>
      <c r="I9" s="483"/>
      <c r="J9" s="483"/>
      <c r="K9" s="483"/>
      <c r="L9" s="483"/>
      <c r="M9" s="483"/>
      <c r="N9" s="483"/>
      <c r="O9" s="510"/>
    </row>
    <row r="10" spans="1:15" ht="15.75" customHeight="1" x14ac:dyDescent="0.2">
      <c r="A10" s="77"/>
      <c r="B10" s="483"/>
      <c r="C10" s="111">
        <v>13</v>
      </c>
      <c r="D10" s="1025" t="str">
        <f>Translations!$B$27</f>
        <v>Management si proceduri pentru monitorizarea emisiilor de N2O</v>
      </c>
      <c r="E10" s="1025"/>
      <c r="F10" s="1025"/>
      <c r="G10" s="1025"/>
      <c r="H10" s="1025"/>
      <c r="I10" s="1025"/>
      <c r="J10" s="1025"/>
      <c r="K10" s="1025"/>
      <c r="L10" s="1025"/>
      <c r="M10" s="1025"/>
      <c r="N10" s="1025"/>
      <c r="O10" s="489"/>
    </row>
    <row r="11" spans="1:15" x14ac:dyDescent="0.2">
      <c r="A11" s="77"/>
      <c r="B11" s="489"/>
      <c r="C11" s="489"/>
      <c r="D11" s="526"/>
      <c r="E11" s="519"/>
      <c r="F11" s="520"/>
      <c r="G11" s="520"/>
      <c r="H11" s="520"/>
      <c r="I11" s="520"/>
      <c r="J11" s="520"/>
      <c r="K11" s="520"/>
      <c r="L11" s="520"/>
      <c r="M11" s="520"/>
      <c r="N11" s="520"/>
      <c r="O11" s="520"/>
    </row>
    <row r="12" spans="1:15" ht="25.5" customHeight="1" x14ac:dyDescent="0.2">
      <c r="A12" s="77"/>
      <c r="B12" s="489"/>
      <c r="C12" s="489"/>
      <c r="D12" s="526"/>
      <c r="E12" s="1344" t="str">
        <f>Translations!$B$628</f>
        <v>Notă: prezenta secțiune trebuie completată pentru determinarea emisiilor de N2O provenite din anumite activități specifice de producție ale unei instalații. Emisiile de N2O provenite din arderea de combustibili nu sunt acoperite. Asigurați-vă că informațiile privind sistemul de măsurare sunt introduse în foaia F_MeasurementBasedApproaches, după caz.</v>
      </c>
      <c r="F12" s="1345"/>
      <c r="G12" s="1345"/>
      <c r="H12" s="1345"/>
      <c r="I12" s="1345"/>
      <c r="J12" s="1345"/>
      <c r="K12" s="1345"/>
      <c r="L12" s="1345"/>
      <c r="M12" s="1345"/>
      <c r="N12" s="1345"/>
      <c r="O12" s="538"/>
    </row>
    <row r="13" spans="1:15" ht="12.75" customHeight="1" x14ac:dyDescent="0.2">
      <c r="A13" s="77"/>
      <c r="B13" s="489"/>
      <c r="C13" s="489"/>
      <c r="D13" s="526"/>
      <c r="E13" s="1344" t="str">
        <f>Translations!$B$629</f>
        <v>În această foaie trebuie precizate numai cerințele care nu sunt relevante pentru monitorizarea CO2.</v>
      </c>
      <c r="F13" s="1346"/>
      <c r="G13" s="1346"/>
      <c r="H13" s="1346"/>
      <c r="I13" s="1346"/>
      <c r="J13" s="1346"/>
      <c r="K13" s="1346"/>
      <c r="L13" s="1346"/>
      <c r="M13" s="1346"/>
      <c r="N13" s="1346"/>
      <c r="O13" s="538"/>
    </row>
    <row r="14" spans="1:15" x14ac:dyDescent="0.2">
      <c r="A14" s="77"/>
      <c r="B14" s="489"/>
      <c r="C14" s="489"/>
      <c r="D14" s="489"/>
      <c r="E14" s="489"/>
      <c r="F14" s="489"/>
      <c r="G14" s="489"/>
      <c r="H14" s="489"/>
      <c r="I14" s="489"/>
      <c r="J14" s="489"/>
      <c r="K14" s="489"/>
      <c r="L14" s="489"/>
      <c r="M14" s="489"/>
      <c r="N14" s="489"/>
      <c r="O14" s="489"/>
    </row>
    <row r="15" spans="1:15" ht="25.5" customHeight="1" x14ac:dyDescent="0.2">
      <c r="A15" s="77"/>
      <c r="B15" s="489"/>
      <c r="C15" s="489"/>
      <c r="D15" s="31" t="s">
        <v>311</v>
      </c>
      <c r="E15" s="1335" t="str">
        <f>Translations!$B$630</f>
        <v>Furnizați detalii cu privire la procedura care descrie metoda și parametrii utilizați pentru a determina cantitatea de materiale folosite în procesul de producție și cantitatea maximă de material folosită la capacitate maximă.</v>
      </c>
      <c r="F15" s="1335"/>
      <c r="G15" s="1335"/>
      <c r="H15" s="1335"/>
      <c r="I15" s="1335"/>
      <c r="J15" s="1335"/>
      <c r="K15" s="1335"/>
      <c r="L15" s="1335"/>
      <c r="M15" s="1335"/>
      <c r="N15" s="1335"/>
      <c r="O15" s="3"/>
    </row>
    <row r="16" spans="1:15" ht="12.75" customHeight="1" x14ac:dyDescent="0.2">
      <c r="A16" s="90"/>
      <c r="B16" s="489"/>
      <c r="C16" s="489"/>
      <c r="D16" s="489"/>
      <c r="E16" s="1139" t="str">
        <f>Translations!$B$405</f>
        <v>Titlul procedurii</v>
      </c>
      <c r="F16" s="1140"/>
      <c r="G16" s="1068"/>
      <c r="H16" s="1327"/>
      <c r="I16" s="1327"/>
      <c r="J16" s="1327"/>
      <c r="K16" s="1327"/>
      <c r="L16" s="1327"/>
      <c r="M16" s="1327"/>
      <c r="N16" s="1328"/>
      <c r="O16" s="540"/>
    </row>
    <row r="17" spans="1:15" ht="12.75" customHeight="1" x14ac:dyDescent="0.2">
      <c r="A17" s="90"/>
      <c r="B17" s="489"/>
      <c r="C17" s="489"/>
      <c r="D17" s="489"/>
      <c r="E17" s="1139" t="str">
        <f>Translations!$B$407</f>
        <v>Trimiterea la procedură</v>
      </c>
      <c r="F17" s="1140"/>
      <c r="G17" s="1068"/>
      <c r="H17" s="1327"/>
      <c r="I17" s="1327"/>
      <c r="J17" s="1327"/>
      <c r="K17" s="1327"/>
      <c r="L17" s="1327"/>
      <c r="M17" s="1327"/>
      <c r="N17" s="1328"/>
      <c r="O17" s="540"/>
    </row>
    <row r="18" spans="1:15" ht="25.5" customHeight="1" x14ac:dyDescent="0.2">
      <c r="A18" s="90"/>
      <c r="B18" s="489"/>
      <c r="C18" s="489"/>
      <c r="D18" s="489"/>
      <c r="E18" s="1139" t="str">
        <f>Translations!$B$409</f>
        <v>Trimitere la schemă (dacă este cazul)</v>
      </c>
      <c r="F18" s="1140"/>
      <c r="G18" s="1068"/>
      <c r="H18" s="1327"/>
      <c r="I18" s="1327"/>
      <c r="J18" s="1327"/>
      <c r="K18" s="1327"/>
      <c r="L18" s="1327"/>
      <c r="M18" s="1327"/>
      <c r="N18" s="1328"/>
      <c r="O18" s="540"/>
    </row>
    <row r="19" spans="1:15" ht="25.5" customHeight="1" x14ac:dyDescent="0.2">
      <c r="A19" s="90"/>
      <c r="B19" s="489"/>
      <c r="C19" s="489"/>
      <c r="D19" s="489"/>
      <c r="E19" s="1134" t="str">
        <f>Translations!$B$411</f>
        <v xml:space="preserve">Scurtă descriere a procedurii  </v>
      </c>
      <c r="F19" s="1135"/>
      <c r="G19" s="1136"/>
      <c r="H19" s="1329"/>
      <c r="I19" s="1329"/>
      <c r="J19" s="1329"/>
      <c r="K19" s="1329"/>
      <c r="L19" s="1329"/>
      <c r="M19" s="1329"/>
      <c r="N19" s="1330"/>
      <c r="O19" s="540"/>
    </row>
    <row r="20" spans="1:15" ht="25.5" customHeight="1" x14ac:dyDescent="0.2">
      <c r="A20" s="90"/>
      <c r="B20" s="489"/>
      <c r="C20" s="489"/>
      <c r="D20" s="489"/>
      <c r="E20" s="595"/>
      <c r="F20" s="596"/>
      <c r="G20" s="1131"/>
      <c r="H20" s="1331"/>
      <c r="I20" s="1331"/>
      <c r="J20" s="1331"/>
      <c r="K20" s="1331"/>
      <c r="L20" s="1331"/>
      <c r="M20" s="1331"/>
      <c r="N20" s="1332"/>
      <c r="O20" s="540"/>
    </row>
    <row r="21" spans="1:15" ht="25.5" customHeight="1" x14ac:dyDescent="0.2">
      <c r="A21" s="90"/>
      <c r="B21" s="489"/>
      <c r="C21" s="489"/>
      <c r="D21" s="489"/>
      <c r="E21" s="597"/>
      <c r="F21" s="598"/>
      <c r="G21" s="1144"/>
      <c r="H21" s="1333"/>
      <c r="I21" s="1333"/>
      <c r="J21" s="1333"/>
      <c r="K21" s="1333"/>
      <c r="L21" s="1333"/>
      <c r="M21" s="1333"/>
      <c r="N21" s="1334"/>
      <c r="O21" s="540"/>
    </row>
    <row r="22" spans="1:15" ht="38.25" customHeight="1" x14ac:dyDescent="0.2">
      <c r="A22" s="90"/>
      <c r="B22" s="489"/>
      <c r="C22" s="489"/>
      <c r="D22" s="489"/>
      <c r="E22" s="1139" t="str">
        <f>Translations!$B$414</f>
        <v>Postul sau departamentul responsabil pentru procedură și pentru orice date generate</v>
      </c>
      <c r="F22" s="1140"/>
      <c r="G22" s="1068"/>
      <c r="H22" s="1327"/>
      <c r="I22" s="1327"/>
      <c r="J22" s="1327"/>
      <c r="K22" s="1327"/>
      <c r="L22" s="1327"/>
      <c r="M22" s="1327"/>
      <c r="N22" s="1328"/>
      <c r="O22" s="540"/>
    </row>
    <row r="23" spans="1:15" ht="12.75" customHeight="1" x14ac:dyDescent="0.2">
      <c r="A23" s="90"/>
      <c r="B23" s="489"/>
      <c r="C23" s="489"/>
      <c r="D23" s="489"/>
      <c r="E23" s="1139" t="str">
        <f>Translations!$B$416</f>
        <v>Locul în care se păstrează înregistrările</v>
      </c>
      <c r="F23" s="1140"/>
      <c r="G23" s="1068"/>
      <c r="H23" s="1327"/>
      <c r="I23" s="1327"/>
      <c r="J23" s="1327"/>
      <c r="K23" s="1327"/>
      <c r="L23" s="1327"/>
      <c r="M23" s="1327"/>
      <c r="N23" s="1328"/>
      <c r="O23" s="540"/>
    </row>
    <row r="24" spans="1:15" ht="25.5" customHeight="1" x14ac:dyDescent="0.2">
      <c r="A24" s="90"/>
      <c r="B24" s="489"/>
      <c r="C24" s="489"/>
      <c r="D24" s="489"/>
      <c r="E24" s="1139" t="str">
        <f>Translations!$B$418</f>
        <v>Denumirea sistemului IT folosit (dacă este cazul).</v>
      </c>
      <c r="F24" s="1140"/>
      <c r="G24" s="1068"/>
      <c r="H24" s="1327"/>
      <c r="I24" s="1327"/>
      <c r="J24" s="1327"/>
      <c r="K24" s="1327"/>
      <c r="L24" s="1327"/>
      <c r="M24" s="1327"/>
      <c r="N24" s="1328"/>
      <c r="O24" s="540"/>
    </row>
    <row r="25" spans="1:15" ht="25.5" customHeight="1" x14ac:dyDescent="0.2">
      <c r="A25" s="90"/>
      <c r="B25" s="489"/>
      <c r="C25" s="489"/>
      <c r="D25" s="489"/>
      <c r="E25" s="1139" t="str">
        <f>Translations!$B$420</f>
        <v>Lista standardelor EN sau a altor standarde aplicate (dacă este relevant)</v>
      </c>
      <c r="F25" s="1140"/>
      <c r="G25" s="1068"/>
      <c r="H25" s="1327"/>
      <c r="I25" s="1327"/>
      <c r="J25" s="1327"/>
      <c r="K25" s="1327"/>
      <c r="L25" s="1327"/>
      <c r="M25" s="1327"/>
      <c r="N25" s="1328"/>
      <c r="O25" s="540"/>
    </row>
    <row r="26" spans="1:15" x14ac:dyDescent="0.2">
      <c r="A26" s="77"/>
      <c r="B26" s="489"/>
      <c r="C26" s="489"/>
      <c r="D26" s="489"/>
      <c r="E26" s="489"/>
      <c r="F26" s="489"/>
      <c r="G26" s="489"/>
      <c r="H26" s="489"/>
      <c r="I26" s="489"/>
      <c r="J26" s="489"/>
      <c r="K26" s="489"/>
      <c r="L26" s="489"/>
      <c r="M26" s="489"/>
      <c r="N26" s="489"/>
      <c r="O26" s="489"/>
    </row>
    <row r="27" spans="1:15" ht="25.5" customHeight="1" x14ac:dyDescent="0.2">
      <c r="A27" s="77"/>
      <c r="B27" s="489"/>
      <c r="C27" s="489"/>
      <c r="D27" s="31" t="s">
        <v>313</v>
      </c>
      <c r="E27" s="1335" t="str">
        <f>Translations!$B$631</f>
        <v>Furnizați detalii cu privire la procedura care descrie metoda și parametrii utilizați pentru a determina cantitatea de produs obținut, ca producție orară, exprimată în acid azotic (100%), acid adipic (100%), acid glioxalic şi glioxilic și caprolactamă, pe oră.</v>
      </c>
      <c r="F27" s="1335"/>
      <c r="G27" s="1335"/>
      <c r="H27" s="1335"/>
      <c r="I27" s="1335"/>
      <c r="J27" s="1335"/>
      <c r="K27" s="1335"/>
      <c r="L27" s="1335"/>
      <c r="M27" s="1335"/>
      <c r="N27" s="1335"/>
      <c r="O27" s="3"/>
    </row>
    <row r="28" spans="1:15" ht="12.75" customHeight="1" x14ac:dyDescent="0.2">
      <c r="A28" s="90"/>
      <c r="B28" s="489"/>
      <c r="C28" s="489"/>
      <c r="D28" s="489"/>
      <c r="E28" s="1139" t="str">
        <f>Translations!$B$405</f>
        <v>Titlul procedurii</v>
      </c>
      <c r="F28" s="1140"/>
      <c r="G28" s="1068"/>
      <c r="H28" s="1327"/>
      <c r="I28" s="1327"/>
      <c r="J28" s="1327"/>
      <c r="K28" s="1327"/>
      <c r="L28" s="1327"/>
      <c r="M28" s="1327"/>
      <c r="N28" s="1328"/>
      <c r="O28" s="540"/>
    </row>
    <row r="29" spans="1:15" ht="12.75" customHeight="1" x14ac:dyDescent="0.2">
      <c r="A29" s="90"/>
      <c r="B29" s="489"/>
      <c r="C29" s="489"/>
      <c r="D29" s="489"/>
      <c r="E29" s="1139" t="str">
        <f>Translations!$B$407</f>
        <v>Trimiterea la procedură</v>
      </c>
      <c r="F29" s="1140"/>
      <c r="G29" s="1068"/>
      <c r="H29" s="1327"/>
      <c r="I29" s="1327"/>
      <c r="J29" s="1327"/>
      <c r="K29" s="1327"/>
      <c r="L29" s="1327"/>
      <c r="M29" s="1327"/>
      <c r="N29" s="1328"/>
      <c r="O29" s="540"/>
    </row>
    <row r="30" spans="1:15" ht="25.5" customHeight="1" x14ac:dyDescent="0.2">
      <c r="A30" s="90"/>
      <c r="B30" s="489"/>
      <c r="C30" s="489"/>
      <c r="D30" s="489"/>
      <c r="E30" s="1139" t="str">
        <f>Translations!$B$409</f>
        <v>Trimitere la schemă (dacă este cazul)</v>
      </c>
      <c r="F30" s="1140"/>
      <c r="G30" s="1068"/>
      <c r="H30" s="1327"/>
      <c r="I30" s="1327"/>
      <c r="J30" s="1327"/>
      <c r="K30" s="1327"/>
      <c r="L30" s="1327"/>
      <c r="M30" s="1327"/>
      <c r="N30" s="1328"/>
      <c r="O30" s="540"/>
    </row>
    <row r="31" spans="1:15" ht="25.5" customHeight="1" x14ac:dyDescent="0.2">
      <c r="A31" s="90"/>
      <c r="B31" s="489"/>
      <c r="C31" s="489"/>
      <c r="D31" s="489"/>
      <c r="E31" s="1134" t="str">
        <f>Translations!$B$411</f>
        <v xml:space="preserve">Scurtă descriere a procedurii  </v>
      </c>
      <c r="F31" s="1135"/>
      <c r="G31" s="1136"/>
      <c r="H31" s="1329"/>
      <c r="I31" s="1329"/>
      <c r="J31" s="1329"/>
      <c r="K31" s="1329"/>
      <c r="L31" s="1329"/>
      <c r="M31" s="1329"/>
      <c r="N31" s="1330"/>
      <c r="O31" s="540"/>
    </row>
    <row r="32" spans="1:15" ht="25.5" customHeight="1" x14ac:dyDescent="0.2">
      <c r="A32" s="90"/>
      <c r="B32" s="489"/>
      <c r="C32" s="489"/>
      <c r="D32" s="489"/>
      <c r="E32" s="595"/>
      <c r="F32" s="596"/>
      <c r="G32" s="1131"/>
      <c r="H32" s="1331"/>
      <c r="I32" s="1331"/>
      <c r="J32" s="1331"/>
      <c r="K32" s="1331"/>
      <c r="L32" s="1331"/>
      <c r="M32" s="1331"/>
      <c r="N32" s="1332"/>
      <c r="O32" s="540"/>
    </row>
    <row r="33" spans="1:15" ht="25.5" customHeight="1" x14ac:dyDescent="0.2">
      <c r="A33" s="90"/>
      <c r="B33" s="489"/>
      <c r="C33" s="489"/>
      <c r="D33" s="489"/>
      <c r="E33" s="597"/>
      <c r="F33" s="598"/>
      <c r="G33" s="1144"/>
      <c r="H33" s="1333"/>
      <c r="I33" s="1333"/>
      <c r="J33" s="1333"/>
      <c r="K33" s="1333"/>
      <c r="L33" s="1333"/>
      <c r="M33" s="1333"/>
      <c r="N33" s="1334"/>
      <c r="O33" s="540"/>
    </row>
    <row r="34" spans="1:15" ht="38.25" customHeight="1" x14ac:dyDescent="0.2">
      <c r="A34" s="90"/>
      <c r="B34" s="489"/>
      <c r="C34" s="489"/>
      <c r="D34" s="489"/>
      <c r="E34" s="1139" t="str">
        <f>Translations!$B$414</f>
        <v>Postul sau departamentul responsabil pentru procedură și pentru orice date generate</v>
      </c>
      <c r="F34" s="1140"/>
      <c r="G34" s="1068"/>
      <c r="H34" s="1327"/>
      <c r="I34" s="1327"/>
      <c r="J34" s="1327"/>
      <c r="K34" s="1327"/>
      <c r="L34" s="1327"/>
      <c r="M34" s="1327"/>
      <c r="N34" s="1328"/>
      <c r="O34" s="540"/>
    </row>
    <row r="35" spans="1:15" ht="12.75" customHeight="1" x14ac:dyDescent="0.2">
      <c r="A35" s="90"/>
      <c r="B35" s="489"/>
      <c r="C35" s="489"/>
      <c r="D35" s="489"/>
      <c r="E35" s="1139" t="str">
        <f>Translations!$B$416</f>
        <v>Locul în care se păstrează înregistrările</v>
      </c>
      <c r="F35" s="1140"/>
      <c r="G35" s="1068"/>
      <c r="H35" s="1327"/>
      <c r="I35" s="1327"/>
      <c r="J35" s="1327"/>
      <c r="K35" s="1327"/>
      <c r="L35" s="1327"/>
      <c r="M35" s="1327"/>
      <c r="N35" s="1328"/>
      <c r="O35" s="540"/>
    </row>
    <row r="36" spans="1:15" ht="25.5" customHeight="1" x14ac:dyDescent="0.2">
      <c r="A36" s="90"/>
      <c r="B36" s="489"/>
      <c r="C36" s="489"/>
      <c r="D36" s="489"/>
      <c r="E36" s="1139" t="str">
        <f>Translations!$B$418</f>
        <v>Denumirea sistemului IT folosit (dacă este cazul).</v>
      </c>
      <c r="F36" s="1140"/>
      <c r="G36" s="1068"/>
      <c r="H36" s="1327"/>
      <c r="I36" s="1327"/>
      <c r="J36" s="1327"/>
      <c r="K36" s="1327"/>
      <c r="L36" s="1327"/>
      <c r="M36" s="1327"/>
      <c r="N36" s="1328"/>
      <c r="O36" s="540"/>
    </row>
    <row r="37" spans="1:15" ht="25.5" customHeight="1" x14ac:dyDescent="0.2">
      <c r="A37" s="90"/>
      <c r="B37" s="489"/>
      <c r="C37" s="489"/>
      <c r="D37" s="489"/>
      <c r="E37" s="1139" t="str">
        <f>Translations!$B$420</f>
        <v>Lista standardelor EN sau a altor standarde aplicate (dacă este relevant)</v>
      </c>
      <c r="F37" s="1140"/>
      <c r="G37" s="1068"/>
      <c r="H37" s="1327"/>
      <c r="I37" s="1327"/>
      <c r="J37" s="1327"/>
      <c r="K37" s="1327"/>
      <c r="L37" s="1327"/>
      <c r="M37" s="1327"/>
      <c r="N37" s="1328"/>
      <c r="O37" s="540"/>
    </row>
    <row r="38" spans="1:15" x14ac:dyDescent="0.2">
      <c r="A38" s="77"/>
      <c r="B38" s="489"/>
      <c r="C38" s="489"/>
      <c r="D38" s="489"/>
      <c r="E38" s="489"/>
      <c r="F38" s="489"/>
      <c r="G38" s="489"/>
      <c r="H38" s="489"/>
      <c r="I38" s="489"/>
      <c r="J38" s="489"/>
      <c r="K38" s="489"/>
      <c r="L38" s="489"/>
      <c r="M38" s="489"/>
      <c r="N38" s="489"/>
      <c r="O38" s="489"/>
    </row>
    <row r="39" spans="1:15" ht="38.25" customHeight="1" x14ac:dyDescent="0.2">
      <c r="A39" s="77"/>
      <c r="B39" s="489"/>
      <c r="C39" s="489"/>
      <c r="D39" s="31" t="s">
        <v>186</v>
      </c>
      <c r="E39" s="1335" t="str">
        <f>Translations!$B$632</f>
        <v>Furnizați detalii cu privire la procedura care descrie metoda și parametrii utilizați pentru a determina concentrația de N2O din gazele de ardere provenind de la fiecare sursă de emisie, limitele operaționale și incertitudinea acesteia, precum și detalii privind metodele alternative care s-ar aplica în cazul în care nivelul concentrațiilor scade în afara limitelor operaționale și situațiile în care se poate întâmpla aceste lucruri.</v>
      </c>
      <c r="F39" s="1335"/>
      <c r="G39" s="1335"/>
      <c r="H39" s="1335"/>
      <c r="I39" s="1335"/>
      <c r="J39" s="1335"/>
      <c r="K39" s="1335"/>
      <c r="L39" s="1335"/>
      <c r="M39" s="1335"/>
      <c r="N39" s="1335"/>
      <c r="O39" s="3"/>
    </row>
    <row r="40" spans="1:15" ht="12.75" customHeight="1" x14ac:dyDescent="0.2">
      <c r="A40" s="90"/>
      <c r="B40" s="489"/>
      <c r="C40" s="489"/>
      <c r="D40" s="489"/>
      <c r="E40" s="1139" t="str">
        <f>Translations!$B$405</f>
        <v>Titlul procedurii</v>
      </c>
      <c r="F40" s="1140"/>
      <c r="G40" s="1068"/>
      <c r="H40" s="1327"/>
      <c r="I40" s="1327"/>
      <c r="J40" s="1327"/>
      <c r="K40" s="1327"/>
      <c r="L40" s="1327"/>
      <c r="M40" s="1327"/>
      <c r="N40" s="1328"/>
      <c r="O40" s="540"/>
    </row>
    <row r="41" spans="1:15" ht="12.75" customHeight="1" x14ac:dyDescent="0.2">
      <c r="A41" s="90"/>
      <c r="B41" s="489"/>
      <c r="C41" s="489"/>
      <c r="D41" s="489"/>
      <c r="E41" s="1139" t="str">
        <f>Translations!$B$407</f>
        <v>Trimiterea la procedură</v>
      </c>
      <c r="F41" s="1140"/>
      <c r="G41" s="1068"/>
      <c r="H41" s="1327"/>
      <c r="I41" s="1327"/>
      <c r="J41" s="1327"/>
      <c r="K41" s="1327"/>
      <c r="L41" s="1327"/>
      <c r="M41" s="1327"/>
      <c r="N41" s="1328"/>
      <c r="O41" s="540"/>
    </row>
    <row r="42" spans="1:15" ht="25.5" customHeight="1" x14ac:dyDescent="0.2">
      <c r="A42" s="90"/>
      <c r="B42" s="489"/>
      <c r="C42" s="489"/>
      <c r="D42" s="489"/>
      <c r="E42" s="1139" t="str">
        <f>Translations!$B$409</f>
        <v>Trimitere la schemă (dacă este cazul)</v>
      </c>
      <c r="F42" s="1140"/>
      <c r="G42" s="1068"/>
      <c r="H42" s="1327"/>
      <c r="I42" s="1327"/>
      <c r="J42" s="1327"/>
      <c r="K42" s="1327"/>
      <c r="L42" s="1327"/>
      <c r="M42" s="1327"/>
      <c r="N42" s="1328"/>
      <c r="O42" s="540"/>
    </row>
    <row r="43" spans="1:15" ht="25.5" customHeight="1" x14ac:dyDescent="0.2">
      <c r="A43" s="90"/>
      <c r="B43" s="489"/>
      <c r="C43" s="489"/>
      <c r="D43" s="489"/>
      <c r="E43" s="1134" t="str">
        <f>Translations!$B$411</f>
        <v xml:space="preserve">Scurtă descriere a procedurii  </v>
      </c>
      <c r="F43" s="1135"/>
      <c r="G43" s="1136"/>
      <c r="H43" s="1329"/>
      <c r="I43" s="1329"/>
      <c r="J43" s="1329"/>
      <c r="K43" s="1329"/>
      <c r="L43" s="1329"/>
      <c r="M43" s="1329"/>
      <c r="N43" s="1330"/>
      <c r="O43" s="540"/>
    </row>
    <row r="44" spans="1:15" ht="25.5" customHeight="1" x14ac:dyDescent="0.2">
      <c r="A44" s="90"/>
      <c r="B44" s="489"/>
      <c r="C44" s="489"/>
      <c r="D44" s="489"/>
      <c r="E44" s="595"/>
      <c r="F44" s="596"/>
      <c r="G44" s="1131"/>
      <c r="H44" s="1331"/>
      <c r="I44" s="1331"/>
      <c r="J44" s="1331"/>
      <c r="K44" s="1331"/>
      <c r="L44" s="1331"/>
      <c r="M44" s="1331"/>
      <c r="N44" s="1332"/>
      <c r="O44" s="540"/>
    </row>
    <row r="45" spans="1:15" ht="25.5" customHeight="1" x14ac:dyDescent="0.2">
      <c r="A45" s="90"/>
      <c r="B45" s="489"/>
      <c r="C45" s="489"/>
      <c r="D45" s="489"/>
      <c r="E45" s="597"/>
      <c r="F45" s="598"/>
      <c r="G45" s="1144"/>
      <c r="H45" s="1333"/>
      <c r="I45" s="1333"/>
      <c r="J45" s="1333"/>
      <c r="K45" s="1333"/>
      <c r="L45" s="1333"/>
      <c r="M45" s="1333"/>
      <c r="N45" s="1334"/>
      <c r="O45" s="540"/>
    </row>
    <row r="46" spans="1:15" ht="38.25" customHeight="1" x14ac:dyDescent="0.2">
      <c r="A46" s="90"/>
      <c r="B46" s="489"/>
      <c r="C46" s="489"/>
      <c r="D46" s="489"/>
      <c r="E46" s="1139" t="str">
        <f>Translations!$B$414</f>
        <v>Postul sau departamentul responsabil pentru procedură și pentru orice date generate</v>
      </c>
      <c r="F46" s="1140"/>
      <c r="G46" s="1068"/>
      <c r="H46" s="1327"/>
      <c r="I46" s="1327"/>
      <c r="J46" s="1327"/>
      <c r="K46" s="1327"/>
      <c r="L46" s="1327"/>
      <c r="M46" s="1327"/>
      <c r="N46" s="1328"/>
      <c r="O46" s="540"/>
    </row>
    <row r="47" spans="1:15" ht="12.75" customHeight="1" x14ac:dyDescent="0.2">
      <c r="A47" s="90"/>
      <c r="B47" s="489"/>
      <c r="C47" s="489"/>
      <c r="D47" s="489"/>
      <c r="E47" s="1139" t="str">
        <f>Translations!$B$416</f>
        <v>Locul în care se păstrează înregistrările</v>
      </c>
      <c r="F47" s="1140"/>
      <c r="G47" s="1068"/>
      <c r="H47" s="1327"/>
      <c r="I47" s="1327"/>
      <c r="J47" s="1327"/>
      <c r="K47" s="1327"/>
      <c r="L47" s="1327"/>
      <c r="M47" s="1327"/>
      <c r="N47" s="1328"/>
      <c r="O47" s="540"/>
    </row>
    <row r="48" spans="1:15" ht="25.5" customHeight="1" x14ac:dyDescent="0.2">
      <c r="A48" s="90"/>
      <c r="B48" s="489"/>
      <c r="C48" s="489"/>
      <c r="D48" s="489"/>
      <c r="E48" s="1139" t="str">
        <f>Translations!$B$418</f>
        <v>Denumirea sistemului IT folosit (dacă este cazul).</v>
      </c>
      <c r="F48" s="1140"/>
      <c r="G48" s="1068"/>
      <c r="H48" s="1327"/>
      <c r="I48" s="1327"/>
      <c r="J48" s="1327"/>
      <c r="K48" s="1327"/>
      <c r="L48" s="1327"/>
      <c r="M48" s="1327"/>
      <c r="N48" s="1328"/>
      <c r="O48" s="540"/>
    </row>
    <row r="49" spans="1:15" ht="25.5" customHeight="1" x14ac:dyDescent="0.2">
      <c r="A49" s="90"/>
      <c r="B49" s="489"/>
      <c r="C49" s="489"/>
      <c r="D49" s="489"/>
      <c r="E49" s="1139" t="str">
        <f>Translations!$B$420</f>
        <v>Lista standardelor EN sau a altor standarde aplicate (dacă este relevant)</v>
      </c>
      <c r="F49" s="1140"/>
      <c r="G49" s="1068"/>
      <c r="H49" s="1327"/>
      <c r="I49" s="1327"/>
      <c r="J49" s="1327"/>
      <c r="K49" s="1327"/>
      <c r="L49" s="1327"/>
      <c r="M49" s="1327"/>
      <c r="N49" s="1328"/>
      <c r="O49" s="540"/>
    </row>
    <row r="50" spans="1:15" x14ac:dyDescent="0.2">
      <c r="A50" s="77"/>
      <c r="B50" s="489"/>
      <c r="C50" s="489"/>
      <c r="D50" s="489"/>
      <c r="E50" s="489"/>
      <c r="F50" s="489"/>
      <c r="G50" s="489"/>
      <c r="H50" s="489"/>
      <c r="I50" s="489"/>
      <c r="J50" s="489"/>
      <c r="K50" s="489"/>
      <c r="L50" s="489"/>
      <c r="M50" s="489"/>
      <c r="N50" s="489"/>
      <c r="O50" s="489"/>
    </row>
    <row r="51" spans="1:15" ht="25.5" customHeight="1" x14ac:dyDescent="0.2">
      <c r="A51" s="77"/>
      <c r="B51" s="489"/>
      <c r="C51" s="489"/>
      <c r="D51" s="31" t="s">
        <v>314</v>
      </c>
      <c r="E51" s="1335" t="str">
        <f>Translations!$B$633</f>
        <v>Furnizați detalii cu privire la procedura care detaliază metoda de calcul utilizată pentru a determina emisiile de N2O provenite de la surse periodice care nu prezintă echipamente de reducere a emisiilor, rezultate în urma producerii de acid azotic, acid adipic, caprolactamă, acid glioxalic și glioxilic.</v>
      </c>
      <c r="F51" s="1335"/>
      <c r="G51" s="1335"/>
      <c r="H51" s="1335"/>
      <c r="I51" s="1335"/>
      <c r="J51" s="1335"/>
      <c r="K51" s="1335"/>
      <c r="L51" s="1335"/>
      <c r="M51" s="1335"/>
      <c r="N51" s="1335"/>
      <c r="O51" s="3"/>
    </row>
    <row r="52" spans="1:15" ht="12.75" customHeight="1" x14ac:dyDescent="0.2">
      <c r="A52" s="90"/>
      <c r="B52" s="489"/>
      <c r="C52" s="489"/>
      <c r="D52" s="489"/>
      <c r="E52" s="1139" t="str">
        <f>Translations!$B$405</f>
        <v>Titlul procedurii</v>
      </c>
      <c r="F52" s="1140"/>
      <c r="G52" s="1068"/>
      <c r="H52" s="1327"/>
      <c r="I52" s="1327"/>
      <c r="J52" s="1327"/>
      <c r="K52" s="1327"/>
      <c r="L52" s="1327"/>
      <c r="M52" s="1327"/>
      <c r="N52" s="1328"/>
      <c r="O52" s="540"/>
    </row>
    <row r="53" spans="1:15" ht="12.75" customHeight="1" x14ac:dyDescent="0.2">
      <c r="A53" s="90"/>
      <c r="B53" s="489"/>
      <c r="C53" s="489"/>
      <c r="D53" s="489"/>
      <c r="E53" s="1139" t="str">
        <f>Translations!$B$407</f>
        <v>Trimiterea la procedură</v>
      </c>
      <c r="F53" s="1140"/>
      <c r="G53" s="1068"/>
      <c r="H53" s="1327"/>
      <c r="I53" s="1327"/>
      <c r="J53" s="1327"/>
      <c r="K53" s="1327"/>
      <c r="L53" s="1327"/>
      <c r="M53" s="1327"/>
      <c r="N53" s="1328"/>
      <c r="O53" s="540"/>
    </row>
    <row r="54" spans="1:15" ht="25.5" customHeight="1" x14ac:dyDescent="0.2">
      <c r="A54" s="90"/>
      <c r="B54" s="489"/>
      <c r="C54" s="489"/>
      <c r="D54" s="489"/>
      <c r="E54" s="1139" t="str">
        <f>Translations!$B$409</f>
        <v>Trimitere la schemă (dacă este cazul)</v>
      </c>
      <c r="F54" s="1140"/>
      <c r="G54" s="1068"/>
      <c r="H54" s="1327"/>
      <c r="I54" s="1327"/>
      <c r="J54" s="1327"/>
      <c r="K54" s="1327"/>
      <c r="L54" s="1327"/>
      <c r="M54" s="1327"/>
      <c r="N54" s="1328"/>
      <c r="O54" s="540"/>
    </row>
    <row r="55" spans="1:15" ht="25.5" customHeight="1" x14ac:dyDescent="0.2">
      <c r="A55" s="90"/>
      <c r="B55" s="489"/>
      <c r="C55" s="489"/>
      <c r="D55" s="489"/>
      <c r="E55" s="1134" t="str">
        <f>Translations!$B$411</f>
        <v xml:space="preserve">Scurtă descriere a procedurii  </v>
      </c>
      <c r="F55" s="1135"/>
      <c r="G55" s="1136"/>
      <c r="H55" s="1329"/>
      <c r="I55" s="1329"/>
      <c r="J55" s="1329"/>
      <c r="K55" s="1329"/>
      <c r="L55" s="1329"/>
      <c r="M55" s="1329"/>
      <c r="N55" s="1330"/>
      <c r="O55" s="540"/>
    </row>
    <row r="56" spans="1:15" ht="25.5" customHeight="1" x14ac:dyDescent="0.2">
      <c r="A56" s="90"/>
      <c r="B56" s="489"/>
      <c r="C56" s="489"/>
      <c r="D56" s="489"/>
      <c r="E56" s="595"/>
      <c r="F56" s="596"/>
      <c r="G56" s="1131"/>
      <c r="H56" s="1331"/>
      <c r="I56" s="1331"/>
      <c r="J56" s="1331"/>
      <c r="K56" s="1331"/>
      <c r="L56" s="1331"/>
      <c r="M56" s="1331"/>
      <c r="N56" s="1332"/>
      <c r="O56" s="540"/>
    </row>
    <row r="57" spans="1:15" ht="25.5" customHeight="1" x14ac:dyDescent="0.2">
      <c r="A57" s="90"/>
      <c r="B57" s="489"/>
      <c r="C57" s="489"/>
      <c r="D57" s="489"/>
      <c r="E57" s="597"/>
      <c r="F57" s="598"/>
      <c r="G57" s="1144"/>
      <c r="H57" s="1333"/>
      <c r="I57" s="1333"/>
      <c r="J57" s="1333"/>
      <c r="K57" s="1333"/>
      <c r="L57" s="1333"/>
      <c r="M57" s="1333"/>
      <c r="N57" s="1334"/>
      <c r="O57" s="540"/>
    </row>
    <row r="58" spans="1:15" ht="38.25" customHeight="1" x14ac:dyDescent="0.2">
      <c r="A58" s="90"/>
      <c r="B58" s="489"/>
      <c r="C58" s="489"/>
      <c r="D58" s="489"/>
      <c r="E58" s="1139" t="str">
        <f>Translations!$B$414</f>
        <v>Postul sau departamentul responsabil pentru procedură și pentru orice date generate</v>
      </c>
      <c r="F58" s="1140"/>
      <c r="G58" s="1068"/>
      <c r="H58" s="1327"/>
      <c r="I58" s="1327"/>
      <c r="J58" s="1327"/>
      <c r="K58" s="1327"/>
      <c r="L58" s="1327"/>
      <c r="M58" s="1327"/>
      <c r="N58" s="1328"/>
      <c r="O58" s="540"/>
    </row>
    <row r="59" spans="1:15" ht="12.75" customHeight="1" x14ac:dyDescent="0.2">
      <c r="A59" s="90"/>
      <c r="B59" s="489"/>
      <c r="C59" s="489"/>
      <c r="D59" s="489"/>
      <c r="E59" s="1139" t="str">
        <f>Translations!$B$416</f>
        <v>Locul în care se păstrează înregistrările</v>
      </c>
      <c r="F59" s="1140"/>
      <c r="G59" s="1068"/>
      <c r="H59" s="1327"/>
      <c r="I59" s="1327"/>
      <c r="J59" s="1327"/>
      <c r="K59" s="1327"/>
      <c r="L59" s="1327"/>
      <c r="M59" s="1327"/>
      <c r="N59" s="1328"/>
      <c r="O59" s="540"/>
    </row>
    <row r="60" spans="1:15" ht="25.5" customHeight="1" x14ac:dyDescent="0.2">
      <c r="A60" s="90"/>
      <c r="B60" s="489"/>
      <c r="C60" s="489"/>
      <c r="D60" s="489"/>
      <c r="E60" s="1139" t="str">
        <f>Translations!$B$418</f>
        <v>Denumirea sistemului IT folosit (dacă este cazul).</v>
      </c>
      <c r="F60" s="1140"/>
      <c r="G60" s="1068"/>
      <c r="H60" s="1327"/>
      <c r="I60" s="1327"/>
      <c r="J60" s="1327"/>
      <c r="K60" s="1327"/>
      <c r="L60" s="1327"/>
      <c r="M60" s="1327"/>
      <c r="N60" s="1328"/>
      <c r="O60" s="540"/>
    </row>
    <row r="61" spans="1:15" ht="25.5" customHeight="1" x14ac:dyDescent="0.2">
      <c r="A61" s="90"/>
      <c r="B61" s="489"/>
      <c r="C61" s="489"/>
      <c r="D61" s="489"/>
      <c r="E61" s="1139" t="str">
        <f>Translations!$B$420</f>
        <v>Lista standardelor EN sau a altor standarde aplicate (dacă este relevant)</v>
      </c>
      <c r="F61" s="1140"/>
      <c r="G61" s="1068"/>
      <c r="H61" s="1327"/>
      <c r="I61" s="1327"/>
      <c r="J61" s="1327"/>
      <c r="K61" s="1327"/>
      <c r="L61" s="1327"/>
      <c r="M61" s="1327"/>
      <c r="N61" s="1328"/>
      <c r="O61" s="540"/>
    </row>
    <row r="62" spans="1:15" x14ac:dyDescent="0.2">
      <c r="A62" s="77"/>
      <c r="B62" s="489"/>
      <c r="C62" s="489"/>
      <c r="D62" s="489"/>
      <c r="E62" s="489"/>
      <c r="F62" s="489"/>
      <c r="G62" s="489"/>
      <c r="H62" s="489"/>
      <c r="I62" s="489"/>
      <c r="J62" s="489"/>
      <c r="K62" s="489"/>
      <c r="L62" s="489"/>
      <c r="M62" s="489"/>
      <c r="N62" s="489"/>
      <c r="O62" s="489"/>
    </row>
    <row r="63" spans="1:15" ht="25.5" customHeight="1" x14ac:dyDescent="0.2">
      <c r="A63" s="77"/>
      <c r="B63" s="489"/>
      <c r="C63" s="489"/>
      <c r="D63" s="31" t="s">
        <v>315</v>
      </c>
      <c r="E63" s="1335" t="str">
        <f>Translations!$B$634</f>
        <v>Furnizați detalii cu privire la procedura care descrie modul sau măsura în care instalația funcționează cu încărcături variabile și modalitatea de realizare a managementului operațional.</v>
      </c>
      <c r="F63" s="1335"/>
      <c r="G63" s="1335"/>
      <c r="H63" s="1335"/>
      <c r="I63" s="1335"/>
      <c r="J63" s="1335"/>
      <c r="K63" s="1335"/>
      <c r="L63" s="1335"/>
      <c r="M63" s="1335"/>
      <c r="N63" s="1335"/>
      <c r="O63" s="3"/>
    </row>
    <row r="64" spans="1:15" ht="12.75" customHeight="1" x14ac:dyDescent="0.2">
      <c r="A64" s="90"/>
      <c r="B64" s="489"/>
      <c r="C64" s="489"/>
      <c r="D64" s="489"/>
      <c r="E64" s="1139" t="str">
        <f>Translations!$B$405</f>
        <v>Titlul procedurii</v>
      </c>
      <c r="F64" s="1140"/>
      <c r="G64" s="1068"/>
      <c r="H64" s="1327"/>
      <c r="I64" s="1327"/>
      <c r="J64" s="1327"/>
      <c r="K64" s="1327"/>
      <c r="L64" s="1327"/>
      <c r="M64" s="1327"/>
      <c r="N64" s="1328"/>
      <c r="O64" s="540"/>
    </row>
    <row r="65" spans="1:15" ht="12.75" customHeight="1" x14ac:dyDescent="0.2">
      <c r="A65" s="90"/>
      <c r="B65" s="489"/>
      <c r="C65" s="489"/>
      <c r="D65" s="489"/>
      <c r="E65" s="1139" t="str">
        <f>Translations!$B$407</f>
        <v>Trimiterea la procedură</v>
      </c>
      <c r="F65" s="1140"/>
      <c r="G65" s="1068"/>
      <c r="H65" s="1327"/>
      <c r="I65" s="1327"/>
      <c r="J65" s="1327"/>
      <c r="K65" s="1327"/>
      <c r="L65" s="1327"/>
      <c r="M65" s="1327"/>
      <c r="N65" s="1328"/>
      <c r="O65" s="540"/>
    </row>
    <row r="66" spans="1:15" ht="25.5" customHeight="1" x14ac:dyDescent="0.2">
      <c r="A66" s="90"/>
      <c r="B66" s="489"/>
      <c r="C66" s="489"/>
      <c r="D66" s="489"/>
      <c r="E66" s="1139" t="str">
        <f>Translations!$B$409</f>
        <v>Trimitere la schemă (dacă este cazul)</v>
      </c>
      <c r="F66" s="1140"/>
      <c r="G66" s="1068"/>
      <c r="H66" s="1327"/>
      <c r="I66" s="1327"/>
      <c r="J66" s="1327"/>
      <c r="K66" s="1327"/>
      <c r="L66" s="1327"/>
      <c r="M66" s="1327"/>
      <c r="N66" s="1328"/>
      <c r="O66" s="540"/>
    </row>
    <row r="67" spans="1:15" ht="25.5" customHeight="1" x14ac:dyDescent="0.2">
      <c r="A67" s="90"/>
      <c r="B67" s="489"/>
      <c r="C67" s="489"/>
      <c r="D67" s="489"/>
      <c r="E67" s="1134" t="str">
        <f>Translations!$B$411</f>
        <v xml:space="preserve">Scurtă descriere a procedurii  </v>
      </c>
      <c r="F67" s="1135"/>
      <c r="G67" s="1136"/>
      <c r="H67" s="1329"/>
      <c r="I67" s="1329"/>
      <c r="J67" s="1329"/>
      <c r="K67" s="1329"/>
      <c r="L67" s="1329"/>
      <c r="M67" s="1329"/>
      <c r="N67" s="1330"/>
      <c r="O67" s="540"/>
    </row>
    <row r="68" spans="1:15" ht="25.5" customHeight="1" x14ac:dyDescent="0.2">
      <c r="A68" s="90"/>
      <c r="B68" s="489"/>
      <c r="C68" s="489"/>
      <c r="D68" s="489"/>
      <c r="E68" s="595"/>
      <c r="F68" s="596"/>
      <c r="G68" s="1131"/>
      <c r="H68" s="1331"/>
      <c r="I68" s="1331"/>
      <c r="J68" s="1331"/>
      <c r="K68" s="1331"/>
      <c r="L68" s="1331"/>
      <c r="M68" s="1331"/>
      <c r="N68" s="1332"/>
      <c r="O68" s="540"/>
    </row>
    <row r="69" spans="1:15" ht="25.5" customHeight="1" x14ac:dyDescent="0.2">
      <c r="A69" s="90"/>
      <c r="B69" s="489"/>
      <c r="C69" s="489"/>
      <c r="D69" s="489"/>
      <c r="E69" s="597"/>
      <c r="F69" s="598"/>
      <c r="G69" s="1144"/>
      <c r="H69" s="1333"/>
      <c r="I69" s="1333"/>
      <c r="J69" s="1333"/>
      <c r="K69" s="1333"/>
      <c r="L69" s="1333"/>
      <c r="M69" s="1333"/>
      <c r="N69" s="1334"/>
      <c r="O69" s="540"/>
    </row>
    <row r="70" spans="1:15" ht="38.25" customHeight="1" x14ac:dyDescent="0.2">
      <c r="A70" s="90"/>
      <c r="B70" s="489"/>
      <c r="C70" s="489"/>
      <c r="D70" s="489"/>
      <c r="E70" s="1139" t="str">
        <f>Translations!$B$414</f>
        <v>Postul sau departamentul responsabil pentru procedură și pentru orice date generate</v>
      </c>
      <c r="F70" s="1140"/>
      <c r="G70" s="1068"/>
      <c r="H70" s="1327"/>
      <c r="I70" s="1327"/>
      <c r="J70" s="1327"/>
      <c r="K70" s="1327"/>
      <c r="L70" s="1327"/>
      <c r="M70" s="1327"/>
      <c r="N70" s="1328"/>
      <c r="O70" s="540"/>
    </row>
    <row r="71" spans="1:15" ht="12.75" customHeight="1" x14ac:dyDescent="0.2">
      <c r="A71" s="90"/>
      <c r="B71" s="489"/>
      <c r="C71" s="489"/>
      <c r="D71" s="489"/>
      <c r="E71" s="1139" t="str">
        <f>Translations!$B$416</f>
        <v>Locul în care se păstrează înregistrările</v>
      </c>
      <c r="F71" s="1140"/>
      <c r="G71" s="1068"/>
      <c r="H71" s="1327"/>
      <c r="I71" s="1327"/>
      <c r="J71" s="1327"/>
      <c r="K71" s="1327"/>
      <c r="L71" s="1327"/>
      <c r="M71" s="1327"/>
      <c r="N71" s="1328"/>
      <c r="O71" s="540"/>
    </row>
    <row r="72" spans="1:15" ht="25.5" customHeight="1" x14ac:dyDescent="0.2">
      <c r="A72" s="90"/>
      <c r="B72" s="489"/>
      <c r="C72" s="489"/>
      <c r="D72" s="489"/>
      <c r="E72" s="1139" t="str">
        <f>Translations!$B$418</f>
        <v>Denumirea sistemului IT folosit (dacă este cazul).</v>
      </c>
      <c r="F72" s="1140"/>
      <c r="G72" s="1068"/>
      <c r="H72" s="1327"/>
      <c r="I72" s="1327"/>
      <c r="J72" s="1327"/>
      <c r="K72" s="1327"/>
      <c r="L72" s="1327"/>
      <c r="M72" s="1327"/>
      <c r="N72" s="1328"/>
      <c r="O72" s="540"/>
    </row>
    <row r="73" spans="1:15" ht="25.5" customHeight="1" x14ac:dyDescent="0.2">
      <c r="A73" s="90"/>
      <c r="B73" s="489"/>
      <c r="C73" s="489"/>
      <c r="D73" s="489"/>
      <c r="E73" s="1139" t="str">
        <f>Translations!$B$420</f>
        <v>Lista standardelor EN sau a altor standarde aplicate (dacă este relevant)</v>
      </c>
      <c r="F73" s="1140"/>
      <c r="G73" s="1068"/>
      <c r="H73" s="1327"/>
      <c r="I73" s="1327"/>
      <c r="J73" s="1327"/>
      <c r="K73" s="1327"/>
      <c r="L73" s="1327"/>
      <c r="M73" s="1327"/>
      <c r="N73" s="1328"/>
      <c r="O73" s="540"/>
    </row>
    <row r="74" spans="1:15" x14ac:dyDescent="0.2">
      <c r="A74" s="77"/>
      <c r="B74" s="489"/>
      <c r="C74" s="489"/>
      <c r="D74" s="489"/>
      <c r="E74" s="489"/>
      <c r="F74" s="489"/>
      <c r="G74" s="489"/>
      <c r="H74" s="489"/>
      <c r="I74" s="489"/>
      <c r="J74" s="489"/>
      <c r="K74" s="489"/>
      <c r="L74" s="489"/>
      <c r="M74" s="489"/>
      <c r="N74" s="489"/>
      <c r="O74" s="489"/>
    </row>
    <row r="75" spans="1:15" x14ac:dyDescent="0.2">
      <c r="A75" s="77"/>
      <c r="B75" s="489"/>
      <c r="C75" s="489"/>
      <c r="D75" s="31" t="s">
        <v>312</v>
      </c>
      <c r="E75" s="873" t="str">
        <f>Translations!$B$635</f>
        <v xml:space="preserve">Furnizați informații cu privire la condițiile de proces care deviază de la condițiile normale de funcționare. </v>
      </c>
      <c r="F75" s="873"/>
      <c r="G75" s="873"/>
      <c r="H75" s="873"/>
      <c r="I75" s="873"/>
      <c r="J75" s="873"/>
      <c r="K75" s="873"/>
      <c r="L75" s="873"/>
      <c r="M75" s="873"/>
      <c r="N75" s="873"/>
      <c r="O75" s="3"/>
    </row>
    <row r="76" spans="1:15" ht="25.5" customHeight="1" x14ac:dyDescent="0.2">
      <c r="A76" s="77"/>
      <c r="B76" s="489"/>
      <c r="C76" s="489"/>
      <c r="D76" s="489"/>
      <c r="E76" s="1338" t="str">
        <f>Translations!$B$636</f>
        <v>Aceste informații ar trebui să cuprindă indicarea frecvenței și duratei posibile ale acestor condiții de proces, precum și indicarea volumului emisiilor de N2O în cursul unor astfel de condiții de proces deviante cum ar fi defectarea echipamentului de reducere a emisiilor.</v>
      </c>
      <c r="F76" s="1339"/>
      <c r="G76" s="1339"/>
      <c r="H76" s="1339"/>
      <c r="I76" s="1339"/>
      <c r="J76" s="1339"/>
      <c r="K76" s="1339"/>
      <c r="L76" s="1339"/>
      <c r="M76" s="1339"/>
      <c r="N76" s="1339"/>
      <c r="O76" s="466"/>
    </row>
    <row r="77" spans="1:15" x14ac:dyDescent="0.2">
      <c r="A77" s="77"/>
      <c r="B77" s="489"/>
      <c r="C77" s="489"/>
      <c r="D77" s="489"/>
      <c r="E77" s="1102"/>
      <c r="F77" s="1340"/>
      <c r="G77" s="1340"/>
      <c r="H77" s="1340"/>
      <c r="I77" s="1340"/>
      <c r="J77" s="1340"/>
      <c r="K77" s="1340"/>
      <c r="L77" s="1340"/>
      <c r="M77" s="1340"/>
      <c r="N77" s="1341"/>
      <c r="O77" s="524"/>
    </row>
    <row r="78" spans="1:15" x14ac:dyDescent="0.2">
      <c r="A78" s="77"/>
      <c r="B78" s="489"/>
      <c r="C78" s="489"/>
      <c r="D78" s="489"/>
      <c r="E78" s="1021"/>
      <c r="F78" s="1336"/>
      <c r="G78" s="1336"/>
      <c r="H78" s="1336"/>
      <c r="I78" s="1336"/>
      <c r="J78" s="1336"/>
      <c r="K78" s="1336"/>
      <c r="L78" s="1336"/>
      <c r="M78" s="1336"/>
      <c r="N78" s="1337"/>
      <c r="O78" s="524"/>
    </row>
    <row r="79" spans="1:15" x14ac:dyDescent="0.2">
      <c r="A79" s="77"/>
      <c r="B79" s="489"/>
      <c r="C79" s="489"/>
      <c r="D79" s="489"/>
      <c r="E79" s="1021"/>
      <c r="F79" s="1336"/>
      <c r="G79" s="1336"/>
      <c r="H79" s="1336"/>
      <c r="I79" s="1336"/>
      <c r="J79" s="1336"/>
      <c r="K79" s="1336"/>
      <c r="L79" s="1336"/>
      <c r="M79" s="1336"/>
      <c r="N79" s="1337"/>
      <c r="O79" s="524"/>
    </row>
    <row r="80" spans="1:15" x14ac:dyDescent="0.2">
      <c r="A80" s="77"/>
      <c r="B80" s="489"/>
      <c r="C80" s="489"/>
      <c r="D80" s="489"/>
      <c r="E80" s="1021"/>
      <c r="F80" s="1336"/>
      <c r="G80" s="1336"/>
      <c r="H80" s="1336"/>
      <c r="I80" s="1336"/>
      <c r="J80" s="1336"/>
      <c r="K80" s="1336"/>
      <c r="L80" s="1336"/>
      <c r="M80" s="1336"/>
      <c r="N80" s="1337"/>
      <c r="O80" s="524"/>
    </row>
    <row r="81" spans="1:15" x14ac:dyDescent="0.2">
      <c r="A81" s="77"/>
      <c r="B81" s="489"/>
      <c r="C81" s="489"/>
      <c r="D81" s="489"/>
      <c r="E81" s="1021"/>
      <c r="F81" s="1336"/>
      <c r="G81" s="1336"/>
      <c r="H81" s="1336"/>
      <c r="I81" s="1336"/>
      <c r="J81" s="1336"/>
      <c r="K81" s="1336"/>
      <c r="L81" s="1336"/>
      <c r="M81" s="1336"/>
      <c r="N81" s="1337"/>
      <c r="O81" s="524"/>
    </row>
    <row r="82" spans="1:15" x14ac:dyDescent="0.2">
      <c r="A82" s="77"/>
      <c r="B82" s="489"/>
      <c r="C82" s="489"/>
      <c r="D82" s="489"/>
      <c r="E82" s="1021"/>
      <c r="F82" s="1336"/>
      <c r="G82" s="1336"/>
      <c r="H82" s="1336"/>
      <c r="I82" s="1336"/>
      <c r="J82" s="1336"/>
      <c r="K82" s="1336"/>
      <c r="L82" s="1336"/>
      <c r="M82" s="1336"/>
      <c r="N82" s="1337"/>
      <c r="O82" s="524"/>
    </row>
    <row r="83" spans="1:15" x14ac:dyDescent="0.2">
      <c r="A83" s="77"/>
      <c r="B83" s="489"/>
      <c r="C83" s="489"/>
      <c r="D83" s="489"/>
      <c r="E83" s="1021"/>
      <c r="F83" s="1336"/>
      <c r="G83" s="1336"/>
      <c r="H83" s="1336"/>
      <c r="I83" s="1336"/>
      <c r="J83" s="1336"/>
      <c r="K83" s="1336"/>
      <c r="L83" s="1336"/>
      <c r="M83" s="1336"/>
      <c r="N83" s="1337"/>
      <c r="O83" s="524"/>
    </row>
    <row r="84" spans="1:15" x14ac:dyDescent="0.2">
      <c r="A84" s="77"/>
      <c r="B84" s="489"/>
      <c r="C84" s="489"/>
      <c r="D84" s="489"/>
      <c r="E84" s="1021"/>
      <c r="F84" s="1336"/>
      <c r="G84" s="1336"/>
      <c r="H84" s="1336"/>
      <c r="I84" s="1336"/>
      <c r="J84" s="1336"/>
      <c r="K84" s="1336"/>
      <c r="L84" s="1336"/>
      <c r="M84" s="1336"/>
      <c r="N84" s="1337"/>
      <c r="O84" s="524"/>
    </row>
    <row r="85" spans="1:15" x14ac:dyDescent="0.2">
      <c r="A85" s="77"/>
      <c r="B85" s="489"/>
      <c r="C85" s="489"/>
      <c r="D85" s="489"/>
      <c r="E85" s="1021"/>
      <c r="F85" s="1336"/>
      <c r="G85" s="1336"/>
      <c r="H85" s="1336"/>
      <c r="I85" s="1336"/>
      <c r="J85" s="1336"/>
      <c r="K85" s="1336"/>
      <c r="L85" s="1336"/>
      <c r="M85" s="1336"/>
      <c r="N85" s="1337"/>
      <c r="O85" s="524"/>
    </row>
    <row r="86" spans="1:15" x14ac:dyDescent="0.2">
      <c r="A86" s="77"/>
      <c r="B86" s="489"/>
      <c r="C86" s="489"/>
      <c r="D86" s="489"/>
      <c r="E86" s="1021"/>
      <c r="F86" s="1336"/>
      <c r="G86" s="1336"/>
      <c r="H86" s="1336"/>
      <c r="I86" s="1336"/>
      <c r="J86" s="1336"/>
      <c r="K86" s="1336"/>
      <c r="L86" s="1336"/>
      <c r="M86" s="1336"/>
      <c r="N86" s="1337"/>
      <c r="O86" s="524"/>
    </row>
    <row r="87" spans="1:15" x14ac:dyDescent="0.2">
      <c r="B87" s="489"/>
      <c r="C87" s="489"/>
      <c r="D87" s="489"/>
      <c r="E87" s="1021"/>
      <c r="F87" s="1336"/>
      <c r="G87" s="1336"/>
      <c r="H87" s="1336"/>
      <c r="I87" s="1336"/>
      <c r="J87" s="1336"/>
      <c r="K87" s="1336"/>
      <c r="L87" s="1336"/>
      <c r="M87" s="1336"/>
      <c r="N87" s="1337"/>
      <c r="O87" s="524"/>
    </row>
    <row r="88" spans="1:15" x14ac:dyDescent="0.2">
      <c r="B88" s="489"/>
      <c r="C88" s="489"/>
      <c r="D88" s="489"/>
      <c r="E88" s="1021"/>
      <c r="F88" s="1336"/>
      <c r="G88" s="1336"/>
      <c r="H88" s="1336"/>
      <c r="I88" s="1336"/>
      <c r="J88" s="1336"/>
      <c r="K88" s="1336"/>
      <c r="L88" s="1336"/>
      <c r="M88" s="1336"/>
      <c r="N88" s="1337"/>
      <c r="O88" s="524"/>
    </row>
    <row r="89" spans="1:15" x14ac:dyDescent="0.2">
      <c r="B89" s="489"/>
      <c r="C89" s="489"/>
      <c r="D89" s="489"/>
      <c r="E89" s="1021"/>
      <c r="F89" s="1336"/>
      <c r="G89" s="1336"/>
      <c r="H89" s="1336"/>
      <c r="I89" s="1336"/>
      <c r="J89" s="1336"/>
      <c r="K89" s="1336"/>
      <c r="L89" s="1336"/>
      <c r="M89" s="1336"/>
      <c r="N89" s="1337"/>
      <c r="O89" s="524"/>
    </row>
    <row r="90" spans="1:15" x14ac:dyDescent="0.2">
      <c r="B90" s="489"/>
      <c r="C90" s="489"/>
      <c r="D90" s="489"/>
      <c r="E90" s="1021"/>
      <c r="F90" s="1336"/>
      <c r="G90" s="1336"/>
      <c r="H90" s="1336"/>
      <c r="I90" s="1336"/>
      <c r="J90" s="1336"/>
      <c r="K90" s="1336"/>
      <c r="L90" s="1336"/>
      <c r="M90" s="1336"/>
      <c r="N90" s="1337"/>
      <c r="O90" s="524"/>
    </row>
    <row r="91" spans="1:15" x14ac:dyDescent="0.2">
      <c r="B91" s="489"/>
      <c r="C91" s="489"/>
      <c r="D91" s="489"/>
      <c r="E91" s="1021"/>
      <c r="F91" s="1336"/>
      <c r="G91" s="1336"/>
      <c r="H91" s="1336"/>
      <c r="I91" s="1336"/>
      <c r="J91" s="1336"/>
      <c r="K91" s="1336"/>
      <c r="L91" s="1336"/>
      <c r="M91" s="1336"/>
      <c r="N91" s="1337"/>
      <c r="O91" s="524"/>
    </row>
    <row r="92" spans="1:15" x14ac:dyDescent="0.2">
      <c r="B92" s="489"/>
      <c r="C92" s="489"/>
      <c r="D92" s="489"/>
      <c r="E92" s="1021"/>
      <c r="F92" s="1336"/>
      <c r="G92" s="1336"/>
      <c r="H92" s="1336"/>
      <c r="I92" s="1336"/>
      <c r="J92" s="1336"/>
      <c r="K92" s="1336"/>
      <c r="L92" s="1336"/>
      <c r="M92" s="1336"/>
      <c r="N92" s="1337"/>
      <c r="O92" s="524"/>
    </row>
    <row r="93" spans="1:15" x14ac:dyDescent="0.2">
      <c r="B93" s="489"/>
      <c r="C93" s="489"/>
      <c r="D93" s="489"/>
      <c r="E93" s="1021"/>
      <c r="F93" s="1336"/>
      <c r="G93" s="1336"/>
      <c r="H93" s="1336"/>
      <c r="I93" s="1336"/>
      <c r="J93" s="1336"/>
      <c r="K93" s="1336"/>
      <c r="L93" s="1336"/>
      <c r="M93" s="1336"/>
      <c r="N93" s="1337"/>
      <c r="O93" s="524"/>
    </row>
    <row r="94" spans="1:15" x14ac:dyDescent="0.2">
      <c r="B94" s="489"/>
      <c r="C94" s="489"/>
      <c r="D94" s="489"/>
      <c r="E94" s="1021"/>
      <c r="F94" s="1336"/>
      <c r="G94" s="1336"/>
      <c r="H94" s="1336"/>
      <c r="I94" s="1336"/>
      <c r="J94" s="1336"/>
      <c r="K94" s="1336"/>
      <c r="L94" s="1336"/>
      <c r="M94" s="1336"/>
      <c r="N94" s="1337"/>
      <c r="O94" s="524"/>
    </row>
    <row r="95" spans="1:15" x14ac:dyDescent="0.2">
      <c r="B95" s="489"/>
      <c r="C95" s="489"/>
      <c r="D95" s="489"/>
      <c r="E95" s="1021"/>
      <c r="F95" s="1336"/>
      <c r="G95" s="1336"/>
      <c r="H95" s="1336"/>
      <c r="I95" s="1336"/>
      <c r="J95" s="1336"/>
      <c r="K95" s="1336"/>
      <c r="L95" s="1336"/>
      <c r="M95" s="1336"/>
      <c r="N95" s="1337"/>
      <c r="O95" s="524"/>
    </row>
    <row r="96" spans="1:15" x14ac:dyDescent="0.2">
      <c r="B96" s="489"/>
      <c r="C96" s="489"/>
      <c r="D96" s="489"/>
      <c r="E96" s="1039"/>
      <c r="F96" s="1342"/>
      <c r="G96" s="1342"/>
      <c r="H96" s="1342"/>
      <c r="I96" s="1342"/>
      <c r="J96" s="1342"/>
      <c r="K96" s="1342"/>
      <c r="L96" s="1342"/>
      <c r="M96" s="1342"/>
      <c r="N96" s="1343"/>
      <c r="O96" s="524"/>
    </row>
    <row r="97" spans="1:15" ht="12.75" hidden="1" customHeight="1" x14ac:dyDescent="0.2">
      <c r="A97" s="366" t="s">
        <v>322</v>
      </c>
      <c r="B97" s="489"/>
      <c r="C97" s="489"/>
      <c r="D97" s="489"/>
      <c r="E97" s="489"/>
      <c r="F97" s="489"/>
      <c r="G97" s="489"/>
      <c r="H97" s="489"/>
      <c r="I97" s="489"/>
      <c r="J97" s="489"/>
      <c r="K97" s="489"/>
      <c r="L97" s="489"/>
      <c r="M97" s="489"/>
      <c r="N97" s="489"/>
    </row>
    <row r="98" spans="1:15" s="371" customFormat="1" ht="12.75" hidden="1" customHeight="1" x14ac:dyDescent="0.2">
      <c r="A98" s="366" t="s">
        <v>322</v>
      </c>
      <c r="B98" s="489"/>
      <c r="C98" s="489"/>
      <c r="D98" s="489"/>
      <c r="E98" s="873" t="str">
        <f>Translations!$B$1150</f>
        <v>Procedură viitoare adăugată de operator</v>
      </c>
      <c r="F98" s="873"/>
      <c r="G98" s="873"/>
      <c r="H98" s="873"/>
      <c r="I98" s="873"/>
      <c r="J98" s="873"/>
      <c r="K98" s="873"/>
      <c r="L98" s="873"/>
      <c r="M98" s="873"/>
      <c r="N98" s="873"/>
      <c r="O98" s="489"/>
    </row>
    <row r="99" spans="1:15" s="371" customFormat="1" ht="12.75" hidden="1" customHeight="1" x14ac:dyDescent="0.2">
      <c r="A99" s="366" t="s">
        <v>322</v>
      </c>
      <c r="B99" s="489"/>
      <c r="C99" s="489"/>
      <c r="D99" s="489"/>
      <c r="E99" s="489"/>
      <c r="F99" s="489"/>
      <c r="G99" s="489"/>
      <c r="H99" s="489"/>
      <c r="I99" s="489"/>
      <c r="J99" s="489"/>
      <c r="K99" s="489"/>
      <c r="L99" s="489"/>
      <c r="M99" s="489"/>
      <c r="N99" s="489"/>
      <c r="O99" s="489"/>
    </row>
    <row r="100" spans="1:15" ht="12.75" hidden="1" customHeight="1" x14ac:dyDescent="0.2">
      <c r="A100" s="366" t="s">
        <v>322</v>
      </c>
      <c r="B100" s="489"/>
      <c r="C100" s="489"/>
      <c r="D100" s="489"/>
      <c r="E100" s="1139" t="str">
        <f>Translations!$B$405</f>
        <v>Titlul procedurii</v>
      </c>
      <c r="F100" s="1140"/>
      <c r="G100" s="1068"/>
      <c r="H100" s="1010"/>
      <c r="I100" s="1010"/>
      <c r="J100" s="1010"/>
      <c r="K100" s="1010"/>
      <c r="L100" s="1010"/>
      <c r="M100" s="1010"/>
      <c r="N100" s="1011"/>
    </row>
    <row r="101" spans="1:15" ht="12.75" hidden="1" customHeight="1" x14ac:dyDescent="0.2">
      <c r="A101" s="366" t="s">
        <v>322</v>
      </c>
      <c r="B101" s="489"/>
      <c r="C101" s="489"/>
      <c r="D101" s="489"/>
      <c r="E101" s="1139" t="str">
        <f>Translations!$B$407</f>
        <v>Trimiterea la procedură</v>
      </c>
      <c r="F101" s="1140"/>
      <c r="G101" s="1068"/>
      <c r="H101" s="1010"/>
      <c r="I101" s="1010"/>
      <c r="J101" s="1010"/>
      <c r="K101" s="1010"/>
      <c r="L101" s="1010"/>
      <c r="M101" s="1010"/>
      <c r="N101" s="1011"/>
    </row>
    <row r="102" spans="1:15" ht="12.75" hidden="1" customHeight="1" x14ac:dyDescent="0.2">
      <c r="A102" s="366" t="s">
        <v>322</v>
      </c>
      <c r="B102" s="489"/>
      <c r="C102" s="489"/>
      <c r="D102" s="489"/>
      <c r="E102" s="1139" t="str">
        <f>Translations!$B$409</f>
        <v>Trimitere la schemă (dacă este cazul)</v>
      </c>
      <c r="F102" s="1140"/>
      <c r="G102" s="1068"/>
      <c r="H102" s="1010"/>
      <c r="I102" s="1010"/>
      <c r="J102" s="1010"/>
      <c r="K102" s="1010"/>
      <c r="L102" s="1010"/>
      <c r="M102" s="1010"/>
      <c r="N102" s="1011"/>
    </row>
    <row r="103" spans="1:15" ht="25.5" hidden="1" customHeight="1" x14ac:dyDescent="0.2">
      <c r="A103" s="366" t="s">
        <v>322</v>
      </c>
      <c r="B103" s="489"/>
      <c r="C103" s="489"/>
      <c r="D103" s="489"/>
      <c r="E103" s="1134" t="str">
        <f>Translations!$B$411</f>
        <v xml:space="preserve">Scurtă descriere a procedurii  </v>
      </c>
      <c r="F103" s="1135"/>
      <c r="G103" s="1136"/>
      <c r="H103" s="1137"/>
      <c r="I103" s="1137"/>
      <c r="J103" s="1137"/>
      <c r="K103" s="1137"/>
      <c r="L103" s="1137"/>
      <c r="M103" s="1137"/>
      <c r="N103" s="1138"/>
    </row>
    <row r="104" spans="1:15" ht="25.5" hidden="1" customHeight="1" x14ac:dyDescent="0.2">
      <c r="A104" s="366" t="s">
        <v>322</v>
      </c>
      <c r="B104" s="489"/>
      <c r="C104" s="489"/>
      <c r="D104" s="489"/>
      <c r="E104" s="595"/>
      <c r="F104" s="596"/>
      <c r="G104" s="1131"/>
      <c r="H104" s="1132"/>
      <c r="I104" s="1132"/>
      <c r="J104" s="1132"/>
      <c r="K104" s="1132"/>
      <c r="L104" s="1132"/>
      <c r="M104" s="1132"/>
      <c r="N104" s="1133"/>
    </row>
    <row r="105" spans="1:15" ht="25.5" hidden="1" customHeight="1" x14ac:dyDescent="0.2">
      <c r="A105" s="366" t="s">
        <v>322</v>
      </c>
      <c r="B105" s="489"/>
      <c r="C105" s="489"/>
      <c r="D105" s="489"/>
      <c r="E105" s="597"/>
      <c r="F105" s="598"/>
      <c r="G105" s="1144"/>
      <c r="H105" s="1145"/>
      <c r="I105" s="1145"/>
      <c r="J105" s="1145"/>
      <c r="K105" s="1145"/>
      <c r="L105" s="1145"/>
      <c r="M105" s="1145"/>
      <c r="N105" s="1146"/>
    </row>
    <row r="106" spans="1:15" ht="25.5" hidden="1" customHeight="1" x14ac:dyDescent="0.2">
      <c r="A106" s="366" t="s">
        <v>322</v>
      </c>
      <c r="B106" s="489"/>
      <c r="C106" s="489"/>
      <c r="D106" s="489"/>
      <c r="E106" s="1139" t="str">
        <f>Translations!$B$414</f>
        <v>Postul sau departamentul responsabil pentru procedură și pentru orice date generate</v>
      </c>
      <c r="F106" s="1140"/>
      <c r="G106" s="1068"/>
      <c r="H106" s="1069"/>
      <c r="I106" s="1069"/>
      <c r="J106" s="1069"/>
      <c r="K106" s="1069"/>
      <c r="L106" s="1069"/>
      <c r="M106" s="1069"/>
      <c r="N106" s="1070"/>
    </row>
    <row r="107" spans="1:15" ht="12.75" hidden="1" customHeight="1" x14ac:dyDescent="0.2">
      <c r="A107" s="366" t="s">
        <v>322</v>
      </c>
      <c r="B107" s="489"/>
      <c r="C107" s="489"/>
      <c r="D107" s="489"/>
      <c r="E107" s="1139" t="str">
        <f>Translations!$B$416</f>
        <v>Locul în care se păstrează înregistrările</v>
      </c>
      <c r="F107" s="1140"/>
      <c r="G107" s="1068"/>
      <c r="H107" s="1010"/>
      <c r="I107" s="1010"/>
      <c r="J107" s="1010"/>
      <c r="K107" s="1010"/>
      <c r="L107" s="1010"/>
      <c r="M107" s="1010"/>
      <c r="N107" s="1011"/>
    </row>
    <row r="108" spans="1:15" ht="25.5" hidden="1" customHeight="1" x14ac:dyDescent="0.2">
      <c r="A108" s="366" t="s">
        <v>322</v>
      </c>
      <c r="B108" s="489"/>
      <c r="C108" s="489"/>
      <c r="D108" s="489"/>
      <c r="E108" s="1139" t="str">
        <f>Translations!$B$418</f>
        <v>Denumirea sistemului IT folosit (dacă este cazul).</v>
      </c>
      <c r="F108" s="1140"/>
      <c r="G108" s="1068"/>
      <c r="H108" s="1010"/>
      <c r="I108" s="1010"/>
      <c r="J108" s="1010"/>
      <c r="K108" s="1010"/>
      <c r="L108" s="1010"/>
      <c r="M108" s="1010"/>
      <c r="N108" s="1011"/>
    </row>
    <row r="109" spans="1:15" ht="25.5" hidden="1" customHeight="1" x14ac:dyDescent="0.2">
      <c r="A109" s="366" t="s">
        <v>322</v>
      </c>
      <c r="B109" s="489"/>
      <c r="C109" s="489"/>
      <c r="D109" s="489"/>
      <c r="E109" s="1139" t="str">
        <f>Translations!$B$420</f>
        <v>Lista standardelor EN sau a altor standarde aplicate (dacă este relevant)</v>
      </c>
      <c r="F109" s="1140"/>
      <c r="G109" s="1068"/>
      <c r="H109" s="1010"/>
      <c r="I109" s="1010"/>
      <c r="J109" s="1010"/>
      <c r="K109" s="1010"/>
      <c r="L109" s="1010"/>
      <c r="M109" s="1010"/>
      <c r="N109" s="1011"/>
    </row>
    <row r="110" spans="1:15" ht="12.75" customHeight="1" x14ac:dyDescent="0.2">
      <c r="A110" s="97" t="s">
        <v>3</v>
      </c>
      <c r="B110" s="489"/>
      <c r="C110" s="489"/>
      <c r="D110" s="489"/>
      <c r="E110" s="489"/>
      <c r="F110" s="489"/>
      <c r="G110" s="489"/>
      <c r="H110" s="489"/>
      <c r="I110" s="489"/>
      <c r="J110" s="489"/>
      <c r="K110" s="489"/>
      <c r="L110" s="489"/>
      <c r="M110" s="489"/>
      <c r="N110" s="489"/>
    </row>
    <row r="111" spans="1:15" ht="5.0999999999999996" customHeight="1" x14ac:dyDescent="0.2">
      <c r="A111" s="366"/>
      <c r="B111" s="489"/>
      <c r="C111" s="503"/>
      <c r="D111" s="33"/>
      <c r="E111" s="489"/>
      <c r="F111" s="489"/>
      <c r="G111" s="1202" t="str">
        <f>Translations!$B$429</f>
        <v>Apăsați pe „+” pentru a adăuga mai multe proceduri</v>
      </c>
      <c r="H111" s="1203"/>
      <c r="I111" s="1203"/>
      <c r="J111" s="1203"/>
      <c r="K111" s="1204"/>
      <c r="L111" s="489"/>
      <c r="M111" s="408"/>
      <c r="N111" s="489"/>
      <c r="O111" s="397"/>
    </row>
    <row r="112" spans="1:15" ht="12.75" customHeight="1" x14ac:dyDescent="0.2">
      <c r="A112" s="366"/>
      <c r="B112" s="489"/>
      <c r="C112" s="503"/>
      <c r="D112" s="33"/>
      <c r="E112" s="489"/>
      <c r="F112" s="489"/>
      <c r="G112" s="1205"/>
      <c r="H112" s="1206"/>
      <c r="I112" s="1206"/>
      <c r="J112" s="1206"/>
      <c r="K112" s="1013"/>
      <c r="L112" s="489"/>
      <c r="M112" s="408"/>
      <c r="N112" s="489"/>
      <c r="O112" s="397"/>
    </row>
    <row r="113" spans="1:15" ht="5.0999999999999996" customHeight="1" x14ac:dyDescent="0.2">
      <c r="A113" s="366"/>
      <c r="B113" s="489"/>
      <c r="C113" s="503"/>
      <c r="D113" s="33"/>
      <c r="E113" s="489"/>
      <c r="F113" s="489"/>
      <c r="G113" s="1207"/>
      <c r="H113" s="1208"/>
      <c r="I113" s="1208"/>
      <c r="J113" s="1208"/>
      <c r="K113" s="1209"/>
      <c r="L113" s="489"/>
      <c r="M113" s="408"/>
      <c r="N113" s="489"/>
      <c r="O113" s="397"/>
    </row>
    <row r="114" spans="1:15" ht="12.75" customHeight="1" x14ac:dyDescent="0.2">
      <c r="B114" s="489"/>
      <c r="C114" s="489"/>
      <c r="D114" s="489"/>
      <c r="E114" s="489"/>
      <c r="F114" s="489"/>
      <c r="G114" s="489"/>
      <c r="H114" s="489"/>
      <c r="I114" s="489"/>
      <c r="J114" s="489"/>
      <c r="K114" s="489"/>
      <c r="L114" s="489"/>
      <c r="M114" s="489"/>
      <c r="N114" s="489"/>
    </row>
    <row r="115" spans="1:15" x14ac:dyDescent="0.2">
      <c r="B115" s="489"/>
      <c r="C115" s="489"/>
      <c r="D115" s="489"/>
      <c r="E115" s="489"/>
      <c r="F115" s="489"/>
      <c r="G115" s="489"/>
      <c r="H115" s="489"/>
      <c r="I115" s="489"/>
      <c r="J115" s="489"/>
      <c r="K115" s="489"/>
      <c r="L115" s="489"/>
      <c r="M115" s="489"/>
      <c r="N115" s="489"/>
      <c r="O115" s="489"/>
    </row>
    <row r="116" spans="1:15" ht="15" customHeight="1" x14ac:dyDescent="0.2">
      <c r="A116" s="90"/>
      <c r="B116" s="489"/>
      <c r="C116" s="489"/>
      <c r="D116" s="521"/>
      <c r="E116" s="510"/>
      <c r="F116" s="929" t="str">
        <f>EUconst_MsgNextSheet</f>
        <v xml:space="preserve">&lt;&lt;&lt; Apăsați aici pentru a trece la foaia următoare &gt;&gt;&gt; </v>
      </c>
      <c r="G116" s="929"/>
      <c r="H116" s="929"/>
      <c r="I116" s="929"/>
      <c r="J116" s="929"/>
      <c r="K116" s="929"/>
      <c r="L116" s="929"/>
      <c r="M116" s="510"/>
      <c r="N116" s="510"/>
      <c r="O116" s="489"/>
    </row>
  </sheetData>
  <sheetProtection sheet="1" formatColumns="0" formatRows="0" insertHyperlinks="0"/>
  <mergeCells count="160">
    <mergeCell ref="I3:J3"/>
    <mergeCell ref="K3:L3"/>
    <mergeCell ref="E2:F2"/>
    <mergeCell ref="G2:H2"/>
    <mergeCell ref="D10:N10"/>
    <mergeCell ref="I4:J4"/>
    <mergeCell ref="K4:L4"/>
    <mergeCell ref="G4:H4"/>
    <mergeCell ref="M3:N3"/>
    <mergeCell ref="M4:N4"/>
    <mergeCell ref="C6:K6"/>
    <mergeCell ref="L6:N6"/>
    <mergeCell ref="B2:D4"/>
    <mergeCell ref="E4:F4"/>
    <mergeCell ref="G20:N20"/>
    <mergeCell ref="K2:L2"/>
    <mergeCell ref="E3:F3"/>
    <mergeCell ref="G3:H3"/>
    <mergeCell ref="I2:J2"/>
    <mergeCell ref="M2:N2"/>
    <mergeCell ref="E49:F49"/>
    <mergeCell ref="E53:F53"/>
    <mergeCell ref="E15:N15"/>
    <mergeCell ref="E12:N12"/>
    <mergeCell ref="E13:N13"/>
    <mergeCell ref="K8:N8"/>
    <mergeCell ref="E41:F41"/>
    <mergeCell ref="G21:N21"/>
    <mergeCell ref="E16:F16"/>
    <mergeCell ref="E17:F17"/>
    <mergeCell ref="G46:N46"/>
    <mergeCell ref="G47:N47"/>
    <mergeCell ref="G18:N18"/>
    <mergeCell ref="G16:N16"/>
    <mergeCell ref="E19:F19"/>
    <mergeCell ref="G19:N19"/>
    <mergeCell ref="E37:F37"/>
    <mergeCell ref="E18:F18"/>
    <mergeCell ref="G17:N17"/>
    <mergeCell ref="E22:F22"/>
    <mergeCell ref="E67:F67"/>
    <mergeCell ref="E70:F70"/>
    <mergeCell ref="E71:F71"/>
    <mergeCell ref="E64:F64"/>
    <mergeCell ref="E42:F42"/>
    <mergeCell ref="E40:F40"/>
    <mergeCell ref="E54:F54"/>
    <mergeCell ref="E66:F66"/>
    <mergeCell ref="E63:N63"/>
    <mergeCell ref="E55:F55"/>
    <mergeCell ref="G23:N23"/>
    <mergeCell ref="G22:N22"/>
    <mergeCell ref="E30:F30"/>
    <mergeCell ref="E73:F73"/>
    <mergeCell ref="G66:N66"/>
    <mergeCell ref="E61:F61"/>
    <mergeCell ref="E23:F23"/>
    <mergeCell ref="E31:F31"/>
    <mergeCell ref="E72:F72"/>
    <mergeCell ref="G72:N72"/>
    <mergeCell ref="G111:K113"/>
    <mergeCell ref="E91:N91"/>
    <mergeCell ref="E92:N92"/>
    <mergeCell ref="E93:N93"/>
    <mergeCell ref="E94:N94"/>
    <mergeCell ref="E108:F108"/>
    <mergeCell ref="G108:N108"/>
    <mergeCell ref="E95:N95"/>
    <mergeCell ref="E96:N96"/>
    <mergeCell ref="G109:N109"/>
    <mergeCell ref="E75:N75"/>
    <mergeCell ref="E76:N76"/>
    <mergeCell ref="E77:N77"/>
    <mergeCell ref="E78:N78"/>
    <mergeCell ref="E101:F101"/>
    <mergeCell ref="E90:N90"/>
    <mergeCell ref="E87:N87"/>
    <mergeCell ref="E81:N81"/>
    <mergeCell ref="G101:N101"/>
    <mergeCell ref="E82:N82"/>
    <mergeCell ref="E107:F107"/>
    <mergeCell ref="G107:N107"/>
    <mergeCell ref="G106:N106"/>
    <mergeCell ref="E88:N88"/>
    <mergeCell ref="E89:N89"/>
    <mergeCell ref="E102:F102"/>
    <mergeCell ref="G102:N102"/>
    <mergeCell ref="G105:N105"/>
    <mergeCell ref="G104:N104"/>
    <mergeCell ref="E98:N98"/>
    <mergeCell ref="E109:F109"/>
    <mergeCell ref="E106:F106"/>
    <mergeCell ref="E86:N86"/>
    <mergeCell ref="E79:N79"/>
    <mergeCell ref="E80:N80"/>
    <mergeCell ref="E100:F100"/>
    <mergeCell ref="E83:N83"/>
    <mergeCell ref="E85:N85"/>
    <mergeCell ref="E84:N84"/>
    <mergeCell ref="G100:N100"/>
    <mergeCell ref="G73:N73"/>
    <mergeCell ref="G71:N71"/>
    <mergeCell ref="G58:N58"/>
    <mergeCell ref="G59:N59"/>
    <mergeCell ref="G60:N60"/>
    <mergeCell ref="G69:N69"/>
    <mergeCell ref="G64:N64"/>
    <mergeCell ref="G68:N68"/>
    <mergeCell ref="G70:N70"/>
    <mergeCell ref="E60:F60"/>
    <mergeCell ref="E65:F65"/>
    <mergeCell ref="E52:F52"/>
    <mergeCell ref="G56:N56"/>
    <mergeCell ref="G57:N57"/>
    <mergeCell ref="E58:F58"/>
    <mergeCell ref="E59:F59"/>
    <mergeCell ref="G48:N48"/>
    <mergeCell ref="G49:N49"/>
    <mergeCell ref="G52:N52"/>
    <mergeCell ref="G53:N53"/>
    <mergeCell ref="G67:N67"/>
    <mergeCell ref="G61:N61"/>
    <mergeCell ref="G65:N65"/>
    <mergeCell ref="G43:N43"/>
    <mergeCell ref="E35:F35"/>
    <mergeCell ref="G37:N37"/>
    <mergeCell ref="G54:N54"/>
    <mergeCell ref="G55:N55"/>
    <mergeCell ref="G44:N44"/>
    <mergeCell ref="G45:N45"/>
    <mergeCell ref="E46:F46"/>
    <mergeCell ref="E47:F47"/>
    <mergeCell ref="E39:N39"/>
    <mergeCell ref="G24:N24"/>
    <mergeCell ref="G25:N25"/>
    <mergeCell ref="G28:N28"/>
    <mergeCell ref="G29:N29"/>
    <mergeCell ref="E27:N27"/>
    <mergeCell ref="E43:F43"/>
    <mergeCell ref="E25:F25"/>
    <mergeCell ref="E24:F24"/>
    <mergeCell ref="E28:F28"/>
    <mergeCell ref="E29:F29"/>
    <mergeCell ref="F116:L116"/>
    <mergeCell ref="G33:N33"/>
    <mergeCell ref="G34:N34"/>
    <mergeCell ref="E103:F103"/>
    <mergeCell ref="G103:N103"/>
    <mergeCell ref="E36:F36"/>
    <mergeCell ref="E51:N51"/>
    <mergeCell ref="E48:F48"/>
    <mergeCell ref="G41:N41"/>
    <mergeCell ref="G42:N42"/>
    <mergeCell ref="E34:F34"/>
    <mergeCell ref="G35:N35"/>
    <mergeCell ref="G40:N40"/>
    <mergeCell ref="G30:N30"/>
    <mergeCell ref="G31:N31"/>
    <mergeCell ref="G32:N32"/>
    <mergeCell ref="G36:N36"/>
  </mergeCells>
  <phoneticPr fontId="38" type="noConversion"/>
  <conditionalFormatting sqref="G16:N25 G28:N37 G40:N49 G52:N61 G64:N73 G100:N109 E77:N96">
    <cfRule type="expression" dxfId="36" priority="1" stopIfTrue="1">
      <formula>($L$6=EUconst_NotRelevant)</formula>
    </cfRule>
  </conditionalFormatting>
  <hyperlinks>
    <hyperlink ref="E4:F4" location="JUMP_H_Bottom" display="JUMP_H_Bottom"/>
    <hyperlink ref="G2:H2" location="JUMP_a_Content" display="Table of contents"/>
    <hyperlink ref="I2:J2" location="JUMP_G_Top" display="JUMP_G_Top"/>
    <hyperlink ref="K2:L2" location="JUMP_I_Top" display="JUMP_I_Top"/>
    <hyperlink ref="E3:F3" location="JUMP_H_Top" display="JUMP_H_Top"/>
    <hyperlink ref="F116:L116" location="JUMP_I_Top" display="JUMP_I_Top"/>
  </hyperlinks>
  <pageMargins left="0.78740157480314965" right="0.78740157480314965" top="0.78740157480314965" bottom="0.78740157480314965" header="0.39370078740157483" footer="0.39370078740157483"/>
  <pageSetup paperSize="9" scale="61" fitToHeight="10" orientation="portrait" r:id="rId1"/>
  <headerFooter alignWithMargins="0">
    <oddHeader>&amp;L&amp;F, &amp;A&amp;R&amp;D, &amp;T</oddHeader>
    <oddFooter>&amp;C&amp;P / &amp;N</oddFooter>
  </headerFooter>
  <rowBreaks count="2" manualBreakCount="2">
    <brk id="38" min="1" max="13" man="1"/>
    <brk id="62" min="1" max="1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indexed="11"/>
    <pageSetUpPr fitToPage="1"/>
  </sheetPr>
  <dimension ref="A1:AB503"/>
  <sheetViews>
    <sheetView zoomScaleNormal="100" workbookViewId="0">
      <pane ySplit="4" topLeftCell="A5" activePane="bottomLeft" state="frozen"/>
      <selection activeCell="B2" sqref="B2"/>
      <selection pane="bottomLeft" activeCell="I2" sqref="I2:J2"/>
    </sheetView>
  </sheetViews>
  <sheetFormatPr defaultColWidth="11.42578125" defaultRowHeight="12.75" outlineLevelRow="1" x14ac:dyDescent="0.2"/>
  <cols>
    <col min="1" max="1" width="2.7109375" style="97" hidden="1" customWidth="1"/>
    <col min="2" max="2" width="2.7109375" style="97" customWidth="1"/>
    <col min="3" max="4" width="4.7109375" style="97" customWidth="1"/>
    <col min="5" max="14" width="12.7109375" style="97" customWidth="1"/>
    <col min="15" max="15" width="4.7109375" style="97" customWidth="1"/>
    <col min="16" max="16" width="24.85546875" style="97" hidden="1" customWidth="1"/>
    <col min="17" max="23" width="11.42578125" style="97" hidden="1" customWidth="1"/>
    <col min="24" max="16384" width="11.42578125" style="97"/>
  </cols>
  <sheetData>
    <row r="1" spans="1:28" ht="13.5" hidden="1" thickBot="1" x14ac:dyDescent="0.25">
      <c r="A1" s="89" t="s">
        <v>322</v>
      </c>
      <c r="B1" s="90"/>
      <c r="C1" s="90"/>
      <c r="D1" s="132"/>
      <c r="E1" s="90"/>
      <c r="F1" s="90"/>
      <c r="G1" s="90"/>
      <c r="H1" s="90"/>
      <c r="I1" s="90"/>
      <c r="J1" s="90"/>
      <c r="K1" s="90"/>
      <c r="L1" s="90"/>
      <c r="M1" s="90"/>
      <c r="N1" s="90"/>
      <c r="O1" s="90"/>
      <c r="P1" s="89" t="s">
        <v>322</v>
      </c>
      <c r="Q1" s="89" t="s">
        <v>322</v>
      </c>
      <c r="R1" s="89" t="s">
        <v>322</v>
      </c>
      <c r="S1" s="89" t="s">
        <v>322</v>
      </c>
      <c r="T1" s="89" t="s">
        <v>322</v>
      </c>
      <c r="U1" s="89" t="s">
        <v>322</v>
      </c>
      <c r="V1" s="89" t="s">
        <v>322</v>
      </c>
      <c r="W1" s="89" t="s">
        <v>322</v>
      </c>
      <c r="X1" s="489"/>
      <c r="Y1" s="489"/>
      <c r="Z1" s="489"/>
      <c r="AA1" s="489"/>
      <c r="AB1" s="489"/>
    </row>
    <row r="2" spans="1:28" ht="13.5" customHeight="1" thickBot="1" x14ac:dyDescent="0.25">
      <c r="A2" s="89"/>
      <c r="B2" s="962" t="str">
        <f>Translations!$B$637</f>
        <v>I. Emisiile de PFC</v>
      </c>
      <c r="C2" s="963"/>
      <c r="D2" s="964"/>
      <c r="E2" s="973" t="str">
        <f>Translations!$B$59</f>
        <v>Zona de navigare:</v>
      </c>
      <c r="F2" s="939"/>
      <c r="G2" s="930" t="str">
        <f>Translations!$B$60</f>
        <v>Cuprins</v>
      </c>
      <c r="H2" s="931"/>
      <c r="I2" s="930" t="str">
        <f>Translations!$B$61</f>
        <v>Foaia precedentă</v>
      </c>
      <c r="J2" s="931"/>
      <c r="K2" s="930" t="str">
        <f>Translations!$B$62</f>
        <v>Foaia următoare</v>
      </c>
      <c r="L2" s="931"/>
      <c r="M2" s="932"/>
      <c r="N2" s="933"/>
      <c r="O2" s="7"/>
      <c r="P2" s="22"/>
      <c r="Q2" s="90"/>
      <c r="R2" s="90"/>
      <c r="S2" s="90"/>
      <c r="T2" s="90"/>
      <c r="U2" s="90"/>
      <c r="V2" s="90"/>
      <c r="W2" s="90"/>
    </row>
    <row r="3" spans="1:28" ht="12.75" customHeight="1" x14ac:dyDescent="0.2">
      <c r="A3" s="89"/>
      <c r="B3" s="965"/>
      <c r="C3" s="966"/>
      <c r="D3" s="967"/>
      <c r="E3" s="935" t="str">
        <f>Translations!$B$63</f>
        <v>Începutul foii</v>
      </c>
      <c r="F3" s="935"/>
      <c r="G3" s="1384" t="str">
        <f>Translations!$B$29</f>
        <v>Determinarea emisiilor de PFC</v>
      </c>
      <c r="H3" s="1385"/>
      <c r="I3" s="1386" t="str">
        <f>EUwideConstants!$A$92</f>
        <v>PFC</v>
      </c>
      <c r="J3" s="1387"/>
      <c r="K3" s="1378" t="str">
        <f>F_MeasurementBasedApproaches!$G$4</f>
        <v>Gestionare și proceduri</v>
      </c>
      <c r="L3" s="1379"/>
      <c r="M3" s="1316"/>
      <c r="N3" s="937"/>
      <c r="O3" s="7"/>
      <c r="P3" s="22"/>
      <c r="Q3" s="90"/>
      <c r="R3" s="90"/>
      <c r="S3" s="90"/>
      <c r="T3" s="90"/>
      <c r="U3" s="90"/>
      <c r="V3" s="90"/>
      <c r="W3" s="90"/>
    </row>
    <row r="4" spans="1:28" ht="13.5" customHeight="1" thickBot="1" x14ac:dyDescent="0.25">
      <c r="A4" s="89"/>
      <c r="B4" s="968"/>
      <c r="C4" s="969"/>
      <c r="D4" s="970"/>
      <c r="E4" s="935" t="str">
        <f>Translations!$B$64</f>
        <v>Sfârșitul foii</v>
      </c>
      <c r="F4" s="935"/>
      <c r="G4" s="1388"/>
      <c r="H4" s="1376"/>
      <c r="I4" s="1376"/>
      <c r="J4" s="1376"/>
      <c r="K4" s="1376"/>
      <c r="L4" s="1377"/>
      <c r="M4" s="1316"/>
      <c r="N4" s="937"/>
      <c r="O4" s="7"/>
      <c r="P4" s="22"/>
      <c r="Q4" s="90"/>
      <c r="R4" s="90"/>
      <c r="S4" s="90"/>
      <c r="T4" s="90"/>
      <c r="U4" s="90"/>
      <c r="V4" s="90"/>
      <c r="W4" s="90"/>
    </row>
    <row r="5" spans="1:28" ht="12.75" customHeight="1" thickBot="1" x14ac:dyDescent="0.25">
      <c r="A5" s="90"/>
      <c r="B5" s="8"/>
      <c r="C5" s="9"/>
      <c r="D5" s="11"/>
      <c r="E5" s="10"/>
      <c r="F5" s="11"/>
      <c r="G5" s="11"/>
      <c r="H5" s="11"/>
      <c r="I5" s="8"/>
      <c r="J5" s="8"/>
      <c r="K5" s="8"/>
      <c r="L5" s="8"/>
      <c r="M5" s="7"/>
      <c r="N5" s="7"/>
      <c r="O5" s="7"/>
      <c r="P5" s="22"/>
      <c r="Q5" s="90"/>
      <c r="R5" s="90"/>
      <c r="S5" s="90"/>
      <c r="T5" s="90"/>
      <c r="U5" s="90"/>
      <c r="V5" s="90"/>
      <c r="W5" s="90"/>
    </row>
    <row r="6" spans="1:28" s="121" customFormat="1" ht="25.5" customHeight="1" thickBot="1" x14ac:dyDescent="0.25">
      <c r="A6" s="95"/>
      <c r="B6" s="44"/>
      <c r="C6" s="971" t="str">
        <f>Translations!$B$28</f>
        <v>I. Determinarea emisiilor de PFC generate de producția de aluminiu primar</v>
      </c>
      <c r="D6" s="971"/>
      <c r="E6" s="971"/>
      <c r="F6" s="971"/>
      <c r="G6" s="971"/>
      <c r="H6" s="971"/>
      <c r="I6" s="971"/>
      <c r="J6" s="971"/>
      <c r="K6" s="971"/>
      <c r="L6" s="1169" t="str">
        <f>IF(AND(NOT(ISBLANK(CNTR_InstHasPFC)), CNTR_InstHasPFC=FALSE),EUconst_NotRelevant,EUconst_Relevant)</f>
        <v>relevant</v>
      </c>
      <c r="M6" s="1170"/>
      <c r="N6" s="1171"/>
      <c r="O6" s="46"/>
      <c r="P6" s="52"/>
      <c r="Q6" s="319"/>
      <c r="R6" s="319"/>
      <c r="S6" s="319"/>
      <c r="T6" s="319"/>
      <c r="U6" s="319"/>
      <c r="V6" s="319"/>
      <c r="W6" s="319"/>
    </row>
    <row r="7" spans="1:28" s="121" customFormat="1" ht="5.0999999999999996" customHeight="1" x14ac:dyDescent="0.2">
      <c r="A7" s="95"/>
      <c r="B7" s="44"/>
      <c r="C7" s="251"/>
      <c r="D7" s="257"/>
      <c r="E7" s="251"/>
      <c r="F7" s="251"/>
      <c r="G7" s="251"/>
      <c r="H7" s="251"/>
      <c r="I7" s="251"/>
      <c r="J7" s="251"/>
      <c r="K7" s="251"/>
      <c r="L7" s="254"/>
      <c r="M7" s="254"/>
      <c r="N7" s="254"/>
      <c r="O7" s="46"/>
      <c r="P7" s="52"/>
      <c r="Q7" s="319"/>
      <c r="R7" s="319"/>
      <c r="S7" s="319"/>
      <c r="T7" s="319"/>
      <c r="U7" s="319"/>
      <c r="V7" s="319"/>
      <c r="W7" s="319"/>
    </row>
    <row r="8" spans="1:28" x14ac:dyDescent="0.2">
      <c r="A8" s="90"/>
      <c r="D8" s="13"/>
      <c r="K8" s="1383" t="str">
        <f>IF(L6=EUconst_NotRelevant,HYPERLINK("#JUMP_J_Top",EUconst_MsgNextSheet),HYPERLINK("",EUconst_MsgEnterThisSection))</f>
        <v>Introduceți date în această secțiune</v>
      </c>
      <c r="L8" s="1383"/>
      <c r="M8" s="1383"/>
      <c r="N8" s="1383"/>
      <c r="P8" s="90"/>
      <c r="Q8" s="90"/>
      <c r="R8" s="90"/>
      <c r="S8" s="90"/>
      <c r="T8" s="90"/>
      <c r="U8" s="90"/>
      <c r="V8" s="90"/>
      <c r="W8" s="90"/>
      <c r="X8" s="489"/>
      <c r="Y8" s="489"/>
      <c r="Z8" s="489"/>
      <c r="AA8" s="489"/>
      <c r="AB8" s="489"/>
    </row>
    <row r="9" spans="1:28" ht="5.0999999999999996" customHeight="1" x14ac:dyDescent="0.2">
      <c r="A9" s="243"/>
      <c r="B9" s="31"/>
      <c r="C9" s="31"/>
      <c r="D9" s="518"/>
      <c r="E9" s="483"/>
      <c r="F9" s="366"/>
      <c r="G9" s="483"/>
      <c r="H9" s="483"/>
      <c r="I9" s="483"/>
      <c r="J9" s="483"/>
      <c r="K9" s="483"/>
      <c r="L9" s="483"/>
      <c r="M9" s="483"/>
      <c r="N9" s="483"/>
      <c r="O9" s="510"/>
      <c r="P9" s="90"/>
      <c r="Q9" s="90"/>
      <c r="R9" s="90"/>
      <c r="S9" s="90"/>
      <c r="T9" s="90"/>
      <c r="U9" s="90"/>
      <c r="V9" s="90"/>
      <c r="W9" s="90"/>
      <c r="X9" s="489"/>
      <c r="Y9" s="489"/>
      <c r="Z9" s="489"/>
      <c r="AA9" s="489"/>
      <c r="AB9" s="489"/>
    </row>
    <row r="10" spans="1:28" ht="15.75" x14ac:dyDescent="0.2">
      <c r="A10" s="90"/>
      <c r="B10" s="489"/>
      <c r="C10" s="65">
        <v>14</v>
      </c>
      <c r="D10" s="1025" t="str">
        <f>Translations!$B$29</f>
        <v>Determinarea emisiilor de PFC</v>
      </c>
      <c r="E10" s="1025"/>
      <c r="F10" s="1025"/>
      <c r="G10" s="1025"/>
      <c r="H10" s="1025"/>
      <c r="I10" s="1025"/>
      <c r="J10" s="1025"/>
      <c r="K10" s="1025"/>
      <c r="L10" s="1025"/>
      <c r="M10" s="1025"/>
      <c r="N10" s="1025"/>
      <c r="O10" s="508"/>
      <c r="P10" s="90"/>
      <c r="Q10" s="90"/>
      <c r="R10" s="90"/>
      <c r="S10" s="90"/>
      <c r="T10" s="90"/>
      <c r="U10" s="90"/>
      <c r="V10" s="90"/>
      <c r="W10" s="90"/>
      <c r="X10" s="489"/>
      <c r="Y10" s="489"/>
      <c r="Z10" s="489"/>
      <c r="AA10" s="489"/>
      <c r="AB10" s="489"/>
    </row>
    <row r="11" spans="1:28" x14ac:dyDescent="0.2">
      <c r="A11" s="90"/>
      <c r="B11" s="489"/>
      <c r="C11" s="526"/>
      <c r="D11" s="519"/>
      <c r="E11" s="520"/>
      <c r="F11" s="520"/>
      <c r="G11" s="520"/>
      <c r="H11" s="520"/>
      <c r="I11" s="520"/>
      <c r="J11" s="520"/>
      <c r="K11" s="520"/>
      <c r="L11" s="520"/>
      <c r="M11" s="520"/>
      <c r="N11" s="520"/>
      <c r="O11" s="520"/>
      <c r="P11" s="90"/>
      <c r="Q11" s="90"/>
      <c r="R11" s="90"/>
      <c r="S11" s="90"/>
      <c r="T11" s="90"/>
      <c r="U11" s="90"/>
      <c r="V11" s="90"/>
      <c r="W11" s="90"/>
      <c r="X11" s="489"/>
      <c r="Y11" s="489"/>
      <c r="Z11" s="489"/>
      <c r="AA11" s="489"/>
      <c r="AB11" s="489"/>
    </row>
    <row r="12" spans="1:28" ht="38.25" customHeight="1" x14ac:dyDescent="0.2">
      <c r="A12" s="90"/>
      <c r="B12" s="489"/>
      <c r="C12" s="526"/>
      <c r="D12" s="1276" t="str">
        <f>Translations!$B$638</f>
        <v>Notă: prezenta secțiune trebuie completată pentru determinarea emisiilor de perfluorocarburi provenite din producția sau prelucrarea de aluminiu primar din cadrul unei instalații. Întrucât aici se folosește o „metodă bazată pe calcul”, asigurați-vă că ați introdus toate datele corespunzătoare (cu excepția detaliilor privind fluxurile de sursă și procedurile care trebuie precizate în prezenta foaie) în secțiunea 7 (foaia D_CalculationBasedApproaches).</v>
      </c>
      <c r="E12" s="1276"/>
      <c r="F12" s="1276"/>
      <c r="G12" s="1276"/>
      <c r="H12" s="1276"/>
      <c r="I12" s="1276"/>
      <c r="J12" s="1276"/>
      <c r="K12" s="1276"/>
      <c r="L12" s="1276"/>
      <c r="M12" s="1276"/>
      <c r="N12" s="1276"/>
      <c r="O12" s="1276"/>
      <c r="P12" s="90"/>
      <c r="Q12" s="90"/>
      <c r="R12" s="90"/>
      <c r="S12" s="90"/>
      <c r="T12" s="90"/>
      <c r="U12" s="90"/>
      <c r="V12" s="90"/>
      <c r="W12" s="90"/>
      <c r="X12" s="489"/>
      <c r="Y12" s="489"/>
      <c r="Z12" s="489"/>
      <c r="AA12" s="489"/>
      <c r="AB12" s="489"/>
    </row>
    <row r="13" spans="1:28" x14ac:dyDescent="0.2">
      <c r="A13" s="90"/>
      <c r="B13" s="489"/>
      <c r="C13" s="489"/>
      <c r="D13" s="489"/>
      <c r="E13" s="489"/>
      <c r="F13" s="489"/>
      <c r="G13" s="489"/>
      <c r="H13" s="489"/>
      <c r="I13" s="489"/>
      <c r="J13" s="489"/>
      <c r="K13" s="489"/>
      <c r="L13" s="489"/>
      <c r="M13" s="489"/>
      <c r="N13" s="489"/>
      <c r="O13" s="489"/>
      <c r="P13" s="90"/>
      <c r="Q13" s="90"/>
      <c r="R13" s="90"/>
      <c r="S13" s="90"/>
      <c r="T13" s="90"/>
      <c r="U13" s="90"/>
      <c r="V13" s="90"/>
      <c r="W13" s="90"/>
      <c r="X13" s="489"/>
      <c r="Y13" s="489"/>
      <c r="Z13" s="489"/>
      <c r="AA13" s="489"/>
      <c r="AB13" s="489"/>
    </row>
    <row r="14" spans="1:28" ht="25.5" customHeight="1" x14ac:dyDescent="0.2">
      <c r="A14" s="90"/>
      <c r="B14" s="489"/>
      <c r="C14" s="292" t="s">
        <v>311</v>
      </c>
      <c r="D14" s="873" t="str">
        <f>Translations!$B$639</f>
        <v>Furnizați, în caseta de mai jos, o scurtă descriere a metodei utilizate pentru determinarea emisiilor de PFC și pentru convertirea acestora în emisii anuale de CO2(e).</v>
      </c>
      <c r="E14" s="873"/>
      <c r="F14" s="873"/>
      <c r="G14" s="873"/>
      <c r="H14" s="873"/>
      <c r="I14" s="873"/>
      <c r="J14" s="873"/>
      <c r="K14" s="873"/>
      <c r="L14" s="873"/>
      <c r="M14" s="873"/>
      <c r="N14" s="873"/>
      <c r="O14" s="3"/>
      <c r="P14" s="90"/>
      <c r="Q14" s="90"/>
      <c r="R14" s="90"/>
      <c r="S14" s="90"/>
      <c r="T14" s="90"/>
      <c r="U14" s="90"/>
      <c r="V14" s="90"/>
      <c r="W14" s="90"/>
      <c r="X14" s="489"/>
      <c r="Y14" s="489"/>
      <c r="Z14" s="489"/>
      <c r="AA14" s="489"/>
      <c r="AB14" s="489"/>
    </row>
    <row r="15" spans="1:28" s="371" customFormat="1" ht="12.75" customHeight="1" x14ac:dyDescent="0.2">
      <c r="A15" s="90"/>
      <c r="B15" s="489"/>
      <c r="C15" s="489"/>
      <c r="D15" s="394"/>
      <c r="E15" s="1055" t="str">
        <f>Translations!$B$640</f>
        <v>Furnizați, în caseta de mai jos, o scurtă descriere a metodei de monitorizare, inclusiv formulele utilizate pentru determinarea emisiilor anuale de CO2(e).</v>
      </c>
      <c r="F15" s="1055"/>
      <c r="G15" s="1055"/>
      <c r="H15" s="1055"/>
      <c r="I15" s="1055"/>
      <c r="J15" s="1055"/>
      <c r="K15" s="1055"/>
      <c r="L15" s="1055"/>
      <c r="M15" s="1055"/>
      <c r="N15" s="1055"/>
      <c r="O15" s="97"/>
      <c r="P15" s="90"/>
      <c r="Q15" s="90"/>
      <c r="R15" s="90"/>
      <c r="S15" s="90"/>
      <c r="T15" s="90"/>
      <c r="U15" s="90"/>
      <c r="V15" s="90"/>
      <c r="W15" s="90"/>
    </row>
    <row r="16" spans="1:28" s="371" customFormat="1" ht="25.5" customHeight="1" x14ac:dyDescent="0.2">
      <c r="A16" s="90"/>
      <c r="B16" s="489"/>
      <c r="C16" s="489"/>
      <c r="D16" s="394"/>
      <c r="E16" s="1382" t="str">
        <f>Translations!$B$338</f>
        <v>Dacă descrierea este prea complexă, de exemplu se utilizează formule complexe, puteți furniza descrierea într-un document separat care utilizează un format de fișier acceptat de AC. În acest caz, includeți aici o trimitere la acest fișier, folosind numele fișierului și data.</v>
      </c>
      <c r="F16" s="1382"/>
      <c r="G16" s="1382"/>
      <c r="H16" s="1382"/>
      <c r="I16" s="1382"/>
      <c r="J16" s="1382"/>
      <c r="K16" s="1382"/>
      <c r="L16" s="1382"/>
      <c r="M16" s="1382"/>
      <c r="N16" s="1382"/>
      <c r="O16" s="97"/>
      <c r="P16" s="90"/>
      <c r="Q16" s="90"/>
      <c r="R16" s="90"/>
      <c r="S16" s="90"/>
      <c r="T16" s="90"/>
      <c r="U16" s="90"/>
      <c r="V16" s="90"/>
      <c r="W16" s="90"/>
    </row>
    <row r="17" spans="1:28" s="138" customFormat="1" ht="25.5" customHeight="1" x14ac:dyDescent="0.2">
      <c r="A17" s="77"/>
      <c r="C17" s="395"/>
      <c r="E17" s="1038" t="str">
        <f>Translations!$B$195</f>
        <v>Această descriere ar trebui să furnizeze informațiile de legătură necesare pentru a înțelege modul în care informațiile introduse în alte părți ale acestui model sunt utilizate împreună pentru calcularea emisiilor. Această descriere poate fi scurtă, precum exemplul dat în foaia D_CalculationBasedApproaches, secțiunea 7(a).</v>
      </c>
      <c r="F17" s="1038"/>
      <c r="G17" s="1038"/>
      <c r="H17" s="1038"/>
      <c r="I17" s="1038"/>
      <c r="J17" s="1038"/>
      <c r="K17" s="1038"/>
      <c r="L17" s="1038"/>
      <c r="M17" s="1038"/>
      <c r="N17" s="1038"/>
      <c r="P17" s="410"/>
      <c r="Q17" s="410"/>
      <c r="R17" s="410"/>
      <c r="S17" s="410"/>
      <c r="T17" s="410"/>
      <c r="U17" s="410"/>
      <c r="V17" s="410"/>
      <c r="W17" s="410"/>
    </row>
    <row r="18" spans="1:28" ht="5.0999999999999996" customHeight="1" x14ac:dyDescent="0.2">
      <c r="A18" s="90"/>
      <c r="B18" s="489"/>
      <c r="C18" s="489"/>
      <c r="D18" s="504"/>
      <c r="E18" s="505"/>
      <c r="F18" s="505"/>
      <c r="G18" s="505"/>
      <c r="H18" s="505"/>
      <c r="I18" s="505"/>
      <c r="J18" s="505"/>
      <c r="K18" s="489"/>
      <c r="L18" s="489"/>
      <c r="M18" s="489"/>
      <c r="N18" s="489"/>
      <c r="O18" s="508"/>
      <c r="P18" s="90"/>
      <c r="Q18" s="90"/>
      <c r="R18" s="90"/>
      <c r="S18" s="90"/>
      <c r="T18" s="90"/>
      <c r="U18" s="90"/>
      <c r="V18" s="90"/>
      <c r="W18" s="90"/>
      <c r="X18" s="489"/>
      <c r="Y18" s="489"/>
      <c r="Z18" s="489"/>
      <c r="AA18" s="489"/>
      <c r="AB18" s="489"/>
    </row>
    <row r="19" spans="1:28" ht="12.75" customHeight="1" x14ac:dyDescent="0.2">
      <c r="A19" s="90"/>
      <c r="B19" s="489"/>
      <c r="C19" s="489"/>
      <c r="D19" s="1102"/>
      <c r="E19" s="1340"/>
      <c r="F19" s="1340"/>
      <c r="G19" s="1340"/>
      <c r="H19" s="1340"/>
      <c r="I19" s="1340"/>
      <c r="J19" s="1340"/>
      <c r="K19" s="1340"/>
      <c r="L19" s="1340"/>
      <c r="M19" s="1340"/>
      <c r="N19" s="1341"/>
      <c r="O19" s="508"/>
      <c r="P19" s="90"/>
      <c r="Q19" s="90"/>
      <c r="R19" s="90"/>
      <c r="S19" s="90"/>
      <c r="T19" s="90"/>
      <c r="U19" s="90"/>
      <c r="V19" s="90"/>
      <c r="W19" s="90"/>
      <c r="X19" s="489"/>
      <c r="Y19" s="489"/>
      <c r="Z19" s="489"/>
      <c r="AA19" s="489"/>
      <c r="AB19" s="489"/>
    </row>
    <row r="20" spans="1:28" x14ac:dyDescent="0.2">
      <c r="A20" s="90"/>
      <c r="B20" s="489"/>
      <c r="C20" s="489"/>
      <c r="D20" s="1375"/>
      <c r="E20" s="1336"/>
      <c r="F20" s="1336"/>
      <c r="G20" s="1336"/>
      <c r="H20" s="1336"/>
      <c r="I20" s="1336"/>
      <c r="J20" s="1336"/>
      <c r="K20" s="1336"/>
      <c r="L20" s="1336"/>
      <c r="M20" s="1336"/>
      <c r="N20" s="1337"/>
      <c r="O20" s="508"/>
      <c r="P20" s="90"/>
      <c r="Q20" s="90"/>
      <c r="R20" s="90"/>
      <c r="S20" s="90"/>
      <c r="T20" s="90"/>
      <c r="U20" s="90"/>
      <c r="V20" s="90"/>
      <c r="W20" s="90"/>
      <c r="X20" s="489"/>
      <c r="Y20" s="489"/>
      <c r="Z20" s="489"/>
      <c r="AA20" s="489"/>
      <c r="AB20" s="489"/>
    </row>
    <row r="21" spans="1:28" x14ac:dyDescent="0.2">
      <c r="A21" s="90"/>
      <c r="B21" s="489"/>
      <c r="C21" s="489"/>
      <c r="D21" s="1375"/>
      <c r="E21" s="1336"/>
      <c r="F21" s="1336"/>
      <c r="G21" s="1336"/>
      <c r="H21" s="1336"/>
      <c r="I21" s="1336"/>
      <c r="J21" s="1336"/>
      <c r="K21" s="1336"/>
      <c r="L21" s="1336"/>
      <c r="M21" s="1336"/>
      <c r="N21" s="1337"/>
      <c r="O21" s="508"/>
      <c r="P21" s="90"/>
      <c r="Q21" s="90"/>
      <c r="R21" s="90"/>
      <c r="S21" s="90"/>
      <c r="T21" s="90"/>
      <c r="U21" s="90"/>
      <c r="V21" s="90"/>
      <c r="W21" s="90"/>
      <c r="X21" s="489"/>
      <c r="Y21" s="489"/>
      <c r="Z21" s="489"/>
      <c r="AA21" s="489"/>
      <c r="AB21" s="489"/>
    </row>
    <row r="22" spans="1:28" x14ac:dyDescent="0.2">
      <c r="A22" s="90"/>
      <c r="B22" s="489"/>
      <c r="C22" s="489"/>
      <c r="D22" s="1375"/>
      <c r="E22" s="1336"/>
      <c r="F22" s="1336"/>
      <c r="G22" s="1336"/>
      <c r="H22" s="1336"/>
      <c r="I22" s="1336"/>
      <c r="J22" s="1336"/>
      <c r="K22" s="1336"/>
      <c r="L22" s="1336"/>
      <c r="M22" s="1336"/>
      <c r="N22" s="1337"/>
      <c r="O22" s="508"/>
      <c r="P22" s="90"/>
      <c r="Q22" s="90"/>
      <c r="R22" s="90"/>
      <c r="S22" s="90"/>
      <c r="T22" s="90"/>
      <c r="U22" s="90"/>
      <c r="V22" s="90"/>
      <c r="W22" s="90"/>
      <c r="X22" s="489"/>
      <c r="Y22" s="489"/>
      <c r="Z22" s="489"/>
      <c r="AA22" s="489"/>
      <c r="AB22" s="489"/>
    </row>
    <row r="23" spans="1:28" x14ac:dyDescent="0.2">
      <c r="A23" s="90"/>
      <c r="B23" s="489"/>
      <c r="C23" s="489"/>
      <c r="D23" s="1375"/>
      <c r="E23" s="1336"/>
      <c r="F23" s="1336"/>
      <c r="G23" s="1336"/>
      <c r="H23" s="1336"/>
      <c r="I23" s="1336"/>
      <c r="J23" s="1336"/>
      <c r="K23" s="1336"/>
      <c r="L23" s="1336"/>
      <c r="M23" s="1336"/>
      <c r="N23" s="1337"/>
      <c r="O23" s="508"/>
      <c r="P23" s="90"/>
      <c r="Q23" s="90"/>
      <c r="R23" s="90"/>
      <c r="S23" s="90"/>
      <c r="T23" s="90"/>
      <c r="U23" s="90"/>
      <c r="V23" s="90"/>
      <c r="W23" s="90"/>
      <c r="X23" s="489"/>
      <c r="Y23" s="489"/>
      <c r="Z23" s="489"/>
      <c r="AA23" s="489"/>
      <c r="AB23" s="489"/>
    </row>
    <row r="24" spans="1:28" x14ac:dyDescent="0.2">
      <c r="A24" s="90"/>
      <c r="B24" s="489"/>
      <c r="C24" s="489"/>
      <c r="D24" s="1375"/>
      <c r="E24" s="1336"/>
      <c r="F24" s="1336"/>
      <c r="G24" s="1336"/>
      <c r="H24" s="1336"/>
      <c r="I24" s="1336"/>
      <c r="J24" s="1336"/>
      <c r="K24" s="1336"/>
      <c r="L24" s="1336"/>
      <c r="M24" s="1336"/>
      <c r="N24" s="1337"/>
      <c r="O24" s="508"/>
      <c r="P24" s="90"/>
      <c r="Q24" s="90"/>
      <c r="R24" s="90"/>
      <c r="S24" s="90"/>
      <c r="T24" s="90"/>
      <c r="U24" s="90"/>
      <c r="V24" s="90"/>
      <c r="W24" s="90"/>
      <c r="X24" s="489"/>
      <c r="Y24" s="489"/>
      <c r="Z24" s="489"/>
      <c r="AA24" s="489"/>
      <c r="AB24" s="489"/>
    </row>
    <row r="25" spans="1:28" x14ac:dyDescent="0.2">
      <c r="A25" s="90"/>
      <c r="B25" s="489"/>
      <c r="C25" s="489"/>
      <c r="D25" s="1375"/>
      <c r="E25" s="1336"/>
      <c r="F25" s="1336"/>
      <c r="G25" s="1336"/>
      <c r="H25" s="1336"/>
      <c r="I25" s="1336"/>
      <c r="J25" s="1336"/>
      <c r="K25" s="1336"/>
      <c r="L25" s="1336"/>
      <c r="M25" s="1336"/>
      <c r="N25" s="1337"/>
      <c r="O25" s="508"/>
      <c r="P25" s="90"/>
      <c r="Q25" s="90"/>
      <c r="R25" s="90"/>
      <c r="S25" s="90"/>
      <c r="T25" s="90"/>
      <c r="U25" s="90"/>
      <c r="V25" s="90"/>
      <c r="W25" s="90"/>
      <c r="X25" s="489"/>
      <c r="Y25" s="489"/>
      <c r="Z25" s="489"/>
      <c r="AA25" s="489"/>
      <c r="AB25" s="489"/>
    </row>
    <row r="26" spans="1:28" x14ac:dyDescent="0.2">
      <c r="A26" s="90"/>
      <c r="B26" s="489"/>
      <c r="C26" s="489"/>
      <c r="D26" s="1375"/>
      <c r="E26" s="1336"/>
      <c r="F26" s="1336"/>
      <c r="G26" s="1336"/>
      <c r="H26" s="1336"/>
      <c r="I26" s="1336"/>
      <c r="J26" s="1336"/>
      <c r="K26" s="1336"/>
      <c r="L26" s="1336"/>
      <c r="M26" s="1336"/>
      <c r="N26" s="1337"/>
      <c r="O26" s="508"/>
      <c r="P26" s="90"/>
      <c r="Q26" s="90"/>
      <c r="R26" s="90"/>
      <c r="S26" s="90"/>
      <c r="T26" s="90"/>
      <c r="U26" s="90"/>
      <c r="V26" s="90"/>
      <c r="W26" s="90"/>
      <c r="X26" s="489"/>
      <c r="Y26" s="489"/>
      <c r="Z26" s="489"/>
      <c r="AA26" s="489"/>
      <c r="AB26" s="489"/>
    </row>
    <row r="27" spans="1:28" x14ac:dyDescent="0.2">
      <c r="A27" s="90"/>
      <c r="B27" s="489"/>
      <c r="C27" s="489"/>
      <c r="D27" s="1375"/>
      <c r="E27" s="1336"/>
      <c r="F27" s="1336"/>
      <c r="G27" s="1336"/>
      <c r="H27" s="1336"/>
      <c r="I27" s="1336"/>
      <c r="J27" s="1336"/>
      <c r="K27" s="1336"/>
      <c r="L27" s="1336"/>
      <c r="M27" s="1336"/>
      <c r="N27" s="1337"/>
      <c r="O27" s="508"/>
      <c r="P27" s="90"/>
      <c r="Q27" s="90"/>
      <c r="R27" s="90"/>
      <c r="S27" s="90"/>
      <c r="T27" s="90"/>
      <c r="U27" s="90"/>
      <c r="V27" s="90"/>
      <c r="W27" s="90"/>
      <c r="X27" s="489"/>
      <c r="Y27" s="489"/>
      <c r="Z27" s="489"/>
      <c r="AA27" s="489"/>
      <c r="AB27" s="489"/>
    </row>
    <row r="28" spans="1:28" x14ac:dyDescent="0.2">
      <c r="A28" s="90"/>
      <c r="B28" s="489"/>
      <c r="C28" s="489"/>
      <c r="D28" s="1375"/>
      <c r="E28" s="1336"/>
      <c r="F28" s="1336"/>
      <c r="G28" s="1336"/>
      <c r="H28" s="1336"/>
      <c r="I28" s="1336"/>
      <c r="J28" s="1336"/>
      <c r="K28" s="1336"/>
      <c r="L28" s="1336"/>
      <c r="M28" s="1336"/>
      <c r="N28" s="1337"/>
      <c r="O28" s="508"/>
      <c r="P28" s="90"/>
      <c r="Q28" s="90"/>
      <c r="R28" s="90"/>
      <c r="S28" s="90"/>
      <c r="T28" s="90"/>
      <c r="U28" s="90"/>
      <c r="V28" s="90"/>
      <c r="W28" s="90"/>
      <c r="X28" s="489"/>
      <c r="Y28" s="489"/>
      <c r="Z28" s="489"/>
      <c r="AA28" s="489"/>
      <c r="AB28" s="489"/>
    </row>
    <row r="29" spans="1:28" x14ac:dyDescent="0.2">
      <c r="A29" s="90"/>
      <c r="B29" s="489"/>
      <c r="C29" s="489"/>
      <c r="D29" s="1375"/>
      <c r="E29" s="1336"/>
      <c r="F29" s="1336"/>
      <c r="G29" s="1336"/>
      <c r="H29" s="1336"/>
      <c r="I29" s="1336"/>
      <c r="J29" s="1336"/>
      <c r="K29" s="1336"/>
      <c r="L29" s="1336"/>
      <c r="M29" s="1336"/>
      <c r="N29" s="1337"/>
      <c r="O29" s="508"/>
      <c r="P29" s="90"/>
      <c r="Q29" s="90"/>
      <c r="R29" s="90"/>
      <c r="S29" s="90"/>
      <c r="T29" s="90"/>
      <c r="U29" s="90"/>
      <c r="V29" s="90"/>
      <c r="W29" s="90"/>
      <c r="X29" s="489"/>
      <c r="Y29" s="489"/>
      <c r="Z29" s="489"/>
      <c r="AA29" s="489"/>
      <c r="AB29" s="489"/>
    </row>
    <row r="30" spans="1:28" x14ac:dyDescent="0.2">
      <c r="A30" s="90"/>
      <c r="B30" s="489"/>
      <c r="C30" s="489"/>
      <c r="D30" s="1375"/>
      <c r="E30" s="1336"/>
      <c r="F30" s="1336"/>
      <c r="G30" s="1336"/>
      <c r="H30" s="1336"/>
      <c r="I30" s="1336"/>
      <c r="J30" s="1336"/>
      <c r="K30" s="1336"/>
      <c r="L30" s="1336"/>
      <c r="M30" s="1336"/>
      <c r="N30" s="1337"/>
      <c r="O30" s="508"/>
      <c r="P30" s="90"/>
      <c r="Q30" s="90"/>
      <c r="R30" s="90"/>
      <c r="S30" s="90"/>
      <c r="T30" s="90"/>
      <c r="U30" s="90"/>
      <c r="V30" s="90"/>
      <c r="W30" s="90"/>
      <c r="X30" s="489"/>
      <c r="Y30" s="489"/>
      <c r="Z30" s="489"/>
      <c r="AA30" s="489"/>
      <c r="AB30" s="489"/>
    </row>
    <row r="31" spans="1:28" x14ac:dyDescent="0.2">
      <c r="A31" s="90"/>
      <c r="B31" s="489"/>
      <c r="C31" s="489"/>
      <c r="D31" s="1375"/>
      <c r="E31" s="1336"/>
      <c r="F31" s="1336"/>
      <c r="G31" s="1336"/>
      <c r="H31" s="1336"/>
      <c r="I31" s="1336"/>
      <c r="J31" s="1336"/>
      <c r="K31" s="1336"/>
      <c r="L31" s="1336"/>
      <c r="M31" s="1336"/>
      <c r="N31" s="1337"/>
      <c r="O31" s="508"/>
      <c r="P31" s="90"/>
      <c r="Q31" s="90"/>
      <c r="R31" s="90"/>
      <c r="S31" s="90"/>
      <c r="T31" s="90"/>
      <c r="U31" s="90"/>
      <c r="V31" s="90"/>
      <c r="W31" s="90"/>
      <c r="X31" s="489"/>
      <c r="Y31" s="489"/>
      <c r="Z31" s="489"/>
      <c r="AA31" s="489"/>
      <c r="AB31" s="489"/>
    </row>
    <row r="32" spans="1:28" x14ac:dyDescent="0.2">
      <c r="A32" s="90"/>
      <c r="B32" s="489"/>
      <c r="C32" s="489"/>
      <c r="D32" s="1375"/>
      <c r="E32" s="1336"/>
      <c r="F32" s="1336"/>
      <c r="G32" s="1336"/>
      <c r="H32" s="1336"/>
      <c r="I32" s="1336"/>
      <c r="J32" s="1336"/>
      <c r="K32" s="1336"/>
      <c r="L32" s="1336"/>
      <c r="M32" s="1336"/>
      <c r="N32" s="1337"/>
      <c r="O32" s="508"/>
      <c r="P32" s="90"/>
      <c r="Q32" s="90"/>
      <c r="R32" s="90"/>
      <c r="S32" s="90"/>
      <c r="T32" s="90"/>
      <c r="U32" s="90"/>
      <c r="V32" s="90"/>
      <c r="W32" s="90"/>
      <c r="X32" s="489"/>
      <c r="Y32" s="489"/>
      <c r="Z32" s="489"/>
      <c r="AA32" s="489"/>
      <c r="AB32" s="489"/>
    </row>
    <row r="33" spans="1:28" x14ac:dyDescent="0.2">
      <c r="A33" s="90"/>
      <c r="B33" s="489"/>
      <c r="C33" s="489"/>
      <c r="D33" s="1375"/>
      <c r="E33" s="1336"/>
      <c r="F33" s="1336"/>
      <c r="G33" s="1336"/>
      <c r="H33" s="1336"/>
      <c r="I33" s="1336"/>
      <c r="J33" s="1336"/>
      <c r="K33" s="1336"/>
      <c r="L33" s="1336"/>
      <c r="M33" s="1336"/>
      <c r="N33" s="1337"/>
      <c r="O33" s="508"/>
      <c r="P33" s="90"/>
      <c r="Q33" s="90"/>
      <c r="R33" s="90"/>
      <c r="S33" s="90"/>
      <c r="T33" s="90"/>
      <c r="U33" s="90"/>
      <c r="V33" s="90"/>
      <c r="W33" s="90"/>
      <c r="X33" s="489"/>
      <c r="Y33" s="489"/>
      <c r="Z33" s="489"/>
      <c r="AA33" s="489"/>
      <c r="AB33" s="489"/>
    </row>
    <row r="34" spans="1:28" x14ac:dyDescent="0.2">
      <c r="A34" s="90"/>
      <c r="B34" s="489"/>
      <c r="C34" s="489"/>
      <c r="D34" s="1375"/>
      <c r="E34" s="1336"/>
      <c r="F34" s="1336"/>
      <c r="G34" s="1336"/>
      <c r="H34" s="1336"/>
      <c r="I34" s="1336"/>
      <c r="J34" s="1336"/>
      <c r="K34" s="1336"/>
      <c r="L34" s="1336"/>
      <c r="M34" s="1336"/>
      <c r="N34" s="1337"/>
      <c r="O34" s="508"/>
      <c r="P34" s="90"/>
      <c r="Q34" s="90"/>
      <c r="R34" s="90"/>
      <c r="S34" s="90"/>
      <c r="T34" s="90"/>
      <c r="U34" s="90"/>
      <c r="V34" s="90"/>
      <c r="W34" s="90"/>
      <c r="X34" s="489"/>
      <c r="Y34" s="489"/>
      <c r="Z34" s="489"/>
      <c r="AA34" s="489"/>
      <c r="AB34" s="489"/>
    </row>
    <row r="35" spans="1:28" x14ac:dyDescent="0.2">
      <c r="A35" s="90"/>
      <c r="B35" s="489"/>
      <c r="C35" s="489"/>
      <c r="D35" s="1375"/>
      <c r="E35" s="1336"/>
      <c r="F35" s="1336"/>
      <c r="G35" s="1336"/>
      <c r="H35" s="1336"/>
      <c r="I35" s="1336"/>
      <c r="J35" s="1336"/>
      <c r="K35" s="1336"/>
      <c r="L35" s="1336"/>
      <c r="M35" s="1336"/>
      <c r="N35" s="1337"/>
      <c r="O35" s="508"/>
      <c r="P35" s="90"/>
      <c r="Q35" s="90"/>
      <c r="R35" s="90"/>
      <c r="S35" s="90"/>
      <c r="T35" s="90"/>
      <c r="U35" s="90"/>
      <c r="V35" s="90"/>
      <c r="W35" s="90"/>
      <c r="X35" s="489"/>
      <c r="Y35" s="489"/>
      <c r="Z35" s="489"/>
      <c r="AA35" s="489"/>
      <c r="AB35" s="489"/>
    </row>
    <row r="36" spans="1:28" x14ac:dyDescent="0.2">
      <c r="A36" s="90"/>
      <c r="B36" s="489"/>
      <c r="C36" s="489"/>
      <c r="D36" s="1375"/>
      <c r="E36" s="1336"/>
      <c r="F36" s="1336"/>
      <c r="G36" s="1336"/>
      <c r="H36" s="1336"/>
      <c r="I36" s="1336"/>
      <c r="J36" s="1336"/>
      <c r="K36" s="1336"/>
      <c r="L36" s="1336"/>
      <c r="M36" s="1336"/>
      <c r="N36" s="1337"/>
      <c r="O36" s="508"/>
      <c r="P36" s="90"/>
      <c r="Q36" s="90"/>
      <c r="R36" s="90"/>
      <c r="S36" s="90"/>
      <c r="T36" s="90"/>
      <c r="U36" s="90"/>
      <c r="V36" s="90"/>
      <c r="W36" s="90"/>
      <c r="X36" s="489"/>
      <c r="Y36" s="489"/>
      <c r="Z36" s="489"/>
      <c r="AA36" s="489"/>
      <c r="AB36" s="489"/>
    </row>
    <row r="37" spans="1:28" x14ac:dyDescent="0.2">
      <c r="A37" s="90"/>
      <c r="B37" s="489"/>
      <c r="C37" s="489"/>
      <c r="D37" s="1375"/>
      <c r="E37" s="1336"/>
      <c r="F37" s="1336"/>
      <c r="G37" s="1336"/>
      <c r="H37" s="1336"/>
      <c r="I37" s="1336"/>
      <c r="J37" s="1336"/>
      <c r="K37" s="1336"/>
      <c r="L37" s="1336"/>
      <c r="M37" s="1336"/>
      <c r="N37" s="1337"/>
      <c r="O37" s="508"/>
      <c r="P37" s="90"/>
      <c r="Q37" s="90"/>
      <c r="R37" s="90"/>
      <c r="S37" s="90"/>
      <c r="T37" s="90"/>
      <c r="U37" s="90"/>
      <c r="V37" s="90"/>
      <c r="W37" s="90"/>
      <c r="X37" s="489"/>
      <c r="Y37" s="489"/>
      <c r="Z37" s="489"/>
      <c r="AA37" s="489"/>
      <c r="AB37" s="489"/>
    </row>
    <row r="38" spans="1:28" x14ac:dyDescent="0.2">
      <c r="A38" s="90"/>
      <c r="B38" s="394"/>
      <c r="C38" s="489"/>
      <c r="D38" s="1380"/>
      <c r="E38" s="1342"/>
      <c r="F38" s="1342"/>
      <c r="G38" s="1342"/>
      <c r="H38" s="1342"/>
      <c r="I38" s="1342"/>
      <c r="J38" s="1342"/>
      <c r="K38" s="1342"/>
      <c r="L38" s="1342"/>
      <c r="M38" s="1342"/>
      <c r="N38" s="1343"/>
      <c r="O38" s="508"/>
      <c r="P38" s="90"/>
      <c r="Q38" s="90"/>
      <c r="R38" s="90"/>
      <c r="S38" s="90"/>
      <c r="T38" s="90"/>
      <c r="U38" s="90"/>
      <c r="V38" s="90"/>
      <c r="W38" s="90"/>
      <c r="X38" s="489"/>
      <c r="Y38" s="489"/>
      <c r="Z38" s="489"/>
      <c r="AA38" s="489"/>
      <c r="AB38" s="489"/>
    </row>
    <row r="39" spans="1:28" x14ac:dyDescent="0.2">
      <c r="A39" s="90"/>
      <c r="B39" s="489"/>
      <c r="C39" s="489"/>
      <c r="D39" s="507"/>
      <c r="E39" s="507"/>
      <c r="F39" s="507"/>
      <c r="G39" s="507"/>
      <c r="H39" s="507"/>
      <c r="I39" s="507"/>
      <c r="J39" s="507"/>
      <c r="K39" s="508"/>
      <c r="L39" s="508"/>
      <c r="M39" s="508"/>
      <c r="N39" s="508"/>
      <c r="O39" s="508"/>
      <c r="P39" s="90"/>
      <c r="Q39" s="90"/>
      <c r="R39" s="90"/>
      <c r="S39" s="90"/>
      <c r="T39" s="90"/>
      <c r="U39" s="90"/>
      <c r="V39" s="90"/>
      <c r="W39" s="90" t="s">
        <v>487</v>
      </c>
      <c r="X39" s="489"/>
      <c r="Y39" s="489"/>
      <c r="Z39" s="489"/>
      <c r="AA39" s="489"/>
      <c r="AB39" s="489"/>
    </row>
    <row r="40" spans="1:28" ht="12.75" customHeight="1" x14ac:dyDescent="0.2">
      <c r="A40" s="90"/>
      <c r="B40" s="489"/>
      <c r="C40" s="525" t="s">
        <v>313</v>
      </c>
      <c r="D40" s="873" t="str">
        <f>Translations!$B$561</f>
        <v>Diagramă de proces, în cazul în care este solicitată de autoritatea competentă:</v>
      </c>
      <c r="E40" s="873"/>
      <c r="F40" s="873"/>
      <c r="G40" s="873"/>
      <c r="H40" s="1111"/>
      <c r="I40" s="1381"/>
      <c r="J40" s="1060"/>
      <c r="K40" s="1061"/>
      <c r="L40" s="1061"/>
      <c r="M40" s="1061"/>
      <c r="N40" s="1062"/>
      <c r="O40" s="508"/>
      <c r="P40" s="137"/>
      <c r="Q40" s="137"/>
      <c r="R40" s="137"/>
      <c r="S40" s="90"/>
      <c r="T40" s="90"/>
      <c r="U40" s="90"/>
      <c r="V40" s="132"/>
      <c r="W40" s="113" t="b">
        <f>CNTR_SmallEmitter=TRUE</f>
        <v>0</v>
      </c>
      <c r="X40" s="489"/>
      <c r="Y40" s="489"/>
      <c r="Z40" s="489"/>
      <c r="AA40" s="489"/>
      <c r="AB40" s="489"/>
    </row>
    <row r="41" spans="1:28" ht="25.5" customHeight="1" x14ac:dyDescent="0.2">
      <c r="A41" s="90"/>
      <c r="B41" s="489"/>
      <c r="C41" s="521"/>
      <c r="D41" s="1367" t="str">
        <f>Translations!$B$641</f>
        <v>Introduceți o trimitere la o diagramă de proces conținând toate sursele de emisie și punctele de emisie relevante în timpul funcționării normale și în timpul operațiunilor „atipice”, adică în timpul etapelor restrictive și de tranziție, inclusiv în timpul defecţiunilor sau a perioadelor de punere în funcțiune.</v>
      </c>
      <c r="E41" s="1368"/>
      <c r="F41" s="1368"/>
      <c r="G41" s="1368"/>
      <c r="H41" s="1368"/>
      <c r="I41" s="1368"/>
      <c r="J41" s="1368"/>
      <c r="K41" s="1368"/>
      <c r="L41" s="1368"/>
      <c r="M41" s="1368"/>
      <c r="N41" s="1368"/>
      <c r="O41" s="508"/>
      <c r="P41" s="137"/>
      <c r="Q41" s="137"/>
      <c r="R41" s="137"/>
      <c r="S41" s="90"/>
      <c r="T41" s="90"/>
      <c r="U41" s="90"/>
      <c r="V41" s="90"/>
      <c r="W41" s="90"/>
      <c r="X41" s="489"/>
      <c r="Y41" s="489"/>
      <c r="Z41" s="489"/>
      <c r="AA41" s="489"/>
      <c r="AB41" s="489"/>
    </row>
    <row r="42" spans="1:28" x14ac:dyDescent="0.2">
      <c r="A42" s="90"/>
      <c r="B42" s="489"/>
      <c r="C42" s="489"/>
      <c r="D42" s="507"/>
      <c r="E42" s="507"/>
      <c r="F42" s="507"/>
      <c r="G42" s="507"/>
      <c r="H42" s="507"/>
      <c r="I42" s="507"/>
      <c r="J42" s="507"/>
      <c r="K42" s="508"/>
      <c r="L42" s="508"/>
      <c r="M42" s="508"/>
      <c r="N42" s="508"/>
      <c r="O42" s="508"/>
      <c r="P42" s="90"/>
      <c r="Q42" s="90"/>
      <c r="R42" s="90"/>
      <c r="S42" s="90"/>
      <c r="T42" s="90"/>
      <c r="U42" s="90"/>
      <c r="V42" s="90"/>
      <c r="W42" s="90"/>
      <c r="X42" s="489"/>
      <c r="Y42" s="489"/>
      <c r="Z42" s="489"/>
      <c r="AA42" s="489"/>
      <c r="AB42" s="489"/>
    </row>
    <row r="43" spans="1:28" x14ac:dyDescent="0.2">
      <c r="A43" s="90"/>
      <c r="B43" s="489"/>
      <c r="C43" s="525" t="s">
        <v>186</v>
      </c>
      <c r="D43" s="873" t="str">
        <f>Translations!$B$642</f>
        <v>Lista fluxurilor de sursă care urmează să fie monitorizate cu privire la PFC:</v>
      </c>
      <c r="E43" s="873"/>
      <c r="F43" s="873"/>
      <c r="G43" s="873"/>
      <c r="H43" s="873"/>
      <c r="I43" s="873"/>
      <c r="J43" s="873"/>
      <c r="K43" s="873"/>
      <c r="L43" s="873"/>
      <c r="M43" s="873"/>
      <c r="N43" s="873"/>
      <c r="O43" s="508"/>
      <c r="P43" s="90"/>
      <c r="Q43" s="90"/>
      <c r="R43" s="90"/>
      <c r="S43" s="90"/>
      <c r="T43" s="90"/>
      <c r="U43" s="90"/>
      <c r="V43" s="90"/>
      <c r="W43" s="90"/>
      <c r="X43" s="489"/>
      <c r="Y43" s="489"/>
      <c r="Z43" s="489"/>
      <c r="AA43" s="489"/>
      <c r="AB43" s="489"/>
    </row>
    <row r="44" spans="1:28" ht="25.5" customHeight="1" x14ac:dyDescent="0.2">
      <c r="A44" s="90"/>
      <c r="B44" s="489"/>
      <c r="C44" s="489"/>
      <c r="D44" s="1367" t="str">
        <f>Translations!$B$643</f>
        <v>În cazul emisiilor de PFC se pot folosi două metode (A: metoda pantei, B: metoda supratensiunii). Într-o instalație pot exista mai multe tipuri de cuve (de exemplu tehnologii diferite sau ani de construcție diferiți) care pot prezenta caracteristici de emisie diferite.</v>
      </c>
      <c r="E44" s="1368"/>
      <c r="F44" s="1368"/>
      <c r="G44" s="1368"/>
      <c r="H44" s="1368"/>
      <c r="I44" s="1368"/>
      <c r="J44" s="1368"/>
      <c r="K44" s="1368"/>
      <c r="L44" s="1368"/>
      <c r="M44" s="1368"/>
      <c r="N44" s="1368"/>
      <c r="O44" s="508"/>
      <c r="P44" s="90"/>
      <c r="Q44" s="90"/>
      <c r="R44" s="90"/>
      <c r="S44" s="90"/>
      <c r="T44" s="90"/>
      <c r="U44" s="90"/>
      <c r="V44" s="90"/>
      <c r="W44" s="90"/>
      <c r="X44" s="489"/>
      <c r="Y44" s="489"/>
      <c r="Z44" s="489"/>
      <c r="AA44" s="489"/>
      <c r="AB44" s="489"/>
    </row>
    <row r="45" spans="1:28" ht="25.5" customHeight="1" x14ac:dyDescent="0.2">
      <c r="A45" s="90"/>
      <c r="B45" s="489"/>
      <c r="C45" s="489"/>
      <c r="D45" s="1367" t="str">
        <f>Translations!$B$644</f>
        <v xml:space="preserve">Grupurile de cuve care sunt monitorizate utilizându-se aceeași metodă și care prezintă aceleași caracteristici de emisie (aceiași factori de emisie) ar trebui să fie considerate „fluxuri de sursă” (adică entități care trebuie monitorizate), prin analogie cu alte metode de monitorizare bazate pe calcul. </v>
      </c>
      <c r="E45" s="1368"/>
      <c r="F45" s="1368"/>
      <c r="G45" s="1368"/>
      <c r="H45" s="1368"/>
      <c r="I45" s="1368"/>
      <c r="J45" s="1368"/>
      <c r="K45" s="1368"/>
      <c r="L45" s="1368"/>
      <c r="M45" s="1368"/>
      <c r="N45" s="1368"/>
      <c r="O45" s="508"/>
      <c r="P45" s="90"/>
      <c r="Q45" s="90"/>
      <c r="R45" s="90"/>
      <c r="S45" s="90"/>
      <c r="T45" s="90"/>
      <c r="U45" s="90"/>
      <c r="V45" s="90"/>
      <c r="W45" s="90"/>
      <c r="X45" s="489"/>
      <c r="Y45" s="489"/>
      <c r="Z45" s="489"/>
      <c r="AA45" s="489"/>
      <c r="AB45" s="489"/>
    </row>
    <row r="46" spans="1:28" ht="25.5" customHeight="1" x14ac:dyDescent="0.2">
      <c r="A46" s="90"/>
      <c r="B46" s="489"/>
      <c r="C46" s="489"/>
      <c r="D46" s="1367" t="str">
        <f>Translations!$B$645</f>
        <v>Indicați aici, în lista „fluxurilor de sursă” ale instalației metodologia de monitorizare și tipul cuvei/anodului, după caz. Lista este preluată automat din secțiunea 6.e a foii C_InstallationDescription.</v>
      </c>
      <c r="E46" s="1368"/>
      <c r="F46" s="1368"/>
      <c r="G46" s="1368"/>
      <c r="H46" s="1368"/>
      <c r="I46" s="1368"/>
      <c r="J46" s="1368"/>
      <c r="K46" s="1368"/>
      <c r="L46" s="1368"/>
      <c r="M46" s="1368"/>
      <c r="N46" s="1368"/>
      <c r="O46" s="508"/>
      <c r="P46" s="90"/>
      <c r="Q46" s="90"/>
      <c r="R46" s="90"/>
      <c r="S46" s="90"/>
      <c r="T46" s="90"/>
      <c r="U46" s="90"/>
      <c r="V46" s="90"/>
      <c r="W46" s="90"/>
      <c r="X46" s="489"/>
      <c r="Y46" s="489"/>
      <c r="Z46" s="489"/>
      <c r="AA46" s="489"/>
      <c r="AB46" s="489"/>
    </row>
    <row r="47" spans="1:28" x14ac:dyDescent="0.2">
      <c r="A47" s="90"/>
      <c r="B47" s="489"/>
      <c r="C47" s="489"/>
      <c r="D47" s="1367" t="str">
        <f>Translations!$B$646</f>
        <v>Această listă va fi utilizată în secțiunea următoare pentru definirea unor detalii suplimentare pentru fiecare flux de sursă.</v>
      </c>
      <c r="E47" s="1368"/>
      <c r="F47" s="1368"/>
      <c r="G47" s="1368"/>
      <c r="H47" s="1368"/>
      <c r="I47" s="1368"/>
      <c r="J47" s="1368"/>
      <c r="K47" s="1368"/>
      <c r="L47" s="1368"/>
      <c r="M47" s="1368"/>
      <c r="N47" s="1368"/>
      <c r="O47" s="508"/>
      <c r="P47" s="90"/>
      <c r="Q47" s="90"/>
      <c r="R47" s="90"/>
      <c r="S47" s="90"/>
      <c r="T47" s="90"/>
      <c r="U47" s="90"/>
      <c r="V47" s="90"/>
      <c r="W47" s="90"/>
      <c r="X47" s="489"/>
      <c r="Y47" s="489"/>
      <c r="Z47" s="489"/>
      <c r="AA47" s="489"/>
      <c r="AB47" s="489"/>
    </row>
    <row r="48" spans="1:28" x14ac:dyDescent="0.2">
      <c r="A48" s="90"/>
      <c r="B48" s="489"/>
      <c r="C48" s="489"/>
      <c r="D48" s="520"/>
      <c r="E48" s="520"/>
      <c r="F48" s="520"/>
      <c r="G48" s="520"/>
      <c r="H48" s="520"/>
      <c r="I48" s="520"/>
      <c r="J48" s="520"/>
      <c r="K48" s="508"/>
      <c r="L48" s="508"/>
      <c r="M48" s="508"/>
      <c r="N48" s="508"/>
      <c r="O48" s="508"/>
      <c r="P48" s="90"/>
      <c r="Q48" s="90"/>
      <c r="R48" s="90"/>
      <c r="S48" s="90"/>
      <c r="T48" s="90"/>
      <c r="U48" s="90"/>
      <c r="V48" s="90"/>
      <c r="W48" s="90"/>
      <c r="X48" s="489"/>
      <c r="Y48" s="489"/>
      <c r="Z48" s="489"/>
      <c r="AA48" s="489"/>
      <c r="AB48" s="489"/>
    </row>
    <row r="49" spans="1:28" ht="12.75" customHeight="1" x14ac:dyDescent="0.2">
      <c r="A49" s="90"/>
      <c r="B49" s="489"/>
      <c r="C49" s="489"/>
      <c r="D49" s="530"/>
      <c r="E49" s="1372" t="str">
        <f>Translations!$B$288</f>
        <v>Numele fluxului de sursă</v>
      </c>
      <c r="F49" s="1373"/>
      <c r="G49" s="1374"/>
      <c r="H49" s="1092" t="str">
        <f>Translations!$B$289</f>
        <v>Tip flux de sursă</v>
      </c>
      <c r="I49" s="1092"/>
      <c r="J49" s="1092"/>
      <c r="K49" s="1092"/>
      <c r="L49" s="1181" t="str">
        <f>Translations!$B$647</f>
        <v>Tip de cuvă</v>
      </c>
      <c r="M49" s="1181"/>
      <c r="N49" s="1181"/>
      <c r="O49" s="508"/>
      <c r="P49" s="90"/>
      <c r="Q49" s="90"/>
      <c r="R49" s="90"/>
      <c r="S49" s="90"/>
      <c r="T49" s="90"/>
      <c r="U49" s="90" t="s">
        <v>229</v>
      </c>
      <c r="V49" s="90"/>
      <c r="W49" s="90"/>
      <c r="X49" s="489"/>
      <c r="Y49" s="489"/>
      <c r="Z49" s="489"/>
      <c r="AA49" s="489"/>
      <c r="AB49" s="489"/>
    </row>
    <row r="50" spans="1:28" ht="13.15" customHeight="1" x14ac:dyDescent="0.2">
      <c r="A50" s="90"/>
      <c r="B50" s="489"/>
      <c r="C50" s="489"/>
      <c r="D50" s="313" t="str">
        <f>IF(COUNTIF(CNTR_CheckPFC,S50)=0,"",INDEX(C_InstallationDescription!$E$192:$E$202,MATCH(S50,CNTR_CheckPFC,0)))</f>
        <v/>
      </c>
      <c r="E50" s="1364" t="str">
        <f>IF(D50="","",INDEX(C_InstallationDescription!$F$192:$F$202,MATCH(D50,C_InstallationDescription!$E$192:$E$202,0)))</f>
        <v/>
      </c>
      <c r="F50" s="1369"/>
      <c r="G50" s="1370"/>
      <c r="H50" s="1361" t="str">
        <f>IF(D50="","",INDEX(C_InstallationDescription!$I$192:$I$202,MATCH(D50,C_InstallationDescription!$E$192:$E$202,0)))</f>
        <v/>
      </c>
      <c r="I50" s="1361"/>
      <c r="J50" s="1361"/>
      <c r="K50" s="1361"/>
      <c r="L50" s="1362"/>
      <c r="M50" s="1362"/>
      <c r="N50" s="1362"/>
      <c r="O50" s="508"/>
      <c r="P50" s="90"/>
      <c r="Q50" s="90"/>
      <c r="R50" s="90"/>
      <c r="S50" s="331">
        <v>1</v>
      </c>
      <c r="T50" s="90"/>
      <c r="U50" s="482" t="str">
        <f t="shared" ref="U50:U55" si="0">IF(D50="","",MATCH(H50,CNTR_PFCSourceStreams,0))</f>
        <v/>
      </c>
      <c r="V50" s="90"/>
      <c r="W50" s="90"/>
      <c r="X50" s="489"/>
      <c r="Y50" s="489"/>
      <c r="Z50" s="489"/>
      <c r="AA50" s="489"/>
      <c r="AB50" s="489"/>
    </row>
    <row r="51" spans="1:28" x14ac:dyDescent="0.2">
      <c r="A51" s="90"/>
      <c r="B51" s="489"/>
      <c r="C51" s="489"/>
      <c r="D51" s="313" t="str">
        <f>IF(COUNTIF(CNTR_CheckPFC,S51)=0,"",INDEX(C_InstallationDescription!$E$192:$E$202,MATCH(S51,CNTR_CheckPFC,0)))</f>
        <v/>
      </c>
      <c r="E51" s="1364" t="str">
        <f>IF(D51="","",INDEX(C_InstallationDescription!$F$192:$F$202,MATCH(D51,C_InstallationDescription!$E$192:$E$202,0)))</f>
        <v/>
      </c>
      <c r="F51" s="1369"/>
      <c r="G51" s="1370"/>
      <c r="H51" s="1361" t="str">
        <f>IF(D51="","",INDEX(C_InstallationDescription!$I$192:$I$202,MATCH(D51,C_InstallationDescription!$E$192:$E$202,0)))</f>
        <v/>
      </c>
      <c r="I51" s="1361"/>
      <c r="J51" s="1361"/>
      <c r="K51" s="1361"/>
      <c r="L51" s="1362"/>
      <c r="M51" s="1362"/>
      <c r="N51" s="1362"/>
      <c r="O51" s="508"/>
      <c r="P51" s="90"/>
      <c r="Q51" s="90"/>
      <c r="R51" s="90"/>
      <c r="S51" s="331">
        <v>2</v>
      </c>
      <c r="T51" s="90"/>
      <c r="U51" s="482" t="str">
        <f t="shared" si="0"/>
        <v/>
      </c>
      <c r="V51" s="90"/>
      <c r="W51" s="90"/>
      <c r="X51" s="489"/>
      <c r="Y51" s="489"/>
      <c r="Z51" s="489"/>
      <c r="AA51" s="489"/>
      <c r="AB51" s="489"/>
    </row>
    <row r="52" spans="1:28" x14ac:dyDescent="0.2">
      <c r="A52" s="90"/>
      <c r="B52" s="489"/>
      <c r="C52" s="489"/>
      <c r="D52" s="313" t="str">
        <f>IF(COUNTIF(CNTR_CheckPFC,S52)=0,"",INDEX(C_InstallationDescription!$E$192:$E$202,MATCH(S52,CNTR_CheckPFC,0)))</f>
        <v/>
      </c>
      <c r="E52" s="1364" t="str">
        <f>IF(D52="","",INDEX(C_InstallationDescription!$F$192:$F$202,MATCH(D52,C_InstallationDescription!$E$192:$E$202,0)))</f>
        <v/>
      </c>
      <c r="F52" s="1369"/>
      <c r="G52" s="1370"/>
      <c r="H52" s="1361" t="str">
        <f>IF(D52="","",INDEX(C_InstallationDescription!$I$192:$I$202,MATCH(D52,C_InstallationDescription!$E$192:$E$202,0)))</f>
        <v/>
      </c>
      <c r="I52" s="1361"/>
      <c r="J52" s="1361"/>
      <c r="K52" s="1361"/>
      <c r="L52" s="1362"/>
      <c r="M52" s="1362"/>
      <c r="N52" s="1362"/>
      <c r="O52" s="508"/>
      <c r="P52" s="90"/>
      <c r="Q52" s="90"/>
      <c r="R52" s="90"/>
      <c r="S52" s="331">
        <v>3</v>
      </c>
      <c r="T52" s="90"/>
      <c r="U52" s="482" t="str">
        <f t="shared" si="0"/>
        <v/>
      </c>
      <c r="V52" s="90"/>
      <c r="W52" s="90"/>
      <c r="X52" s="489"/>
      <c r="Y52" s="489"/>
      <c r="Z52" s="489"/>
      <c r="AA52" s="489"/>
      <c r="AB52" s="489"/>
    </row>
    <row r="53" spans="1:28" x14ac:dyDescent="0.2">
      <c r="A53" s="90"/>
      <c r="B53" s="489"/>
      <c r="C53" s="489"/>
      <c r="D53" s="313" t="str">
        <f>IF(COUNTIF(CNTR_CheckPFC,S53)=0,"",INDEX(C_InstallationDescription!$E$192:$E$202,MATCH(S53,CNTR_CheckPFC,0)))</f>
        <v/>
      </c>
      <c r="E53" s="1364" t="str">
        <f>IF(D53="","",INDEX(C_InstallationDescription!$F$192:$F$202,MATCH(D53,C_InstallationDescription!$E$192:$E$202,0)))</f>
        <v/>
      </c>
      <c r="F53" s="1369"/>
      <c r="G53" s="1370"/>
      <c r="H53" s="1361" t="str">
        <f>IF(D53="","",INDEX(C_InstallationDescription!$I$192:$I$202,MATCH(D53,C_InstallationDescription!$E$192:$E$202,0)))</f>
        <v/>
      </c>
      <c r="I53" s="1361"/>
      <c r="J53" s="1361"/>
      <c r="K53" s="1361"/>
      <c r="L53" s="1362"/>
      <c r="M53" s="1362"/>
      <c r="N53" s="1362"/>
      <c r="O53" s="508"/>
      <c r="P53" s="90"/>
      <c r="Q53" s="90"/>
      <c r="R53" s="90"/>
      <c r="S53" s="331">
        <v>4</v>
      </c>
      <c r="T53" s="90"/>
      <c r="U53" s="482" t="str">
        <f t="shared" si="0"/>
        <v/>
      </c>
      <c r="V53" s="90"/>
      <c r="W53" s="90"/>
      <c r="X53" s="489"/>
      <c r="Y53" s="489"/>
      <c r="Z53" s="489"/>
      <c r="AA53" s="489"/>
      <c r="AB53" s="489"/>
    </row>
    <row r="54" spans="1:28" x14ac:dyDescent="0.2">
      <c r="A54" s="90"/>
      <c r="B54" s="489"/>
      <c r="C54" s="489"/>
      <c r="D54" s="313" t="str">
        <f>IF(COUNTIF(CNTR_CheckPFC,S54)=0,"",INDEX(C_InstallationDescription!$E$192:$E$202,MATCH(S54,CNTR_CheckPFC,0)))</f>
        <v/>
      </c>
      <c r="E54" s="1364" t="str">
        <f>IF(D54="","",INDEX(C_InstallationDescription!$F$192:$F$202,MATCH(D54,C_InstallationDescription!$E$192:$E$202,0)))</f>
        <v/>
      </c>
      <c r="F54" s="1369"/>
      <c r="G54" s="1370"/>
      <c r="H54" s="1361" t="str">
        <f>IF(D54="","",INDEX(C_InstallationDescription!$I$192:$I$202,MATCH(D54,C_InstallationDescription!$E$192:$E$202,0)))</f>
        <v/>
      </c>
      <c r="I54" s="1361"/>
      <c r="J54" s="1361"/>
      <c r="K54" s="1361"/>
      <c r="L54" s="1362"/>
      <c r="M54" s="1362"/>
      <c r="N54" s="1362"/>
      <c r="O54" s="508"/>
      <c r="P54" s="90"/>
      <c r="Q54" s="90"/>
      <c r="R54" s="90"/>
      <c r="S54" s="331">
        <v>5</v>
      </c>
      <c r="T54" s="90"/>
      <c r="U54" s="482" t="str">
        <f t="shared" si="0"/>
        <v/>
      </c>
      <c r="V54" s="90"/>
      <c r="W54" s="90"/>
      <c r="X54" s="489"/>
      <c r="Y54" s="489"/>
      <c r="Z54" s="489"/>
      <c r="AA54" s="489"/>
      <c r="AB54" s="489"/>
    </row>
    <row r="55" spans="1:28" hidden="1" x14ac:dyDescent="0.2">
      <c r="A55" s="90" t="s">
        <v>322</v>
      </c>
      <c r="B55" s="489"/>
      <c r="C55" s="489"/>
      <c r="D55" s="313" t="str">
        <f>IF(COUNTIF(CNTR_CheckPFC,S55)=0,"",INDEX(C_InstallationDescription!$E$192:$E$202,MATCH(S55,CNTR_CheckPFC,0)))</f>
        <v/>
      </c>
      <c r="E55" s="1364" t="str">
        <f>IF(D55="","",INDEX(C_InstallationDescription!$F$192:$F$202,MATCH(D55,C_InstallationDescription!$E$192:$E$202,0)))</f>
        <v/>
      </c>
      <c r="F55" s="1369"/>
      <c r="G55" s="1370"/>
      <c r="H55" s="1361" t="str">
        <f>IF(D55="","",INDEX(C_InstallationDescription!$I$192:$I$202,MATCH(D55,C_InstallationDescription!$E$192:$E$202,0)))</f>
        <v/>
      </c>
      <c r="I55" s="1361"/>
      <c r="J55" s="1361"/>
      <c r="K55" s="1361"/>
      <c r="L55" s="1362"/>
      <c r="M55" s="1362"/>
      <c r="N55" s="1362"/>
      <c r="O55" s="508"/>
      <c r="P55" s="90"/>
      <c r="Q55" s="90"/>
      <c r="R55" s="90"/>
      <c r="S55" s="331"/>
      <c r="T55" s="90"/>
      <c r="U55" s="482" t="str">
        <f t="shared" si="0"/>
        <v/>
      </c>
      <c r="V55" s="90"/>
      <c r="W55" s="90"/>
      <c r="X55" s="489"/>
      <c r="Y55" s="489"/>
      <c r="Z55" s="489"/>
      <c r="AA55" s="489"/>
      <c r="AB55" s="489"/>
    </row>
    <row r="56" spans="1:28" x14ac:dyDescent="0.2">
      <c r="A56" s="90" t="s">
        <v>491</v>
      </c>
      <c r="B56" s="489"/>
      <c r="C56" s="489"/>
      <c r="D56" s="507"/>
      <c r="E56" s="507"/>
      <c r="F56" s="507"/>
      <c r="G56" s="507"/>
      <c r="H56" s="507"/>
      <c r="I56" s="507"/>
      <c r="J56" s="507"/>
      <c r="K56" s="508"/>
      <c r="L56" s="508"/>
      <c r="M56" s="508"/>
      <c r="N56" s="508"/>
      <c r="O56" s="508"/>
      <c r="P56" s="90"/>
      <c r="Q56" s="90"/>
      <c r="R56" s="90"/>
      <c r="S56" s="90"/>
      <c r="T56" s="90"/>
      <c r="U56" s="90"/>
      <c r="V56" s="90"/>
      <c r="W56" s="90"/>
      <c r="X56" s="489"/>
      <c r="Y56" s="489"/>
      <c r="Z56" s="489"/>
      <c r="AA56" s="489"/>
      <c r="AB56" s="489"/>
    </row>
    <row r="57" spans="1:28" ht="5.0999999999999996" customHeight="1" x14ac:dyDescent="0.2">
      <c r="A57" s="79"/>
      <c r="C57" s="98"/>
      <c r="D57" s="33"/>
      <c r="G57" s="953" t="str">
        <f>Translations!$B$297</f>
        <v>Apăsați pe „+” pentru a adăuga mai multe fluxuri de sursă</v>
      </c>
      <c r="H57" s="953"/>
      <c r="I57" s="953"/>
      <c r="J57" s="953"/>
      <c r="K57" s="1074"/>
      <c r="M57" s="391"/>
      <c r="O57" s="397"/>
      <c r="P57" s="77"/>
      <c r="Q57" s="77"/>
      <c r="R57" s="77"/>
      <c r="S57" s="77"/>
      <c r="T57" s="77"/>
      <c r="U57" s="430"/>
      <c r="V57" s="77"/>
      <c r="W57" s="90"/>
      <c r="AB57" s="387"/>
    </row>
    <row r="58" spans="1:28" ht="12.75" customHeight="1" x14ac:dyDescent="0.2">
      <c r="A58" s="79"/>
      <c r="C58" s="98"/>
      <c r="D58" s="33"/>
      <c r="G58" s="953"/>
      <c r="H58" s="953"/>
      <c r="I58" s="953"/>
      <c r="J58" s="953"/>
      <c r="K58" s="1074"/>
      <c r="M58" s="391"/>
      <c r="O58" s="397"/>
      <c r="P58" s="77"/>
      <c r="Q58" s="77"/>
      <c r="R58" s="77"/>
      <c r="S58" s="77"/>
      <c r="T58" s="77"/>
      <c r="U58" s="430"/>
      <c r="V58" s="77"/>
      <c r="W58" s="90"/>
      <c r="AB58" s="387"/>
    </row>
    <row r="59" spans="1:28" ht="5.0999999999999996" customHeight="1" x14ac:dyDescent="0.2">
      <c r="A59" s="79"/>
      <c r="C59" s="98"/>
      <c r="D59" s="33"/>
      <c r="G59" s="953"/>
      <c r="H59" s="953"/>
      <c r="I59" s="953"/>
      <c r="J59" s="953"/>
      <c r="K59" s="1074"/>
      <c r="M59" s="391"/>
      <c r="O59" s="397"/>
      <c r="P59" s="77"/>
      <c r="Q59" s="77"/>
      <c r="R59" s="77"/>
      <c r="S59" s="77"/>
      <c r="T59" s="77"/>
      <c r="U59" s="430"/>
      <c r="V59" s="77"/>
      <c r="W59" s="90"/>
      <c r="AB59" s="387"/>
    </row>
    <row r="60" spans="1:28" x14ac:dyDescent="0.2">
      <c r="A60" s="90"/>
      <c r="B60" s="489"/>
      <c r="C60" s="489"/>
      <c r="D60" s="507"/>
      <c r="E60" s="507"/>
      <c r="F60" s="507"/>
      <c r="G60" s="507"/>
      <c r="H60" s="507"/>
      <c r="I60" s="507"/>
      <c r="J60" s="507"/>
      <c r="K60" s="508"/>
      <c r="L60" s="508"/>
      <c r="M60" s="508"/>
      <c r="N60" s="508"/>
      <c r="O60" s="508"/>
      <c r="P60" s="90"/>
      <c r="Q60" s="90"/>
      <c r="R60" s="90"/>
      <c r="S60" s="90"/>
      <c r="T60" s="90"/>
      <c r="U60" s="90"/>
      <c r="V60" s="90"/>
      <c r="W60" s="90"/>
      <c r="X60" s="489"/>
      <c r="Y60" s="489"/>
      <c r="Z60" s="489"/>
      <c r="AA60" s="489"/>
      <c r="AB60" s="489"/>
    </row>
    <row r="61" spans="1:28" x14ac:dyDescent="0.2">
      <c r="A61" s="90"/>
      <c r="B61" s="489"/>
      <c r="C61" s="489"/>
      <c r="D61" s="507"/>
      <c r="E61" s="507"/>
      <c r="F61" s="507"/>
      <c r="G61" s="507"/>
      <c r="H61" s="507"/>
      <c r="I61" s="507"/>
      <c r="J61" s="507"/>
      <c r="K61" s="508"/>
      <c r="L61" s="508"/>
      <c r="M61" s="508"/>
      <c r="N61" s="508"/>
      <c r="O61" s="508"/>
      <c r="P61" s="90"/>
      <c r="Q61" s="90"/>
      <c r="R61" s="90"/>
      <c r="S61" s="90"/>
      <c r="T61" s="90"/>
      <c r="U61" s="90"/>
      <c r="V61" s="90"/>
      <c r="W61" s="90"/>
      <c r="X61" s="489"/>
      <c r="Y61" s="489"/>
      <c r="Z61" s="489"/>
      <c r="AA61" s="489"/>
      <c r="AB61" s="489"/>
    </row>
    <row r="62" spans="1:28" x14ac:dyDescent="0.2">
      <c r="A62" s="90"/>
      <c r="B62" s="489"/>
      <c r="C62" s="489"/>
      <c r="D62" s="507"/>
      <c r="E62" s="507"/>
      <c r="F62" s="507"/>
      <c r="G62" s="507"/>
      <c r="H62" s="507"/>
      <c r="I62" s="507"/>
      <c r="J62" s="507"/>
      <c r="K62" s="508"/>
      <c r="L62" s="508"/>
      <c r="M62" s="508"/>
      <c r="N62" s="508"/>
      <c r="O62" s="508"/>
      <c r="P62" s="90"/>
      <c r="Q62" s="90"/>
      <c r="R62" s="90"/>
      <c r="S62" s="90"/>
      <c r="T62" s="90"/>
      <c r="U62" s="90"/>
      <c r="V62" s="90"/>
      <c r="W62" s="90"/>
      <c r="X62" s="489"/>
      <c r="Y62" s="489"/>
      <c r="Z62" s="489"/>
      <c r="AA62" s="489"/>
      <c r="AB62" s="489"/>
    </row>
    <row r="63" spans="1:28" ht="15.75" x14ac:dyDescent="0.2">
      <c r="A63" s="90"/>
      <c r="B63" s="489"/>
      <c r="C63" s="65">
        <v>15</v>
      </c>
      <c r="D63" s="1025" t="str">
        <f>Translations!$B$30</f>
        <v>Detalii de monitorizare pentru fluxurile sursă de emisii de PFC</v>
      </c>
      <c r="E63" s="1025"/>
      <c r="F63" s="1025"/>
      <c r="G63" s="1025"/>
      <c r="H63" s="1025"/>
      <c r="I63" s="1025"/>
      <c r="J63" s="1025"/>
      <c r="K63" s="1025"/>
      <c r="L63" s="1025"/>
      <c r="M63" s="1025"/>
      <c r="N63" s="1025"/>
      <c r="O63" s="508"/>
      <c r="P63" s="90"/>
      <c r="Q63" s="90"/>
      <c r="R63" s="90"/>
      <c r="S63" s="90"/>
      <c r="T63" s="90"/>
      <c r="U63" s="90"/>
      <c r="V63" s="90"/>
      <c r="W63" s="90"/>
      <c r="X63" s="489"/>
      <c r="Y63" s="489"/>
      <c r="Z63" s="489"/>
      <c r="AA63" s="489"/>
      <c r="AB63" s="489"/>
    </row>
    <row r="64" spans="1:28" x14ac:dyDescent="0.2">
      <c r="A64" s="90"/>
      <c r="B64" s="489"/>
      <c r="C64" s="489"/>
      <c r="D64" s="507"/>
      <c r="E64" s="507"/>
      <c r="F64" s="507"/>
      <c r="G64" s="507"/>
      <c r="H64" s="507"/>
      <c r="I64" s="507"/>
      <c r="J64" s="507"/>
      <c r="K64" s="508"/>
      <c r="L64" s="508"/>
      <c r="M64" s="508"/>
      <c r="N64" s="508"/>
      <c r="O64" s="508"/>
      <c r="P64" s="90"/>
      <c r="Q64" s="90"/>
      <c r="R64" s="90"/>
      <c r="S64" s="80" t="s">
        <v>171</v>
      </c>
      <c r="T64" s="131" t="s">
        <v>172</v>
      </c>
      <c r="U64" s="131" t="s">
        <v>173</v>
      </c>
      <c r="V64" s="90"/>
      <c r="W64" s="90"/>
      <c r="X64" s="489"/>
      <c r="Y64" s="489"/>
      <c r="Z64" s="489"/>
      <c r="AA64" s="489"/>
      <c r="AB64" s="489"/>
    </row>
    <row r="65" spans="1:28" ht="12.75" customHeight="1" x14ac:dyDescent="0.2">
      <c r="A65" s="90"/>
      <c r="B65" s="12"/>
      <c r="C65" s="12"/>
      <c r="D65" s="1276" t="str">
        <f>Translations!$B$433</f>
        <v>Vă rugăm să rețineți că textul explicativ se afișează doar pentru primul flux.</v>
      </c>
      <c r="E65" s="1173"/>
      <c r="F65" s="1173"/>
      <c r="G65" s="1173"/>
      <c r="H65" s="1173"/>
      <c r="I65" s="1173"/>
      <c r="J65" s="1173"/>
      <c r="K65" s="1173"/>
      <c r="L65" s="1173"/>
      <c r="M65" s="1173"/>
      <c r="N65" s="1173"/>
      <c r="O65" s="12"/>
      <c r="P65" s="19"/>
      <c r="Q65" s="90"/>
      <c r="R65" s="90"/>
      <c r="S65" s="95"/>
      <c r="T65" s="95"/>
      <c r="U65" s="95"/>
      <c r="V65" s="90"/>
      <c r="W65" s="90"/>
    </row>
    <row r="66" spans="1:28" ht="12.75" customHeight="1" x14ac:dyDescent="0.2">
      <c r="A66" s="90"/>
      <c r="B66" s="12"/>
      <c r="C66" s="12"/>
      <c r="D66" s="1276" t="str">
        <f>Translations!$B$434</f>
        <v>Dacă doriți să se afișeze date și pentru alte fluxuri de sursă, apăsați pe semnele „+” din stânga (funcția de grupare a datelor).</v>
      </c>
      <c r="E66" s="1173"/>
      <c r="F66" s="1173"/>
      <c r="G66" s="1173"/>
      <c r="H66" s="1173"/>
      <c r="I66" s="1173"/>
      <c r="J66" s="1173"/>
      <c r="K66" s="1173"/>
      <c r="L66" s="1173"/>
      <c r="M66" s="1173"/>
      <c r="N66" s="1173"/>
      <c r="O66" s="12"/>
      <c r="P66" s="19"/>
      <c r="Q66" s="90"/>
      <c r="R66" s="90"/>
      <c r="S66" s="95"/>
      <c r="T66" s="95"/>
      <c r="U66" s="95"/>
      <c r="V66" s="90"/>
      <c r="W66" s="90"/>
    </row>
    <row r="67" spans="1:28" ht="12.75" customHeight="1" x14ac:dyDescent="0.2">
      <c r="A67" s="90"/>
      <c r="B67" s="12"/>
      <c r="C67" s="12"/>
      <c r="D67" s="1276" t="str">
        <f>Translations!$B$435</f>
        <v>Pentru adăugarea de alte fluxuri de sursă, treceți la secțiunea 6.e din foaia C_InstallationDescription și folosiți macro-ul de acolo.</v>
      </c>
      <c r="E67" s="1173"/>
      <c r="F67" s="1173"/>
      <c r="G67" s="1173"/>
      <c r="H67" s="1173"/>
      <c r="I67" s="1173"/>
      <c r="J67" s="1173"/>
      <c r="K67" s="1173"/>
      <c r="L67" s="1173"/>
      <c r="M67" s="1173"/>
      <c r="N67" s="1173"/>
      <c r="O67" s="12"/>
      <c r="P67" s="19"/>
      <c r="Q67" s="90"/>
      <c r="R67" s="90"/>
      <c r="S67" s="95"/>
      <c r="T67" s="95"/>
      <c r="U67" s="95"/>
      <c r="V67" s="90"/>
      <c r="W67" s="90"/>
    </row>
    <row r="68" spans="1:28" ht="12.75" hidden="1" customHeight="1" x14ac:dyDescent="0.2">
      <c r="A68" s="90" t="s">
        <v>322</v>
      </c>
      <c r="B68" s="12"/>
      <c r="C68" s="12"/>
      <c r="D68" s="1276" t="s">
        <v>129</v>
      </c>
      <c r="E68" s="1173"/>
      <c r="F68" s="1173"/>
      <c r="G68" s="1173"/>
      <c r="H68" s="1173"/>
      <c r="I68" s="1173"/>
      <c r="J68" s="1173"/>
      <c r="K68" s="1173"/>
      <c r="L68" s="1173"/>
      <c r="M68" s="1173"/>
      <c r="N68" s="1173"/>
      <c r="O68" s="12"/>
      <c r="P68" s="19"/>
      <c r="Q68" s="90"/>
      <c r="R68" s="90"/>
      <c r="S68" s="95"/>
      <c r="T68" s="95"/>
      <c r="U68" s="95"/>
      <c r="V68" s="90"/>
      <c r="W68" s="90"/>
    </row>
    <row r="69" spans="1:28" ht="12.75" hidden="1" customHeight="1" x14ac:dyDescent="0.2">
      <c r="A69" s="90" t="s">
        <v>322</v>
      </c>
      <c r="B69" s="12"/>
      <c r="C69" s="12"/>
      <c r="D69" s="1276" t="s">
        <v>159</v>
      </c>
      <c r="E69" s="1173"/>
      <c r="F69" s="1173"/>
      <c r="G69" s="1173"/>
      <c r="H69" s="1173"/>
      <c r="I69" s="1173"/>
      <c r="J69" s="1173"/>
      <c r="K69" s="1173"/>
      <c r="L69" s="1173"/>
      <c r="M69" s="1173"/>
      <c r="N69" s="1173"/>
      <c r="O69" s="12"/>
      <c r="P69" s="19"/>
      <c r="Q69" s="90"/>
      <c r="R69" s="90"/>
      <c r="S69" s="80" t="s">
        <v>171</v>
      </c>
      <c r="T69" s="131" t="s">
        <v>172</v>
      </c>
      <c r="U69" s="131" t="s">
        <v>173</v>
      </c>
      <c r="V69" s="90"/>
      <c r="W69" s="90"/>
    </row>
    <row r="70" spans="1:28" ht="13.5" thickBot="1" x14ac:dyDescent="0.25">
      <c r="A70" s="90"/>
      <c r="B70" s="489"/>
      <c r="C70" s="489"/>
      <c r="D70" s="507"/>
      <c r="E70" s="507"/>
      <c r="F70" s="507"/>
      <c r="G70" s="507"/>
      <c r="H70" s="507"/>
      <c r="I70" s="507"/>
      <c r="J70" s="507"/>
      <c r="K70" s="508"/>
      <c r="L70" s="508"/>
      <c r="M70" s="508"/>
      <c r="N70" s="508"/>
      <c r="O70" s="508"/>
      <c r="P70" s="90"/>
      <c r="Q70" s="90"/>
      <c r="R70" s="90"/>
      <c r="S70" s="80" t="s">
        <v>171</v>
      </c>
      <c r="T70" s="131" t="s">
        <v>172</v>
      </c>
      <c r="U70" s="131" t="s">
        <v>173</v>
      </c>
      <c r="V70" s="113" t="s">
        <v>490</v>
      </c>
      <c r="W70" s="90"/>
      <c r="X70" s="489"/>
      <c r="Y70" s="489"/>
      <c r="Z70" s="489"/>
      <c r="AA70" s="489"/>
      <c r="AB70" s="489"/>
    </row>
    <row r="71" spans="1:28" ht="15.75" thickBot="1" x14ac:dyDescent="0.25">
      <c r="A71" s="90"/>
      <c r="B71" s="489"/>
      <c r="C71" s="311" t="str">
        <f>INDEX($D$50:$D$55,Q71)</f>
        <v/>
      </c>
      <c r="D71" s="1217" t="str">
        <f>CONCATENATE(Euconst_SourceStream," ", Q71,":")</f>
        <v>Flux de sursă 1:</v>
      </c>
      <c r="E71" s="1217"/>
      <c r="F71" s="1217"/>
      <c r="G71" s="1244"/>
      <c r="H71" s="1245" t="str">
        <f>IF(INDEX($E$50:$E$55,Q71)="","",INDEX($E$50:$E$55,Q71))</f>
        <v/>
      </c>
      <c r="I71" s="1245"/>
      <c r="J71" s="1245"/>
      <c r="K71" s="1245"/>
      <c r="L71" s="1246"/>
      <c r="M71" s="1247" t="str">
        <f>IF(S71=TRUE,IF(U71="",T71,U71),"")</f>
        <v/>
      </c>
      <c r="N71" s="1248"/>
      <c r="O71" s="508"/>
      <c r="P71" s="90"/>
      <c r="Q71" s="43">
        <v>1</v>
      </c>
      <c r="R71" s="47"/>
      <c r="S71" s="51" t="b">
        <f>IF(INDEX(C_InstallationDescription!$M:$M,MATCH(Q73,C_InstallationDescription!$Q:$Q,0))="",FALSE,TRUE)</f>
        <v>0</v>
      </c>
      <c r="T71" s="113" t="str">
        <f>IF(S71=TRUE,INDEX(C_InstallationDescription!$M:$M,MATCH(Q73,C_InstallationDescription!$Q:$Q,0)),"")</f>
        <v/>
      </c>
      <c r="U71" s="51" t="str">
        <f>IF(S71=TRUE,IF(ISBLANK(INDEX(C_InstallationDescription!$N:$N,MATCH(Q73,C_InstallationDescription!$Q:$Q,0))),"",INDEX(C_InstallationDescription!$N:$N,MATCH(Q73,C_InstallationDescription!$Q:$Q,0))),"")</f>
        <v/>
      </c>
      <c r="V71" s="331" t="str">
        <f>IF(ISNUMBER(INDEX(CNTR_ListPFCmethods,Q71)),INDEX(CNTR_ListPFCmethods,Q71),"")</f>
        <v/>
      </c>
      <c r="W71" s="90"/>
      <c r="X71" s="489"/>
      <c r="Y71" s="489"/>
      <c r="Z71" s="489"/>
      <c r="AA71" s="489"/>
      <c r="AB71" s="489"/>
    </row>
    <row r="72" spans="1:28" ht="5.0999999999999996" customHeight="1" x14ac:dyDescent="0.2">
      <c r="A72" s="90"/>
      <c r="C72" s="321"/>
      <c r="D72" s="301"/>
      <c r="E72" s="301"/>
      <c r="F72" s="301"/>
      <c r="G72" s="312"/>
      <c r="H72" s="322"/>
      <c r="I72" s="322"/>
      <c r="J72" s="322"/>
      <c r="K72" s="322"/>
      <c r="L72" s="322"/>
      <c r="M72" s="323"/>
      <c r="N72" s="323"/>
      <c r="O72" s="10"/>
      <c r="P72" s="90"/>
      <c r="Q72" s="14"/>
      <c r="R72" s="30"/>
      <c r="S72" s="30"/>
      <c r="T72" s="30"/>
      <c r="U72" s="30"/>
      <c r="V72" s="90"/>
      <c r="W72" s="90"/>
      <c r="X72" s="489"/>
      <c r="Y72" s="489"/>
      <c r="Z72" s="489"/>
      <c r="AA72" s="489"/>
      <c r="AB72" s="489"/>
    </row>
    <row r="73" spans="1:28" s="32" customFormat="1" ht="12.75" customHeight="1" x14ac:dyDescent="0.2">
      <c r="A73" s="90"/>
      <c r="B73" s="8"/>
      <c r="C73" s="8"/>
      <c r="D73" s="31"/>
      <c r="E73" s="1097" t="str">
        <f>Translations!$B$437</f>
        <v>Tipul fluxului de sursă:</v>
      </c>
      <c r="F73" s="1097"/>
      <c r="G73" s="1098"/>
      <c r="H73" s="1249" t="str">
        <f>IF(INDEX($H$50:$H$55,Q71)="","",INDEX($H$50:$H$55,Q71))</f>
        <v/>
      </c>
      <c r="I73" s="1250"/>
      <c r="J73" s="1250"/>
      <c r="K73" s="1250"/>
      <c r="L73" s="1251"/>
      <c r="O73" s="7"/>
      <c r="P73" s="22"/>
      <c r="Q73" s="50" t="str">
        <f>EUconst_CNTR_SourceCategory&amp;C71</f>
        <v>SourceCategory_</v>
      </c>
      <c r="R73" s="30"/>
      <c r="S73" s="30"/>
      <c r="T73" s="30"/>
      <c r="U73" s="30"/>
      <c r="V73" s="30"/>
      <c r="W73" s="30"/>
    </row>
    <row r="74" spans="1:28" s="32" customFormat="1" x14ac:dyDescent="0.2">
      <c r="A74" s="39"/>
      <c r="B74" s="8"/>
      <c r="C74" s="8"/>
      <c r="D74" s="48"/>
      <c r="E74" s="1097" t="str">
        <f>Translations!$B$438</f>
        <v>Metoda aplicabilă conform RMR:</v>
      </c>
      <c r="F74" s="1097"/>
      <c r="G74" s="1098"/>
      <c r="H74" s="1240" t="str">
        <f>IF(H73="","",INDEX(EUwideConstants!$F$261:$F$320,MATCH(H73,EUConst_TierActivityListNames,0)))</f>
        <v/>
      </c>
      <c r="I74" s="1240"/>
      <c r="J74" s="1240"/>
      <c r="K74" s="1240"/>
      <c r="L74" s="1240"/>
      <c r="M74" s="2"/>
      <c r="N74" s="2"/>
      <c r="O74" s="7"/>
      <c r="P74" s="22"/>
      <c r="Q74" s="14"/>
      <c r="R74" s="30"/>
      <c r="S74" s="30"/>
      <c r="T74" s="30"/>
      <c r="U74" s="30"/>
      <c r="V74" s="30"/>
      <c r="W74" s="30"/>
    </row>
    <row r="75" spans="1:28" s="32" customFormat="1" ht="25.5" customHeight="1" x14ac:dyDescent="0.2">
      <c r="A75" s="39"/>
      <c r="D75" s="49"/>
      <c r="E75" s="1097" t="str">
        <f>Translations!$B$439</f>
        <v>Parametrul căruia i se aplică incertitudinea:</v>
      </c>
      <c r="F75" s="1097"/>
      <c r="G75" s="1098"/>
      <c r="H75" s="1364" t="str">
        <f>IF(H73="","",INDEX(EUwideConstants!$E$261:$E$320,MATCH(H73,EUConst_TierActivityListNames,0)))</f>
        <v/>
      </c>
      <c r="I75" s="1365"/>
      <c r="J75" s="1365"/>
      <c r="K75" s="1365"/>
      <c r="L75" s="1366"/>
      <c r="P75" s="22"/>
      <c r="Q75" s="14"/>
      <c r="R75" s="30"/>
      <c r="S75" s="30"/>
      <c r="T75" s="30"/>
      <c r="U75" s="30"/>
      <c r="V75" s="30"/>
      <c r="W75" s="30"/>
    </row>
    <row r="76" spans="1:28" s="32" customFormat="1" ht="5.0999999999999996" customHeight="1" x14ac:dyDescent="0.2">
      <c r="A76" s="39"/>
      <c r="D76" s="49"/>
      <c r="E76" s="333"/>
      <c r="F76" s="333"/>
      <c r="G76" s="333"/>
      <c r="H76" s="332"/>
      <c r="I76" s="332"/>
      <c r="J76" s="332"/>
      <c r="K76" s="332"/>
      <c r="L76" s="332"/>
      <c r="P76" s="22"/>
      <c r="Q76" s="14"/>
      <c r="R76" s="30"/>
      <c r="S76" s="30"/>
      <c r="T76" s="30"/>
      <c r="U76" s="30"/>
      <c r="V76" s="30"/>
      <c r="W76" s="30"/>
    </row>
    <row r="77" spans="1:28" s="12" customFormat="1" ht="15" x14ac:dyDescent="0.2">
      <c r="A77" s="19"/>
      <c r="C77" s="31"/>
      <c r="D77" s="1217" t="str">
        <f>Translations!$B$446</f>
        <v>Asistență automată privind nivelurile aplicabile:</v>
      </c>
      <c r="E77" s="1217"/>
      <c r="F77" s="1217"/>
      <c r="G77" s="1217"/>
      <c r="H77" s="1217"/>
      <c r="I77" s="1217"/>
      <c r="J77" s="1217"/>
      <c r="K77" s="1217"/>
      <c r="L77" s="1217"/>
      <c r="M77" s="1217"/>
      <c r="N77" s="1217"/>
      <c r="O77" s="508"/>
      <c r="P77" s="19"/>
      <c r="Q77" s="19"/>
      <c r="R77" s="19"/>
      <c r="S77" s="19"/>
      <c r="T77" s="19"/>
      <c r="U77" s="19"/>
      <c r="V77" s="19"/>
      <c r="W77" s="19"/>
    </row>
    <row r="78" spans="1:28" s="12" customFormat="1" ht="5.0999999999999996" customHeight="1" x14ac:dyDescent="0.2">
      <c r="A78" s="19"/>
      <c r="C78" s="31"/>
      <c r="D78" s="301"/>
      <c r="E78" s="301"/>
      <c r="F78" s="301"/>
      <c r="G78" s="301"/>
      <c r="H78" s="301"/>
      <c r="I78" s="301"/>
      <c r="J78" s="301"/>
      <c r="K78" s="301"/>
      <c r="L78" s="301"/>
      <c r="M78" s="301"/>
      <c r="N78" s="301"/>
      <c r="O78" s="508"/>
      <c r="P78" s="19"/>
      <c r="Q78" s="19"/>
      <c r="R78" s="19"/>
      <c r="S78" s="19"/>
      <c r="T78" s="19"/>
      <c r="U78" s="19"/>
      <c r="V78" s="19"/>
      <c r="W78" s="19"/>
    </row>
    <row r="79" spans="1:28" s="12" customFormat="1" ht="39.950000000000003" customHeight="1" x14ac:dyDescent="0.2">
      <c r="A79" s="19"/>
      <c r="C79" s="31"/>
      <c r="E79" s="1371" t="str">
        <f>Translations!$B$649</f>
        <v>Mai jos, în câmpurile verzi, sunt afișate nivelurile minime cerute pentru datele de activitate și parametrii de calcul, pe baza intrărilor din secțiunea 5 literele (d) și (e) și din secțiunea 6 literele (e) și (f). Acestea sunt nivelurile minime pentru fluxurile de sursă majore din instalații de categoria C. Cu toate acestea, se pot accepta cerințe mai reduse. Îndrumări corespunzătoare vor fi afișate în caseta verde de mai jos, în funcție de următoarele puncte:</v>
      </c>
      <c r="F79" s="1371"/>
      <c r="G79" s="1371"/>
      <c r="H79" s="1371"/>
      <c r="I79" s="1371"/>
      <c r="J79" s="1371"/>
      <c r="K79" s="1371"/>
      <c r="L79" s="1371"/>
      <c r="M79" s="1371"/>
      <c r="N79" s="1371"/>
      <c r="O79" s="508"/>
      <c r="P79" s="19"/>
      <c r="Q79" s="19"/>
      <c r="R79" s="19"/>
      <c r="S79" s="19"/>
      <c r="T79" s="19"/>
      <c r="U79" s="19"/>
      <c r="V79" s="19"/>
      <c r="W79" s="19"/>
    </row>
    <row r="80" spans="1:28" s="12" customFormat="1" ht="12.75" customHeight="1" x14ac:dyDescent="0.2">
      <c r="A80" s="19"/>
      <c r="C80" s="31"/>
      <c r="E80" s="481" t="s">
        <v>386</v>
      </c>
      <c r="F80" s="1371" t="str">
        <f>Translations!$B$650</f>
        <v>Cerințe reduse li se aplică instalațiilor cu emisii reduse în conformitate cu articolul 47 alineatul (2);</v>
      </c>
      <c r="G80" s="1371"/>
      <c r="H80" s="1371"/>
      <c r="I80" s="1371"/>
      <c r="J80" s="1371"/>
      <c r="K80" s="1371"/>
      <c r="L80" s="1371"/>
      <c r="M80" s="1371"/>
      <c r="N80" s="1371"/>
      <c r="O80" s="508"/>
      <c r="P80" s="19"/>
      <c r="Q80" s="19"/>
      <c r="R80" s="19"/>
      <c r="S80" s="19"/>
      <c r="T80" s="19"/>
      <c r="U80" s="19"/>
      <c r="V80" s="19"/>
      <c r="W80" s="19"/>
    </row>
    <row r="81" spans="1:28" s="12" customFormat="1" ht="12.75" customHeight="1" x14ac:dyDescent="0.2">
      <c r="A81" s="19"/>
      <c r="C81" s="31"/>
      <c r="E81" s="481" t="s">
        <v>386</v>
      </c>
      <c r="F81" s="1371" t="str">
        <f>Translations!$B$651</f>
        <v>Categoria instalației (A, B sau C) în conformitate cu articolul 19;</v>
      </c>
      <c r="G81" s="1371"/>
      <c r="H81" s="1371"/>
      <c r="I81" s="1371"/>
      <c r="J81" s="1371"/>
      <c r="K81" s="1371"/>
      <c r="L81" s="1371"/>
      <c r="M81" s="1371"/>
      <c r="N81" s="1371"/>
      <c r="O81" s="508"/>
      <c r="P81" s="19"/>
      <c r="Q81" s="19"/>
      <c r="R81" s="19"/>
      <c r="S81" s="19"/>
      <c r="T81" s="19"/>
      <c r="U81" s="19"/>
      <c r="V81" s="19"/>
      <c r="W81" s="19"/>
    </row>
    <row r="82" spans="1:28" s="12" customFormat="1" ht="12.75" customHeight="1" x14ac:dyDescent="0.2">
      <c r="A82" s="19"/>
      <c r="C82" s="31"/>
      <c r="E82" s="481" t="s">
        <v>386</v>
      </c>
      <c r="F82" s="1371" t="str">
        <f>Translations!$B$450</f>
        <v>Cerințe reduse li se aplică fluxurilor de sursă minore și de minimis clasificate în conformitate cu articolul 19 alineatul (3).</v>
      </c>
      <c r="G82" s="1371"/>
      <c r="H82" s="1371"/>
      <c r="I82" s="1371"/>
      <c r="J82" s="1371"/>
      <c r="K82" s="1371"/>
      <c r="L82" s="1371"/>
      <c r="M82" s="1371"/>
      <c r="N82" s="1371"/>
      <c r="O82" s="508"/>
      <c r="P82" s="19"/>
      <c r="Q82" s="19"/>
      <c r="R82" s="19"/>
      <c r="S82" s="19"/>
      <c r="T82" s="19"/>
      <c r="U82" s="19"/>
      <c r="V82" s="19"/>
      <c r="W82" s="19"/>
    </row>
    <row r="83" spans="1:28" s="12" customFormat="1" ht="12.75" customHeight="1" x14ac:dyDescent="0.2">
      <c r="A83" s="19"/>
      <c r="C83" s="31"/>
      <c r="E83" s="1371" t="str">
        <f>Translations!$B$451</f>
        <v>Acest mesaj cu privire la nivelurile aplicabile este relevant pentru datele de activitate și pentru toți parametrii de calcul.</v>
      </c>
      <c r="F83" s="1371"/>
      <c r="G83" s="1371"/>
      <c r="H83" s="1371"/>
      <c r="I83" s="1371"/>
      <c r="J83" s="1371"/>
      <c r="K83" s="1371"/>
      <c r="L83" s="1371"/>
      <c r="M83" s="1371"/>
      <c r="N83" s="1371"/>
      <c r="O83" s="508"/>
      <c r="P83" s="19"/>
      <c r="Q83" s="19"/>
      <c r="R83" s="19"/>
      <c r="S83" s="19"/>
      <c r="T83" s="19"/>
      <c r="U83" s="19"/>
      <c r="V83" s="19"/>
      <c r="W83" s="19"/>
    </row>
    <row r="84" spans="1:28" s="12" customFormat="1" ht="5.0999999999999996" customHeight="1" x14ac:dyDescent="0.2">
      <c r="A84" s="19"/>
      <c r="C84" s="31"/>
      <c r="O84" s="508"/>
      <c r="P84" s="19"/>
      <c r="Q84" s="19"/>
      <c r="R84" s="19"/>
      <c r="S84" s="19"/>
      <c r="T84" s="19"/>
      <c r="U84" s="19"/>
      <c r="V84" s="19"/>
      <c r="W84" s="19"/>
    </row>
    <row r="85" spans="1:28" s="12" customFormat="1" ht="51" customHeight="1" x14ac:dyDescent="0.2">
      <c r="A85" s="19"/>
      <c r="C85" s="31"/>
      <c r="E85" s="1241" t="str">
        <f>IF(H71="","",INDEX(EUconst_SmallEmiSouStreamMsg,MATCH(Q85,EUconst_SmallEmiSouStream,0)))</f>
        <v/>
      </c>
      <c r="F85" s="1242"/>
      <c r="G85" s="1242"/>
      <c r="H85" s="1242"/>
      <c r="I85" s="1242"/>
      <c r="J85" s="1242"/>
      <c r="K85" s="1242"/>
      <c r="L85" s="1242"/>
      <c r="M85" s="1242"/>
      <c r="N85" s="1243"/>
      <c r="O85" s="508"/>
      <c r="P85" s="19"/>
      <c r="Q85" s="320" t="str">
        <f>IF(ISBLANK(CNTR_SmallEmitter),IF(CNTR_SmallEmitter=TRUE,EUconst_CNTR_SmallEmitter,EUconst_CNTR_NoSmallEmitter),EUconst_CNTR_NoSmallEmitter) &amp; IF((CNTR_Category)="","C",CNTR_Category) &amp; "_" &amp; IF(M71="",1,MATCH(M71,SourceCategory,0))</f>
        <v>NoSmallEmitter_C_1</v>
      </c>
      <c r="R85" s="19"/>
      <c r="S85" s="19"/>
      <c r="T85" s="19"/>
      <c r="U85" s="19"/>
      <c r="V85" s="19"/>
      <c r="W85" s="19"/>
    </row>
    <row r="86" spans="1:28" x14ac:dyDescent="0.2">
      <c r="A86" s="90"/>
      <c r="B86" s="489"/>
      <c r="C86" s="489"/>
      <c r="D86" s="507"/>
      <c r="E86" s="507"/>
      <c r="F86" s="507"/>
      <c r="G86" s="507"/>
      <c r="H86" s="507"/>
      <c r="I86" s="507"/>
      <c r="J86" s="507"/>
      <c r="K86" s="508"/>
      <c r="L86" s="508"/>
      <c r="M86" s="508"/>
      <c r="N86" s="508"/>
      <c r="O86" s="508"/>
      <c r="P86" s="90"/>
      <c r="Q86" s="90"/>
      <c r="R86" s="90"/>
      <c r="S86" s="90"/>
      <c r="T86" s="90"/>
      <c r="U86" s="90"/>
      <c r="V86" s="90"/>
      <c r="W86" s="90"/>
      <c r="X86" s="489"/>
      <c r="Y86" s="489"/>
      <c r="Z86" s="489"/>
      <c r="AA86" s="489"/>
      <c r="AB86" s="489"/>
    </row>
    <row r="87" spans="1:28" ht="15" customHeight="1" x14ac:dyDescent="0.2">
      <c r="A87" s="90"/>
      <c r="B87" s="489"/>
      <c r="C87" s="324"/>
      <c r="D87" s="1217" t="str">
        <f>Translations!$B$652</f>
        <v>Date de activitate</v>
      </c>
      <c r="E87" s="1217"/>
      <c r="F87" s="1217"/>
      <c r="G87" s="1217"/>
      <c r="H87" s="1217"/>
      <c r="I87" s="1217"/>
      <c r="J87" s="1217"/>
      <c r="K87" s="1217"/>
      <c r="L87" s="1217"/>
      <c r="M87" s="1217"/>
      <c r="N87" s="1217"/>
      <c r="O87" s="508"/>
      <c r="P87" s="90"/>
      <c r="Q87" s="90"/>
      <c r="R87" s="90"/>
      <c r="S87" s="90"/>
      <c r="T87" s="90"/>
      <c r="U87" s="90"/>
      <c r="V87" s="90"/>
      <c r="W87" s="90"/>
      <c r="X87" s="489"/>
      <c r="Y87" s="489"/>
      <c r="Z87" s="489"/>
      <c r="AA87" s="489"/>
      <c r="AB87" s="489"/>
    </row>
    <row r="88" spans="1:28" ht="5.0999999999999996" customHeight="1" x14ac:dyDescent="0.2">
      <c r="A88" s="90"/>
      <c r="B88" s="489"/>
      <c r="C88" s="324"/>
      <c r="D88" s="301"/>
      <c r="E88" s="301"/>
      <c r="F88" s="301"/>
      <c r="G88" s="301"/>
      <c r="H88" s="301"/>
      <c r="I88" s="301"/>
      <c r="J88" s="301"/>
      <c r="K88" s="301"/>
      <c r="L88" s="301"/>
      <c r="M88" s="301"/>
      <c r="N88" s="301"/>
      <c r="O88" s="508"/>
      <c r="P88" s="90"/>
      <c r="Q88" s="90"/>
      <c r="R88" s="90"/>
      <c r="S88" s="90"/>
      <c r="T88" s="90"/>
      <c r="U88" s="90"/>
      <c r="V88" s="90"/>
      <c r="W88" s="90"/>
      <c r="X88" s="489"/>
      <c r="Y88" s="489"/>
      <c r="Z88" s="489"/>
      <c r="AA88" s="489"/>
      <c r="AB88" s="489"/>
    </row>
    <row r="89" spans="1:28" x14ac:dyDescent="0.2">
      <c r="A89" s="90"/>
      <c r="B89" s="489"/>
      <c r="C89" s="394"/>
      <c r="D89" s="394" t="str">
        <f>Translations!$B$653</f>
        <v>Producția de aluminiu primar:</v>
      </c>
      <c r="E89" s="507"/>
      <c r="F89" s="507"/>
      <c r="G89" s="507"/>
      <c r="H89" s="507"/>
      <c r="I89" s="507"/>
      <c r="J89" s="507"/>
      <c r="K89" s="508"/>
      <c r="L89" s="508"/>
      <c r="M89" s="508"/>
      <c r="N89" s="508"/>
      <c r="O89" s="508"/>
      <c r="P89" s="90"/>
      <c r="Q89" s="90"/>
      <c r="R89" s="90"/>
      <c r="S89" s="90"/>
      <c r="T89" s="90"/>
      <c r="U89" s="90" t="s">
        <v>492</v>
      </c>
      <c r="V89" s="90" t="s">
        <v>489</v>
      </c>
      <c r="W89" s="90" t="s">
        <v>88</v>
      </c>
      <c r="X89" s="489"/>
      <c r="Y89" s="489"/>
      <c r="Z89" s="489"/>
      <c r="AA89" s="489"/>
      <c r="AB89" s="489"/>
    </row>
    <row r="90" spans="1:28" x14ac:dyDescent="0.2">
      <c r="A90" s="90"/>
      <c r="B90" s="489"/>
      <c r="C90" s="489"/>
      <c r="D90" s="31" t="s">
        <v>313</v>
      </c>
      <c r="E90" s="35" t="str">
        <f>Translations!$B$477</f>
        <v>Nivelul minim cerut pentru datele de activitate:</v>
      </c>
      <c r="F90" s="12"/>
      <c r="G90" s="12"/>
      <c r="H90" s="313" t="str">
        <f>IF(H73="","",IF(CNTR_Category="A",INDEX(EUwideConstants!$G:$G,MATCH(Q90,EUwideConstants!$Q:$Q,0)),INDEX(EUwideConstants!$N:$N,MATCH(Q90,EUwideConstants!$Q:$Q,0))))</f>
        <v/>
      </c>
      <c r="I90" s="1351" t="str">
        <f>IF(H90="","",IF(S90=0,EUconst_NA,IF(ISERROR(S90),"",EUconst_MsgTierActivityLevel &amp; " " &amp;S90)))</f>
        <v/>
      </c>
      <c r="J90" s="1094"/>
      <c r="K90" s="1094"/>
      <c r="L90" s="1094"/>
      <c r="M90" s="1094"/>
      <c r="N90" s="1037"/>
      <c r="O90" s="508"/>
      <c r="P90" s="90"/>
      <c r="Q90" s="113" t="str">
        <f>EUconst_CNTR_ActivityData&amp;H73</f>
        <v>ActivityData_</v>
      </c>
      <c r="R90" s="39"/>
      <c r="S90" s="42" t="str">
        <f>IF(H90="","",IF(H90=EUconst_NA,"",INDEX(EUwideConstants!$H:$M,MATCH(Q90,EUwideConstants!$Q:$Q,0),MATCH(H90,CNTR_TierList,0))))</f>
        <v/>
      </c>
      <c r="T90" s="90"/>
      <c r="U90" s="331" t="str">
        <f>V71</f>
        <v/>
      </c>
      <c r="V90" s="331">
        <v>0</v>
      </c>
      <c r="W90" s="113" t="b">
        <f>IF($L$6=EUconst_NotRelevant,TRUE,IF(V90&gt;0,(V90&lt;&gt;U90),IF(U90="",TRUE,FALSE)))</f>
        <v>1</v>
      </c>
      <c r="X90" s="489"/>
      <c r="Y90" s="489"/>
      <c r="Z90" s="489"/>
      <c r="AA90" s="489"/>
      <c r="AB90" s="489"/>
    </row>
    <row r="91" spans="1:28" x14ac:dyDescent="0.2">
      <c r="A91" s="90"/>
      <c r="B91" s="489"/>
      <c r="C91" s="489"/>
      <c r="D91" s="31" t="s">
        <v>186</v>
      </c>
      <c r="E91" s="35" t="str">
        <f>Translations!$B$478</f>
        <v>Nivelul utilizat pentru datele de activitate:</v>
      </c>
      <c r="F91" s="12"/>
      <c r="G91" s="12"/>
      <c r="H91" s="232"/>
      <c r="I91" s="1351" t="str">
        <f>IF(OR(ISBLANK(H91),H91=EUconst_NoTier),"",IF(S91=0,EUconst_NA,IF(ISERROR(S91),"",EUconst_MsgTierActivityLevel &amp; " " &amp;S91)))</f>
        <v/>
      </c>
      <c r="J91" s="1094"/>
      <c r="K91" s="1094"/>
      <c r="L91" s="1094"/>
      <c r="M91" s="1094"/>
      <c r="N91" s="1037"/>
      <c r="O91" s="508"/>
      <c r="P91" s="90"/>
      <c r="Q91" s="113" t="str">
        <f>EUconst_CNTR_ActivityData&amp;H73</f>
        <v>ActivityData_</v>
      </c>
      <c r="R91" s="39"/>
      <c r="S91" s="42" t="str">
        <f>IF(ISBLANK(H91),"",IF(H91=EUconst_NA,"",INDEX(EUwideConstants!$H:$M,MATCH(Q91,EUwideConstants!$Q:$Q,0),MATCH(H91,CNTR_TierList,0))))</f>
        <v/>
      </c>
      <c r="T91" s="90"/>
      <c r="U91" s="331" t="str">
        <f>U90</f>
        <v/>
      </c>
      <c r="V91" s="331">
        <v>0</v>
      </c>
      <c r="W91" s="113" t="b">
        <f>IF($L$6=EUconst_NotRelevant,TRUE,IF(V91&gt;0,(V91&lt;&gt;U91),IF(U91="",TRUE,FALSE)))</f>
        <v>1</v>
      </c>
      <c r="X91" s="489"/>
      <c r="Y91" s="489"/>
      <c r="Z91" s="489"/>
      <c r="AA91" s="489"/>
      <c r="AB91" s="489"/>
    </row>
    <row r="92" spans="1:28" x14ac:dyDescent="0.2">
      <c r="A92" s="90"/>
      <c r="B92" s="489"/>
      <c r="C92" s="489"/>
      <c r="D92" s="31" t="s">
        <v>314</v>
      </c>
      <c r="E92" s="35" t="str">
        <f>Translations!$B$479</f>
        <v>Incertitudine constatată:</v>
      </c>
      <c r="F92" s="12"/>
      <c r="G92" s="12"/>
      <c r="H92" s="314"/>
      <c r="I92" s="35" t="str">
        <f>Translations!$B$480</f>
        <v>Observație:</v>
      </c>
      <c r="J92" s="1350"/>
      <c r="K92" s="1327"/>
      <c r="L92" s="1327"/>
      <c r="M92" s="1327"/>
      <c r="N92" s="1328"/>
      <c r="O92" s="508"/>
      <c r="P92" s="90"/>
      <c r="Q92" s="90"/>
      <c r="R92" s="90"/>
      <c r="S92" s="90"/>
      <c r="T92" s="90"/>
      <c r="U92" s="331" t="str">
        <f>U91</f>
        <v/>
      </c>
      <c r="V92" s="331">
        <v>0</v>
      </c>
      <c r="W92" s="113" t="b">
        <f>IF($L$6=EUconst_NotRelevant,TRUE,IF(V92&gt;0,(V92&lt;&gt;U92),IF(U92="",TRUE,FALSE)))</f>
        <v>1</v>
      </c>
      <c r="X92" s="489"/>
      <c r="Y92" s="489"/>
      <c r="Z92" s="489"/>
      <c r="AA92" s="489"/>
      <c r="AB92" s="489"/>
    </row>
    <row r="93" spans="1:28" ht="5.0999999999999996" customHeight="1" x14ac:dyDescent="0.2">
      <c r="A93" s="90"/>
      <c r="B93" s="489"/>
      <c r="C93" s="489"/>
      <c r="D93" s="489"/>
      <c r="E93" s="507"/>
      <c r="F93" s="507"/>
      <c r="G93" s="507"/>
      <c r="H93" s="507"/>
      <c r="I93" s="507"/>
      <c r="J93" s="507"/>
      <c r="K93" s="507"/>
      <c r="L93" s="508"/>
      <c r="M93" s="508"/>
      <c r="N93" s="508"/>
      <c r="O93" s="508"/>
      <c r="P93" s="90"/>
      <c r="Q93" s="90"/>
      <c r="R93" s="90"/>
      <c r="S93" s="90"/>
      <c r="T93" s="90"/>
      <c r="U93" s="90"/>
      <c r="V93" s="90"/>
      <c r="W93" s="90"/>
      <c r="X93" s="489"/>
      <c r="Y93" s="489"/>
      <c r="Z93" s="489"/>
      <c r="AA93" s="489"/>
      <c r="AB93" s="489"/>
    </row>
    <row r="94" spans="1:28" x14ac:dyDescent="0.2">
      <c r="A94" s="90"/>
      <c r="B94" s="489"/>
      <c r="C94" s="489"/>
      <c r="D94" s="394" t="str">
        <f>Translations!$B$654</f>
        <v>Metoda A: numărul de efecte anodice pe cuvă-zi</v>
      </c>
      <c r="E94" s="507"/>
      <c r="F94" s="507"/>
      <c r="G94" s="507"/>
      <c r="H94" s="507"/>
      <c r="I94" s="507"/>
      <c r="J94" s="507"/>
      <c r="K94" s="507"/>
      <c r="L94" s="508"/>
      <c r="M94" s="508"/>
      <c r="N94" s="508"/>
      <c r="O94" s="508"/>
      <c r="P94" s="90"/>
      <c r="Q94" s="93"/>
      <c r="R94" s="93"/>
      <c r="S94" s="93"/>
      <c r="T94" s="90"/>
      <c r="U94" s="90"/>
      <c r="V94" s="90"/>
      <c r="W94" s="90"/>
      <c r="X94" s="489"/>
      <c r="Y94" s="489"/>
      <c r="Z94" s="489"/>
      <c r="AA94" s="489"/>
      <c r="AB94" s="489"/>
    </row>
    <row r="95" spans="1:28" x14ac:dyDescent="0.2">
      <c r="A95" s="90"/>
      <c r="B95" s="489"/>
      <c r="C95" s="489"/>
      <c r="D95" s="31" t="s">
        <v>315</v>
      </c>
      <c r="E95" s="35" t="str">
        <f>Translations!$B$477</f>
        <v>Nivelul minim cerut pentru datele de activitate:</v>
      </c>
      <c r="F95" s="12"/>
      <c r="G95" s="12"/>
      <c r="H95" s="313" t="str">
        <f>IF(W95,"",H90)</f>
        <v/>
      </c>
      <c r="I95" s="1351" t="str">
        <f>IF(W95,"",I90)</f>
        <v/>
      </c>
      <c r="J95" s="1094"/>
      <c r="K95" s="1094"/>
      <c r="L95" s="1094"/>
      <c r="M95" s="1094"/>
      <c r="N95" s="1037"/>
      <c r="O95" s="508"/>
      <c r="P95" s="90"/>
      <c r="Q95" s="93"/>
      <c r="R95" s="39"/>
      <c r="S95" s="30"/>
      <c r="T95" s="90"/>
      <c r="U95" s="331" t="str">
        <f>U92</f>
        <v/>
      </c>
      <c r="V95" s="331">
        <v>1</v>
      </c>
      <c r="W95" s="113" t="b">
        <f>IF($L$6=EUconst_NotRelevant,TRUE,IF(V95&gt;0,(V95&lt;&gt;U95),IF(U95="",TRUE,FALSE)))</f>
        <v>1</v>
      </c>
      <c r="X95" s="489"/>
      <c r="Y95" s="489"/>
      <c r="Z95" s="489"/>
      <c r="AA95" s="489"/>
      <c r="AB95" s="489"/>
    </row>
    <row r="96" spans="1:28" x14ac:dyDescent="0.2">
      <c r="A96" s="90"/>
      <c r="B96" s="489"/>
      <c r="C96" s="489"/>
      <c r="D96" s="31" t="s">
        <v>312</v>
      </c>
      <c r="E96" s="35" t="str">
        <f>Translations!$B$478</f>
        <v>Nivelul utilizat pentru datele de activitate:</v>
      </c>
      <c r="F96" s="12"/>
      <c r="G96" s="12"/>
      <c r="H96" s="232"/>
      <c r="I96" s="1351" t="str">
        <f>IF(OR(ISBLANK(H96),H96=EUconst_NoTier),"",IF(S96=0,EUconst_NA,IF(ISERROR(S96),"",EUconst_MsgTierActivityLevel &amp; " " &amp;S96)))</f>
        <v/>
      </c>
      <c r="J96" s="1094"/>
      <c r="K96" s="1094"/>
      <c r="L96" s="1094"/>
      <c r="M96" s="1094"/>
      <c r="N96" s="1037"/>
      <c r="O96" s="508"/>
      <c r="P96" s="90"/>
      <c r="Q96" s="113" t="str">
        <f>EUconst_CNTR_ActivityData&amp;H73</f>
        <v>ActivityData_</v>
      </c>
      <c r="R96" s="39"/>
      <c r="S96" s="42" t="str">
        <f>IF(ISBLANK(H96),"",IF(H96=EUconst_NA,"",INDEX(EUwideConstants!$H:$M,MATCH(Q96,EUwideConstants!$Q:$Q,0),MATCH(H96,CNTR_TierList,0))))</f>
        <v/>
      </c>
      <c r="T96" s="90"/>
      <c r="U96" s="331" t="str">
        <f>U95</f>
        <v/>
      </c>
      <c r="V96" s="331">
        <v>1</v>
      </c>
      <c r="W96" s="113" t="b">
        <f>IF($L$6=EUconst_NotRelevant,TRUE,IF(V96&gt;0,(V96&lt;&gt;U96),IF(U96="",TRUE,FALSE)))</f>
        <v>1</v>
      </c>
      <c r="X96" s="489"/>
      <c r="Y96" s="489"/>
      <c r="Z96" s="489"/>
      <c r="AA96" s="489"/>
      <c r="AB96" s="489"/>
    </row>
    <row r="97" spans="1:28" x14ac:dyDescent="0.2">
      <c r="A97" s="90"/>
      <c r="B97" s="489"/>
      <c r="C97" s="489"/>
      <c r="D97" s="31" t="s">
        <v>405</v>
      </c>
      <c r="E97" s="35" t="str">
        <f>Translations!$B$479</f>
        <v>Incertitudine constatată:</v>
      </c>
      <c r="F97" s="12"/>
      <c r="G97" s="12"/>
      <c r="H97" s="314"/>
      <c r="I97" s="35" t="str">
        <f>Translations!$B$480</f>
        <v>Observație:</v>
      </c>
      <c r="J97" s="1350"/>
      <c r="K97" s="1327"/>
      <c r="L97" s="1327"/>
      <c r="M97" s="1327"/>
      <c r="N97" s="1328"/>
      <c r="O97" s="508"/>
      <c r="P97" s="90"/>
      <c r="Q97" s="93"/>
      <c r="R97" s="93"/>
      <c r="S97" s="93"/>
      <c r="T97" s="90"/>
      <c r="U97" s="331" t="str">
        <f>U96</f>
        <v/>
      </c>
      <c r="V97" s="331">
        <v>1</v>
      </c>
      <c r="W97" s="113" t="b">
        <f>IF($L$6=EUconst_NotRelevant,TRUE,IF(V97&gt;0,(V97&lt;&gt;U97),IF(U97="",TRUE,FALSE)))</f>
        <v>1</v>
      </c>
      <c r="X97" s="489"/>
      <c r="Y97" s="489"/>
      <c r="Z97" s="489"/>
      <c r="AA97" s="489"/>
      <c r="AB97" s="489"/>
    </row>
    <row r="98" spans="1:28" ht="5.0999999999999996" customHeight="1" x14ac:dyDescent="0.2">
      <c r="A98" s="90"/>
      <c r="B98" s="489"/>
      <c r="C98" s="489"/>
      <c r="D98" s="489"/>
      <c r="E98" s="507"/>
      <c r="F98" s="507"/>
      <c r="G98" s="507"/>
      <c r="H98" s="507"/>
      <c r="I98" s="507"/>
      <c r="J98" s="507"/>
      <c r="K98" s="507"/>
      <c r="L98" s="508"/>
      <c r="M98" s="508"/>
      <c r="N98" s="508"/>
      <c r="O98" s="508"/>
      <c r="P98" s="90"/>
      <c r="Q98" s="90"/>
      <c r="R98" s="90"/>
      <c r="S98" s="90"/>
      <c r="T98" s="90"/>
      <c r="U98" s="90"/>
      <c r="V98" s="90"/>
      <c r="W98" s="90"/>
      <c r="X98" s="489"/>
      <c r="Y98" s="489"/>
      <c r="Z98" s="489"/>
      <c r="AA98" s="489"/>
      <c r="AB98" s="489"/>
    </row>
    <row r="99" spans="1:28" x14ac:dyDescent="0.2">
      <c r="A99" s="90"/>
      <c r="B99" s="489"/>
      <c r="C99" s="489"/>
      <c r="D99" s="394" t="str">
        <f>Translations!$B$655</f>
        <v>Metoda A: durata medie a efectelor anodice în minute per eveniment</v>
      </c>
      <c r="E99" s="507"/>
      <c r="F99" s="507"/>
      <c r="G99" s="507"/>
      <c r="H99" s="507"/>
      <c r="I99" s="507"/>
      <c r="J99" s="507"/>
      <c r="K99" s="507"/>
      <c r="L99" s="508"/>
      <c r="M99" s="508"/>
      <c r="N99" s="508"/>
      <c r="O99" s="508"/>
      <c r="P99" s="90"/>
      <c r="Q99" s="93"/>
      <c r="R99" s="93"/>
      <c r="S99" s="93"/>
      <c r="T99" s="90"/>
      <c r="U99" s="90"/>
      <c r="V99" s="90"/>
      <c r="W99" s="90"/>
      <c r="X99" s="489"/>
      <c r="Y99" s="489"/>
      <c r="Z99" s="489"/>
      <c r="AA99" s="489"/>
      <c r="AB99" s="489"/>
    </row>
    <row r="100" spans="1:28" x14ac:dyDescent="0.2">
      <c r="A100" s="90"/>
      <c r="B100" s="489"/>
      <c r="C100" s="489"/>
      <c r="D100" s="31" t="s">
        <v>406</v>
      </c>
      <c r="E100" s="35" t="str">
        <f>Translations!$B$477</f>
        <v>Nivelul minim cerut pentru datele de activitate:</v>
      </c>
      <c r="F100" s="12"/>
      <c r="G100" s="12"/>
      <c r="H100" s="313" t="str">
        <f>IF(W100,"",H90)</f>
        <v/>
      </c>
      <c r="I100" s="1351" t="str">
        <f>IF(W100,"",I90)</f>
        <v/>
      </c>
      <c r="J100" s="1094"/>
      <c r="K100" s="1094"/>
      <c r="L100" s="1094"/>
      <c r="M100" s="1094"/>
      <c r="N100" s="1037"/>
      <c r="O100" s="508"/>
      <c r="P100" s="90"/>
      <c r="Q100" s="93"/>
      <c r="R100" s="39"/>
      <c r="S100" s="30"/>
      <c r="T100" s="90"/>
      <c r="U100" s="331" t="str">
        <f>U97</f>
        <v/>
      </c>
      <c r="V100" s="331">
        <v>1</v>
      </c>
      <c r="W100" s="113" t="b">
        <f>IF($L$6=EUconst_NotRelevant,TRUE,IF(V100&gt;0,(V100&lt;&gt;U100),IF(U100="",TRUE,FALSE)))</f>
        <v>1</v>
      </c>
      <c r="X100" s="489"/>
      <c r="Y100" s="489"/>
      <c r="Z100" s="489"/>
      <c r="AA100" s="489"/>
      <c r="AB100" s="489"/>
    </row>
    <row r="101" spans="1:28" x14ac:dyDescent="0.2">
      <c r="A101" s="90"/>
      <c r="B101" s="489"/>
      <c r="C101" s="489"/>
      <c r="D101" s="31" t="s">
        <v>407</v>
      </c>
      <c r="E101" s="35" t="str">
        <f>Translations!$B$478</f>
        <v>Nivelul utilizat pentru datele de activitate:</v>
      </c>
      <c r="F101" s="12"/>
      <c r="G101" s="12"/>
      <c r="H101" s="232"/>
      <c r="I101" s="1351" t="str">
        <f>IF(OR(ISBLANK(H101),H101=EUconst_NoTier),"",IF(S101=0,EUconst_NA,IF(ISERROR(S101),"",EUconst_MsgTierActivityLevel &amp; " " &amp;S101)))</f>
        <v/>
      </c>
      <c r="J101" s="1094"/>
      <c r="K101" s="1094"/>
      <c r="L101" s="1094"/>
      <c r="M101" s="1094"/>
      <c r="N101" s="1037"/>
      <c r="O101" s="508"/>
      <c r="P101" s="90"/>
      <c r="Q101" s="113" t="str">
        <f>EUconst_CNTR_ActivityData&amp;H73</f>
        <v>ActivityData_</v>
      </c>
      <c r="R101" s="39"/>
      <c r="S101" s="42" t="str">
        <f>IF(ISBLANK(H101),"",IF(H101=EUconst_NA,"",INDEX(EUwideConstants!$H:$M,MATCH(Q101,EUwideConstants!$Q:$Q,0),MATCH(H101,CNTR_TierList,0))))</f>
        <v/>
      </c>
      <c r="T101" s="90"/>
      <c r="U101" s="331" t="str">
        <f>U100</f>
        <v/>
      </c>
      <c r="V101" s="331">
        <v>1</v>
      </c>
      <c r="W101" s="113" t="b">
        <f>IF($L$6=EUconst_NotRelevant,TRUE,IF(V101&gt;0,(V101&lt;&gt;U101),IF(U101="",TRUE,FALSE)))</f>
        <v>1</v>
      </c>
      <c r="X101" s="489"/>
      <c r="Y101" s="489"/>
      <c r="Z101" s="489"/>
      <c r="AA101" s="489"/>
      <c r="AB101" s="489"/>
    </row>
    <row r="102" spans="1:28" x14ac:dyDescent="0.2">
      <c r="A102" s="90"/>
      <c r="B102" s="489"/>
      <c r="C102" s="489"/>
      <c r="D102" s="31" t="s">
        <v>493</v>
      </c>
      <c r="E102" s="35" t="str">
        <f>Translations!$B$479</f>
        <v>Incertitudine constatată:</v>
      </c>
      <c r="F102" s="12"/>
      <c r="G102" s="12"/>
      <c r="H102" s="314"/>
      <c r="I102" s="35" t="str">
        <f>Translations!$B$480</f>
        <v>Observație:</v>
      </c>
      <c r="J102" s="1350"/>
      <c r="K102" s="1327"/>
      <c r="L102" s="1327"/>
      <c r="M102" s="1327"/>
      <c r="N102" s="1328"/>
      <c r="O102" s="508"/>
      <c r="P102" s="90"/>
      <c r="Q102" s="93"/>
      <c r="R102" s="93"/>
      <c r="S102" s="93"/>
      <c r="T102" s="90"/>
      <c r="U102" s="331" t="str">
        <f>U101</f>
        <v/>
      </c>
      <c r="V102" s="331">
        <v>1</v>
      </c>
      <c r="W102" s="113" t="b">
        <f>IF($L$6=EUconst_NotRelevant,TRUE,IF(V102&gt;0,(V102&lt;&gt;U102),IF(U102="",TRUE,FALSE)))</f>
        <v>1</v>
      </c>
      <c r="X102" s="489"/>
      <c r="Y102" s="489"/>
      <c r="Z102" s="489"/>
      <c r="AA102" s="489"/>
      <c r="AB102" s="489"/>
    </row>
    <row r="103" spans="1:28" ht="5.0999999999999996" customHeight="1" x14ac:dyDescent="0.2">
      <c r="A103" s="90"/>
      <c r="B103" s="489"/>
      <c r="C103" s="489"/>
      <c r="D103" s="489"/>
      <c r="E103" s="507"/>
      <c r="F103" s="507"/>
      <c r="G103" s="507"/>
      <c r="H103" s="507"/>
      <c r="I103" s="507"/>
      <c r="J103" s="507"/>
      <c r="K103" s="507"/>
      <c r="L103" s="508"/>
      <c r="M103" s="508"/>
      <c r="N103" s="508"/>
      <c r="O103" s="508"/>
      <c r="P103" s="90"/>
      <c r="Q103" s="90"/>
      <c r="R103" s="90"/>
      <c r="S103" s="90"/>
      <c r="T103" s="90"/>
      <c r="U103" s="90"/>
      <c r="V103" s="90"/>
      <c r="W103" s="90"/>
      <c r="X103" s="489"/>
      <c r="Y103" s="489"/>
      <c r="Z103" s="489"/>
      <c r="AA103" s="489"/>
      <c r="AB103" s="489"/>
    </row>
    <row r="104" spans="1:28" x14ac:dyDescent="0.2">
      <c r="A104" s="90"/>
      <c r="B104" s="489"/>
      <c r="C104" s="489"/>
      <c r="D104" s="394" t="str">
        <f>Translations!$B$656</f>
        <v>Metoda B: supratensiunea efectului anodic per cuvă</v>
      </c>
      <c r="E104" s="507"/>
      <c r="F104" s="507"/>
      <c r="G104" s="507"/>
      <c r="H104" s="507"/>
      <c r="I104" s="507"/>
      <c r="J104" s="507"/>
      <c r="K104" s="507"/>
      <c r="L104" s="508"/>
      <c r="M104" s="508"/>
      <c r="N104" s="508"/>
      <c r="O104" s="508"/>
      <c r="P104" s="90"/>
      <c r="Q104" s="93"/>
      <c r="R104" s="93"/>
      <c r="S104" s="93"/>
      <c r="T104" s="90"/>
      <c r="U104" s="90"/>
      <c r="V104" s="90"/>
      <c r="W104" s="90"/>
      <c r="X104" s="489"/>
      <c r="Y104" s="489"/>
      <c r="Z104" s="489"/>
      <c r="AA104" s="489"/>
      <c r="AB104" s="489"/>
    </row>
    <row r="105" spans="1:28" x14ac:dyDescent="0.2">
      <c r="A105" s="90"/>
      <c r="B105" s="489"/>
      <c r="C105" s="489"/>
      <c r="D105" s="31" t="s">
        <v>110</v>
      </c>
      <c r="E105" s="35" t="str">
        <f>Translations!$B$477</f>
        <v>Nivelul minim cerut pentru datele de activitate:</v>
      </c>
      <c r="F105" s="12"/>
      <c r="G105" s="12"/>
      <c r="H105" s="313" t="str">
        <f>IF(W105,"",H90)</f>
        <v/>
      </c>
      <c r="I105" s="1351" t="str">
        <f>IF(W105,"",I90)</f>
        <v/>
      </c>
      <c r="J105" s="1094"/>
      <c r="K105" s="1094"/>
      <c r="L105" s="1094"/>
      <c r="M105" s="1094"/>
      <c r="N105" s="1037"/>
      <c r="O105" s="508"/>
      <c r="P105" s="90"/>
      <c r="Q105" s="93"/>
      <c r="R105" s="39"/>
      <c r="S105" s="30"/>
      <c r="T105" s="90"/>
      <c r="U105" s="331" t="str">
        <f>U102</f>
        <v/>
      </c>
      <c r="V105" s="331">
        <v>2</v>
      </c>
      <c r="W105" s="113" t="b">
        <f>IF($L$6=EUconst_NotRelevant,TRUE,IF(V105&gt;0,(V105&lt;&gt;U105),IF(U105="",TRUE,FALSE)))</f>
        <v>1</v>
      </c>
      <c r="X105" s="489"/>
      <c r="Y105" s="489"/>
      <c r="Z105" s="489"/>
      <c r="AA105" s="489"/>
      <c r="AB105" s="489"/>
    </row>
    <row r="106" spans="1:28" x14ac:dyDescent="0.2">
      <c r="A106" s="90"/>
      <c r="B106" s="489"/>
      <c r="C106" s="489"/>
      <c r="D106" s="31" t="s">
        <v>111</v>
      </c>
      <c r="E106" s="35" t="str">
        <f>Translations!$B$478</f>
        <v>Nivelul utilizat pentru datele de activitate:</v>
      </c>
      <c r="F106" s="12"/>
      <c r="G106" s="12"/>
      <c r="H106" s="232"/>
      <c r="I106" s="1351" t="str">
        <f>IF(OR(ISBLANK(H106),H106=EUconst_NoTier),"",IF(S106=0,EUconst_NA,IF(ISERROR(S106),"",EUconst_MsgTierActivityLevel &amp; " " &amp;S106)))</f>
        <v/>
      </c>
      <c r="J106" s="1094"/>
      <c r="K106" s="1094"/>
      <c r="L106" s="1094"/>
      <c r="M106" s="1094"/>
      <c r="N106" s="1037"/>
      <c r="O106" s="508"/>
      <c r="P106" s="90"/>
      <c r="Q106" s="113" t="str">
        <f>EUconst_CNTR_ActivityData&amp;H73</f>
        <v>ActivityData_</v>
      </c>
      <c r="R106" s="39"/>
      <c r="S106" s="42" t="str">
        <f>IF(ISBLANK(H106),"",IF(H106=EUconst_NA,"",INDEX(EUwideConstants!$H:$M,MATCH(Q106,EUwideConstants!$Q:$Q,0),MATCH(H106,CNTR_TierList,0))))</f>
        <v/>
      </c>
      <c r="T106" s="90"/>
      <c r="U106" s="331" t="str">
        <f>U105</f>
        <v/>
      </c>
      <c r="V106" s="331">
        <v>2</v>
      </c>
      <c r="W106" s="113" t="b">
        <f>IF($L$6=EUconst_NotRelevant,TRUE,IF(V106&gt;0,(V106&lt;&gt;U106),IF(U106="",TRUE,FALSE)))</f>
        <v>1</v>
      </c>
      <c r="X106" s="489"/>
      <c r="Y106" s="489"/>
      <c r="Z106" s="489"/>
      <c r="AA106" s="489"/>
      <c r="AB106" s="489"/>
    </row>
    <row r="107" spans="1:28" x14ac:dyDescent="0.2">
      <c r="A107" s="90"/>
      <c r="B107" s="489"/>
      <c r="C107" s="489"/>
      <c r="D107" s="31" t="s">
        <v>112</v>
      </c>
      <c r="E107" s="35" t="str">
        <f>Translations!$B$479</f>
        <v>Incertitudine constatată:</v>
      </c>
      <c r="F107" s="12"/>
      <c r="G107" s="12"/>
      <c r="H107" s="314"/>
      <c r="I107" s="35" t="str">
        <f>Translations!$B$480</f>
        <v>Observație:</v>
      </c>
      <c r="J107" s="1350"/>
      <c r="K107" s="1327"/>
      <c r="L107" s="1327"/>
      <c r="M107" s="1327"/>
      <c r="N107" s="1328"/>
      <c r="O107" s="508"/>
      <c r="P107" s="90"/>
      <c r="Q107" s="93"/>
      <c r="R107" s="93"/>
      <c r="S107" s="93"/>
      <c r="T107" s="90"/>
      <c r="U107" s="331" t="str">
        <f>U106</f>
        <v/>
      </c>
      <c r="V107" s="331">
        <v>2</v>
      </c>
      <c r="W107" s="113" t="b">
        <f>IF($L$6=EUconst_NotRelevant,TRUE,IF(V107&gt;0,(V107&lt;&gt;U107),IF(U107="",TRUE,FALSE)))</f>
        <v>1</v>
      </c>
      <c r="X107" s="489"/>
      <c r="Y107" s="489"/>
      <c r="Z107" s="489"/>
      <c r="AA107" s="489"/>
      <c r="AB107" s="489"/>
    </row>
    <row r="108" spans="1:28" ht="5.0999999999999996" customHeight="1" x14ac:dyDescent="0.2">
      <c r="A108" s="90"/>
      <c r="B108" s="489"/>
      <c r="C108" s="489"/>
      <c r="D108" s="489"/>
      <c r="E108" s="507"/>
      <c r="F108" s="507"/>
      <c r="G108" s="507"/>
      <c r="H108" s="507"/>
      <c r="I108" s="507"/>
      <c r="J108" s="507"/>
      <c r="K108" s="507"/>
      <c r="L108" s="508"/>
      <c r="M108" s="508"/>
      <c r="N108" s="508"/>
      <c r="O108" s="508"/>
      <c r="P108" s="90"/>
      <c r="Q108" s="90"/>
      <c r="R108" s="90"/>
      <c r="S108" s="90"/>
      <c r="T108" s="90"/>
      <c r="U108" s="90"/>
      <c r="V108" s="90"/>
      <c r="W108" s="90"/>
      <c r="X108" s="489"/>
      <c r="Y108" s="489"/>
      <c r="Z108" s="489"/>
      <c r="AA108" s="489"/>
      <c r="AB108" s="489"/>
    </row>
    <row r="109" spans="1:28" x14ac:dyDescent="0.2">
      <c r="A109" s="90"/>
      <c r="B109" s="489"/>
      <c r="C109" s="489"/>
      <c r="D109" s="394" t="str">
        <f>Translations!$B$657</f>
        <v>Metoda B: randamentul de curent</v>
      </c>
      <c r="E109" s="507"/>
      <c r="F109" s="507"/>
      <c r="G109" s="507"/>
      <c r="H109" s="507"/>
      <c r="I109" s="507"/>
      <c r="J109" s="507"/>
      <c r="K109" s="507"/>
      <c r="L109" s="508"/>
      <c r="M109" s="508"/>
      <c r="N109" s="508"/>
      <c r="O109" s="508"/>
      <c r="P109" s="90"/>
      <c r="Q109" s="93"/>
      <c r="R109" s="93"/>
      <c r="S109" s="93"/>
      <c r="T109" s="90"/>
      <c r="U109" s="90"/>
      <c r="V109" s="90"/>
      <c r="W109" s="90"/>
      <c r="X109" s="489"/>
      <c r="Y109" s="489"/>
      <c r="Z109" s="489"/>
      <c r="AA109" s="489"/>
      <c r="AB109" s="489"/>
    </row>
    <row r="110" spans="1:28" ht="12.75" customHeight="1" x14ac:dyDescent="0.2">
      <c r="A110" s="90"/>
      <c r="B110" s="489"/>
      <c r="C110" s="489"/>
      <c r="D110" s="31" t="s">
        <v>113</v>
      </c>
      <c r="E110" s="35" t="str">
        <f>Translations!$B$477</f>
        <v>Nivelul minim cerut pentru datele de activitate:</v>
      </c>
      <c r="F110" s="12"/>
      <c r="G110" s="12"/>
      <c r="H110" s="313" t="str">
        <f>IF(W110,"",H90)</f>
        <v/>
      </c>
      <c r="I110" s="1351" t="str">
        <f>IF(W110,"",I90)</f>
        <v/>
      </c>
      <c r="J110" s="1094"/>
      <c r="K110" s="1094"/>
      <c r="L110" s="1094"/>
      <c r="M110" s="1094"/>
      <c r="N110" s="1037"/>
      <c r="O110" s="508"/>
      <c r="P110" s="90"/>
      <c r="Q110" s="93"/>
      <c r="R110" s="39"/>
      <c r="S110" s="30"/>
      <c r="T110" s="90"/>
      <c r="U110" s="331" t="str">
        <f>U107</f>
        <v/>
      </c>
      <c r="V110" s="331">
        <v>2</v>
      </c>
      <c r="W110" s="113" t="b">
        <f>IF($L$6=EUconst_NotRelevant,TRUE,IF(V110&gt;0,(V110&lt;&gt;U110),IF(U110="",TRUE,FALSE)))</f>
        <v>1</v>
      </c>
      <c r="X110" s="489"/>
      <c r="Y110" s="489"/>
      <c r="Z110" s="489"/>
      <c r="AA110" s="489"/>
      <c r="AB110" s="489"/>
    </row>
    <row r="111" spans="1:28" x14ac:dyDescent="0.2">
      <c r="A111" s="90"/>
      <c r="B111" s="489"/>
      <c r="C111" s="489"/>
      <c r="D111" s="31" t="s">
        <v>187</v>
      </c>
      <c r="E111" s="35" t="str">
        <f>Translations!$B$478</f>
        <v>Nivelul utilizat pentru datele de activitate:</v>
      </c>
      <c r="F111" s="12"/>
      <c r="G111" s="12"/>
      <c r="H111" s="232"/>
      <c r="I111" s="1351" t="str">
        <f>IF(OR(ISBLANK(H111),H111=EUconst_NoTier),"",IF(S111=0,EUconst_NA,IF(ISERROR(S111),"",EUconst_MsgTierActivityLevel &amp; " " &amp;S111)))</f>
        <v/>
      </c>
      <c r="J111" s="1094"/>
      <c r="K111" s="1094"/>
      <c r="L111" s="1094"/>
      <c r="M111" s="1094"/>
      <c r="N111" s="1037"/>
      <c r="O111" s="508"/>
      <c r="P111" s="90"/>
      <c r="Q111" s="113" t="str">
        <f>EUconst_CNTR_ActivityData&amp;H73</f>
        <v>ActivityData_</v>
      </c>
      <c r="R111" s="39"/>
      <c r="S111" s="42" t="str">
        <f>IF(ISBLANK(H111),"",IF(H111=EUconst_NA,"",INDEX(EUwideConstants!$H:$M,MATCH(Q111,EUwideConstants!$Q:$Q,0),MATCH(H111,CNTR_TierList,0))))</f>
        <v/>
      </c>
      <c r="T111" s="90"/>
      <c r="U111" s="331" t="str">
        <f>U110</f>
        <v/>
      </c>
      <c r="V111" s="331">
        <v>2</v>
      </c>
      <c r="W111" s="113" t="b">
        <f>IF($L$6=EUconst_NotRelevant,TRUE,IF(V111&gt;0,(V111&lt;&gt;U111),IF(U111="",TRUE,FALSE)))</f>
        <v>1</v>
      </c>
      <c r="X111" s="489"/>
      <c r="Y111" s="489"/>
      <c r="Z111" s="489"/>
      <c r="AA111" s="489"/>
      <c r="AB111" s="489"/>
    </row>
    <row r="112" spans="1:28" x14ac:dyDescent="0.2">
      <c r="A112" s="90"/>
      <c r="B112" s="489"/>
      <c r="C112" s="489"/>
      <c r="D112" s="31" t="s">
        <v>185</v>
      </c>
      <c r="E112" s="35" t="str">
        <f>Translations!$B$479</f>
        <v>Incertitudine constatată:</v>
      </c>
      <c r="F112" s="12"/>
      <c r="G112" s="12"/>
      <c r="H112" s="314"/>
      <c r="I112" s="35" t="str">
        <f>Translations!$B$480</f>
        <v>Observație:</v>
      </c>
      <c r="J112" s="1350"/>
      <c r="K112" s="1327"/>
      <c r="L112" s="1327"/>
      <c r="M112" s="1327"/>
      <c r="N112" s="1328"/>
      <c r="O112" s="508"/>
      <c r="P112" s="90"/>
      <c r="Q112" s="90"/>
      <c r="R112" s="90"/>
      <c r="S112" s="90"/>
      <c r="T112" s="90"/>
      <c r="U112" s="331" t="str">
        <f>U111</f>
        <v/>
      </c>
      <c r="V112" s="331">
        <v>2</v>
      </c>
      <c r="W112" s="113" t="b">
        <f>IF($L$6=EUconst_NotRelevant,TRUE,IF(V112&gt;0,(V112&lt;&gt;U112),IF(U112="",TRUE,FALSE)))</f>
        <v>1</v>
      </c>
      <c r="X112" s="489"/>
      <c r="Y112" s="489"/>
      <c r="Z112" s="489"/>
      <c r="AA112" s="489"/>
      <c r="AB112" s="489"/>
    </row>
    <row r="113" spans="1:28" x14ac:dyDescent="0.2">
      <c r="A113" s="90"/>
      <c r="B113" s="489"/>
      <c r="C113" s="489"/>
      <c r="D113" s="489"/>
      <c r="E113" s="507"/>
      <c r="F113" s="507"/>
      <c r="G113" s="507"/>
      <c r="H113" s="507"/>
      <c r="I113" s="507"/>
      <c r="J113" s="507"/>
      <c r="K113" s="507"/>
      <c r="L113" s="508"/>
      <c r="M113" s="508"/>
      <c r="N113" s="508"/>
      <c r="O113" s="508"/>
      <c r="P113" s="90"/>
      <c r="Q113" s="90"/>
      <c r="R113" s="90"/>
      <c r="S113" s="90"/>
      <c r="T113" s="90"/>
      <c r="U113" s="90"/>
      <c r="V113" s="90"/>
      <c r="W113" s="90"/>
      <c r="X113" s="489"/>
      <c r="Y113" s="489"/>
      <c r="Z113" s="489"/>
      <c r="AA113" s="489"/>
      <c r="AB113" s="489"/>
    </row>
    <row r="114" spans="1:28" ht="15" customHeight="1" x14ac:dyDescent="0.2">
      <c r="A114" s="90"/>
      <c r="B114" s="489"/>
      <c r="C114" s="489"/>
      <c r="D114" s="1217" t="str">
        <f>Translations!$B$658</f>
        <v>Parametri de calcul</v>
      </c>
      <c r="E114" s="1217"/>
      <c r="F114" s="1217"/>
      <c r="G114" s="1217"/>
      <c r="H114" s="1217"/>
      <c r="I114" s="1217"/>
      <c r="J114" s="1217"/>
      <c r="K114" s="1217"/>
      <c r="L114" s="1217"/>
      <c r="M114" s="1217"/>
      <c r="N114" s="1217"/>
      <c r="O114" s="508"/>
      <c r="P114" s="90"/>
      <c r="Q114" s="90"/>
      <c r="R114" s="90"/>
      <c r="S114" s="90"/>
      <c r="T114" s="90"/>
      <c r="U114" s="90"/>
      <c r="V114" s="90"/>
      <c r="W114" s="90"/>
      <c r="X114" s="489"/>
      <c r="Y114" s="489"/>
      <c r="Z114" s="489"/>
      <c r="AA114" s="489"/>
      <c r="AB114" s="489"/>
    </row>
    <row r="115" spans="1:28" ht="15" x14ac:dyDescent="0.2">
      <c r="A115" s="90"/>
      <c r="B115" s="489"/>
      <c r="C115" s="489"/>
      <c r="D115" s="523" t="s">
        <v>251</v>
      </c>
      <c r="E115" s="394" t="str">
        <f>Translations!$B$659</f>
        <v>Niveluri aplicate</v>
      </c>
      <c r="F115" s="312"/>
      <c r="G115" s="312"/>
      <c r="H115" s="507"/>
      <c r="I115" s="507"/>
      <c r="J115" s="507"/>
      <c r="K115" s="507"/>
      <c r="L115" s="508"/>
      <c r="M115" s="508"/>
      <c r="N115" s="508"/>
      <c r="O115" s="508"/>
      <c r="P115" s="90"/>
      <c r="Q115" s="90"/>
      <c r="R115" s="90"/>
      <c r="S115" s="90"/>
      <c r="T115" s="90"/>
      <c r="U115" s="90"/>
      <c r="V115" s="90"/>
      <c r="W115" s="90"/>
      <c r="X115" s="489"/>
      <c r="Y115" s="489"/>
      <c r="Z115" s="489"/>
      <c r="AA115" s="489"/>
      <c r="AB115" s="489"/>
    </row>
    <row r="116" spans="1:28" ht="5.0999999999999996" customHeight="1" x14ac:dyDescent="0.2">
      <c r="A116" s="90"/>
      <c r="B116" s="489"/>
      <c r="C116" s="489"/>
      <c r="D116" s="489"/>
      <c r="E116" s="507"/>
      <c r="F116" s="507"/>
      <c r="G116" s="507"/>
      <c r="H116" s="507"/>
      <c r="I116" s="507"/>
      <c r="J116" s="507"/>
      <c r="K116" s="507"/>
      <c r="L116" s="508"/>
      <c r="M116" s="508"/>
      <c r="N116" s="508"/>
      <c r="O116" s="508"/>
      <c r="P116" s="90"/>
      <c r="Q116" s="90"/>
      <c r="R116" s="90"/>
      <c r="S116" s="90"/>
      <c r="T116" s="90"/>
      <c r="U116" s="90"/>
      <c r="V116" s="90"/>
      <c r="W116" s="90"/>
      <c r="X116" s="489"/>
      <c r="Y116" s="489"/>
      <c r="Z116" s="489"/>
      <c r="AA116" s="489"/>
      <c r="AB116" s="489"/>
    </row>
    <row r="117" spans="1:28" x14ac:dyDescent="0.2">
      <c r="A117" s="90"/>
      <c r="B117" s="489"/>
      <c r="C117" s="489"/>
      <c r="D117" s="489"/>
      <c r="E117" s="325" t="str">
        <f>Translations!$B$516</f>
        <v>Parametrul de calcul</v>
      </c>
      <c r="F117" s="326"/>
      <c r="G117" s="327"/>
      <c r="H117" s="62" t="str">
        <f>Translations!$B$517</f>
        <v>Nivel minim cerut</v>
      </c>
      <c r="I117" s="62" t="str">
        <f>Translations!$B$518</f>
        <v>Nivel aplicat</v>
      </c>
      <c r="J117" s="1347" t="str">
        <f>Translations!$B$526</f>
        <v>Textul integral pentru nivelul aplicat</v>
      </c>
      <c r="K117" s="1348"/>
      <c r="L117" s="1348"/>
      <c r="M117" s="1348"/>
      <c r="N117" s="1349"/>
      <c r="O117" s="508"/>
      <c r="P117" s="90"/>
      <c r="Q117" s="90"/>
      <c r="R117" s="90"/>
      <c r="S117" s="19" t="s">
        <v>318</v>
      </c>
      <c r="T117" s="90"/>
      <c r="U117" s="90"/>
      <c r="V117" s="90"/>
      <c r="W117" s="90"/>
      <c r="X117" s="489"/>
      <c r="Y117" s="489"/>
      <c r="Z117" s="489"/>
      <c r="AA117" s="489"/>
      <c r="AB117" s="489"/>
    </row>
    <row r="118" spans="1:28" x14ac:dyDescent="0.2">
      <c r="A118" s="90"/>
      <c r="B118" s="489"/>
      <c r="C118" s="489"/>
      <c r="D118" s="259" t="s">
        <v>316</v>
      </c>
      <c r="E118" s="328" t="str">
        <f>Translations!$B$660</f>
        <v>SEF(CF4) factor de emisie de pantă</v>
      </c>
      <c r="F118" s="329"/>
      <c r="G118" s="330"/>
      <c r="H118" s="313" t="str">
        <f>IF(H73="","",IF(W118=FALSE,IF(CNTR_Category="A",INDEX(EUwideConstants!$G:$G,MATCH(Q118,EUwideConstants!$Q:$Q,0)),INDEX(EUwideConstants!$N:$N,MATCH(Q118,EUwideConstants!$Q:$Q,0))),""))</f>
        <v/>
      </c>
      <c r="I118" s="232"/>
      <c r="J118" s="1351" t="str">
        <f>IF(OR(ISBLANK(I118),I118=EUconst_NoTier),"",IF(S118=0,EUconst_NotApplicable,IF(ISERROR(S118),"",S118)))</f>
        <v/>
      </c>
      <c r="K118" s="1094"/>
      <c r="L118" s="1094"/>
      <c r="M118" s="1094"/>
      <c r="N118" s="1037"/>
      <c r="O118" s="508"/>
      <c r="P118" s="90"/>
      <c r="Q118" s="113" t="str">
        <f>EUconst_CNTR_EF&amp;H73</f>
        <v>EF_</v>
      </c>
      <c r="R118" s="90"/>
      <c r="S118" s="41" t="str">
        <f>IF(ISBLANK(I118),"",IF(I118=EUconst_NA,"",INDEX(EUwideConstants!$H:$M,MATCH(Q118,EUwideConstants!$Q:$Q,0),MATCH(I118,CNTR_TierList,0))))</f>
        <v/>
      </c>
      <c r="T118" s="90"/>
      <c r="U118" s="331" t="str">
        <f>U112</f>
        <v/>
      </c>
      <c r="V118" s="331">
        <v>1</v>
      </c>
      <c r="W118" s="113" t="b">
        <f>IF($L$6=EUconst_NotRelevant,TRUE,IF(V118&gt;0,(V118&lt;&gt;U118),IF(U118="",TRUE,FALSE)))</f>
        <v>1</v>
      </c>
      <c r="X118" s="489"/>
      <c r="Y118" s="489"/>
      <c r="Z118" s="489"/>
      <c r="AA118" s="489"/>
      <c r="AB118" s="489"/>
    </row>
    <row r="119" spans="1:28" x14ac:dyDescent="0.2">
      <c r="A119" s="90"/>
      <c r="B119" s="489"/>
      <c r="C119" s="489"/>
      <c r="D119" s="259" t="s">
        <v>317</v>
      </c>
      <c r="E119" s="328" t="str">
        <f>Translations!$B$661</f>
        <v>OVC (Coeficient de supratensiune)</v>
      </c>
      <c r="F119" s="329"/>
      <c r="G119" s="330"/>
      <c r="H119" s="313" t="str">
        <f>IF(H74="","",IF(W119=FALSE,IF(CNTR_Category="A",INDEX(EUwideConstants!$G:$G,MATCH(Q119,EUwideConstants!$Q:$Q,0)),INDEX(EUwideConstants!$N:$N,MATCH(Q119,EUwideConstants!$Q:$Q,0))),""))</f>
        <v/>
      </c>
      <c r="I119" s="232"/>
      <c r="J119" s="1351" t="str">
        <f>IF(OR(ISBLANK(I119),I119=EUconst_NoTier),"",IF(S119=0,EUconst_NotApplicable,IF(ISERROR(S119),"",S119)))</f>
        <v/>
      </c>
      <c r="K119" s="1094"/>
      <c r="L119" s="1094"/>
      <c r="M119" s="1094"/>
      <c r="N119" s="1037"/>
      <c r="O119" s="508"/>
      <c r="P119" s="90"/>
      <c r="Q119" s="113" t="str">
        <f>EUconst_CNTR_EF&amp;H73</f>
        <v>EF_</v>
      </c>
      <c r="R119" s="90"/>
      <c r="S119" s="41" t="str">
        <f>IF(ISBLANK(I119),"",IF(I119=EUconst_NA,"",INDEX(EUwideConstants!$H:$M,MATCH(Q119,EUwideConstants!$Q:$Q,0),MATCH(I119,CNTR_TierList,0))))</f>
        <v/>
      </c>
      <c r="T119" s="90"/>
      <c r="U119" s="331" t="str">
        <f>U118</f>
        <v/>
      </c>
      <c r="V119" s="331">
        <v>2</v>
      </c>
      <c r="W119" s="113" t="b">
        <f>IF($L$6=EUconst_NotRelevant,TRUE,IF(V119&gt;0,(V119&lt;&gt;U119),IF(U119="",TRUE,FALSE)))</f>
        <v>1</v>
      </c>
      <c r="X119" s="489"/>
      <c r="Y119" s="489"/>
      <c r="Z119" s="489"/>
      <c r="AA119" s="489"/>
      <c r="AB119" s="489"/>
    </row>
    <row r="120" spans="1:28" x14ac:dyDescent="0.2">
      <c r="A120" s="90"/>
      <c r="B120" s="489"/>
      <c r="C120" s="489"/>
      <c r="D120" s="259" t="s">
        <v>475</v>
      </c>
      <c r="E120" s="328" t="str">
        <f>Translations!$B$662</f>
        <v>F(C2F6) Fracție masică de C2F6</v>
      </c>
      <c r="F120" s="329"/>
      <c r="G120" s="330"/>
      <c r="H120" s="313" t="str">
        <f>IF(H75="","",IF(W120=FALSE,IF(CNTR_Category="A",INDEX(EUwideConstants!$G:$G,MATCH(Q120,EUwideConstants!$Q:$Q,0)),INDEX(EUwideConstants!$N:$N,MATCH(Q120,EUwideConstants!$Q:$Q,0))),""))</f>
        <v/>
      </c>
      <c r="I120" s="232"/>
      <c r="J120" s="1351" t="str">
        <f>IF(OR(ISBLANK(I120),I120=EUconst_NoTier),"",IF(S120=0,EUconst_NotApplicable,IF(ISERROR(S120),"",S120)))</f>
        <v/>
      </c>
      <c r="K120" s="1094"/>
      <c r="L120" s="1094"/>
      <c r="M120" s="1094"/>
      <c r="N120" s="1037"/>
      <c r="O120" s="508"/>
      <c r="P120" s="90"/>
      <c r="Q120" s="113" t="str">
        <f>EUconst_CNTR_EF&amp;H73</f>
        <v>EF_</v>
      </c>
      <c r="R120" s="90"/>
      <c r="S120" s="41" t="str">
        <f>IF(ISBLANK(I120),"",IF(I120=EUconst_NA,"",INDEX(EUwideConstants!$H:$M,MATCH(Q120,EUwideConstants!$Q:$Q,0),MATCH(I120,CNTR_TierList,0))))</f>
        <v/>
      </c>
      <c r="T120" s="90"/>
      <c r="U120" s="331" t="str">
        <f>U119</f>
        <v/>
      </c>
      <c r="V120" s="331">
        <v>0</v>
      </c>
      <c r="W120" s="113" t="b">
        <f>IF($L$6=EUconst_NotRelevant,TRUE,IF(V120&gt;0,(V120&lt;&gt;U120),IF(U120="",TRUE,FALSE)))</f>
        <v>1</v>
      </c>
      <c r="X120" s="489"/>
      <c r="Y120" s="489"/>
      <c r="Z120" s="489"/>
      <c r="AA120" s="489"/>
      <c r="AB120" s="489"/>
    </row>
    <row r="121" spans="1:28" x14ac:dyDescent="0.2">
      <c r="A121" s="90"/>
      <c r="B121" s="489"/>
      <c r="C121" s="489"/>
      <c r="D121" s="489"/>
      <c r="E121" s="507"/>
      <c r="F121" s="507"/>
      <c r="G121" s="507"/>
      <c r="H121" s="507"/>
      <c r="I121" s="507"/>
      <c r="J121" s="507"/>
      <c r="K121" s="507"/>
      <c r="L121" s="508"/>
      <c r="M121" s="508"/>
      <c r="N121" s="508"/>
      <c r="O121" s="508"/>
      <c r="P121" s="90"/>
      <c r="Q121" s="90"/>
      <c r="R121" s="90"/>
      <c r="S121" s="90"/>
      <c r="T121" s="90"/>
      <c r="U121" s="90"/>
      <c r="V121" s="90"/>
      <c r="W121" s="90"/>
      <c r="X121" s="489"/>
      <c r="Y121" s="489"/>
      <c r="Z121" s="489"/>
      <c r="AA121" s="489"/>
      <c r="AB121" s="489"/>
    </row>
    <row r="122" spans="1:28" ht="15" x14ac:dyDescent="0.2">
      <c r="A122" s="90"/>
      <c r="B122" s="489"/>
      <c r="C122" s="489"/>
      <c r="D122" s="523" t="s">
        <v>252</v>
      </c>
      <c r="E122" s="394" t="str">
        <f>Translations!$B$663</f>
        <v>Detalii privind nivelurile</v>
      </c>
      <c r="F122" s="312"/>
      <c r="G122" s="312"/>
      <c r="H122" s="507"/>
      <c r="I122" s="507"/>
      <c r="J122" s="507"/>
      <c r="K122" s="507"/>
      <c r="L122" s="508"/>
      <c r="M122" s="508"/>
      <c r="N122" s="508"/>
      <c r="O122" s="508"/>
      <c r="P122" s="90"/>
      <c r="Q122" s="90"/>
      <c r="R122" s="90"/>
      <c r="S122" s="90"/>
      <c r="T122" s="90"/>
      <c r="U122" s="90"/>
      <c r="V122" s="90"/>
      <c r="W122" s="90"/>
      <c r="X122" s="489"/>
      <c r="Y122" s="489"/>
      <c r="Z122" s="489"/>
      <c r="AA122" s="489"/>
      <c r="AB122" s="489"/>
    </row>
    <row r="123" spans="1:28" ht="5.0999999999999996" customHeight="1" x14ac:dyDescent="0.2">
      <c r="A123" s="90"/>
      <c r="B123" s="489"/>
      <c r="C123" s="489"/>
      <c r="D123" s="489"/>
      <c r="E123" s="507"/>
      <c r="F123" s="507"/>
      <c r="G123" s="507"/>
      <c r="H123" s="507"/>
      <c r="I123" s="507"/>
      <c r="J123" s="507"/>
      <c r="K123" s="507"/>
      <c r="L123" s="508"/>
      <c r="M123" s="508"/>
      <c r="N123" s="508"/>
      <c r="O123" s="508"/>
      <c r="P123" s="90"/>
      <c r="Q123" s="90"/>
      <c r="R123" s="90"/>
      <c r="S123" s="90"/>
      <c r="T123" s="90"/>
      <c r="U123" s="90"/>
      <c r="V123" s="90"/>
      <c r="W123" s="90"/>
      <c r="X123" s="489"/>
      <c r="Y123" s="489"/>
      <c r="Z123" s="489"/>
      <c r="AA123" s="489"/>
      <c r="AB123" s="489"/>
    </row>
    <row r="124" spans="1:28" ht="38.85" customHeight="1" x14ac:dyDescent="0.2">
      <c r="A124" s="90"/>
      <c r="B124" s="489"/>
      <c r="C124" s="489"/>
      <c r="D124" s="489"/>
      <c r="E124" s="325" t="str">
        <f>Translations!$B$516</f>
        <v>Parametrul de calcul</v>
      </c>
      <c r="F124" s="326"/>
      <c r="G124" s="327"/>
      <c r="H124" s="62" t="str">
        <f>I117</f>
        <v>Nivel aplicat</v>
      </c>
      <c r="I124" s="63" t="str">
        <f>Translations!$B$664</f>
        <v>Valoarea implicită sau valoarea cea mai recentă</v>
      </c>
      <c r="J124" s="63" t="str">
        <f>Translations!$B$536</f>
        <v>Unitate</v>
      </c>
      <c r="K124" s="63" t="str">
        <f>Translations!$B$537</f>
        <v>Ref. sursă</v>
      </c>
      <c r="L124" s="63" t="str">
        <f>Translations!$B$538</f>
        <v>Ref. analiză</v>
      </c>
      <c r="M124" s="63" t="str">
        <f>Translations!$B$665</f>
        <v>Data ultimei analize</v>
      </c>
      <c r="N124" s="63" t="str">
        <f>Translations!$B$540</f>
        <v>Frecvența analizei</v>
      </c>
      <c r="O124" s="508"/>
      <c r="P124" s="90"/>
      <c r="Q124" s="90"/>
      <c r="R124" s="90"/>
      <c r="S124" s="64" t="s">
        <v>131</v>
      </c>
      <c r="T124" s="90"/>
      <c r="U124" s="90"/>
      <c r="V124" s="90"/>
      <c r="W124" s="90"/>
      <c r="X124" s="489"/>
      <c r="Y124" s="489"/>
      <c r="Z124" s="489"/>
      <c r="AA124" s="489"/>
      <c r="AB124" s="489"/>
    </row>
    <row r="125" spans="1:28" x14ac:dyDescent="0.2">
      <c r="A125" s="90"/>
      <c r="B125" s="489"/>
      <c r="C125" s="489"/>
      <c r="D125" s="259" t="s">
        <v>316</v>
      </c>
      <c r="E125" s="328" t="str">
        <f>E118</f>
        <v>SEF(CF4) factor de emisie de pantă</v>
      </c>
      <c r="F125" s="329"/>
      <c r="G125" s="330"/>
      <c r="H125" s="313" t="str">
        <f>IF(OR(ISBLANK(I118),I118=EUconst_NA),"",I118)</f>
        <v/>
      </c>
      <c r="I125" s="232"/>
      <c r="J125" s="232"/>
      <c r="K125" s="315"/>
      <c r="L125" s="316"/>
      <c r="M125" s="316"/>
      <c r="N125" s="317"/>
      <c r="O125" s="508"/>
      <c r="P125" s="90"/>
      <c r="Q125" s="113" t="str">
        <f>Q118</f>
        <v>EF_</v>
      </c>
      <c r="R125" s="90"/>
      <c r="S125" s="75" t="str">
        <f>IF(H125="","",IF(I118=EUconst_NA,"",INDEX(EUwideConstants!$AJ:$AN,MATCH(Q118,EUwideConstants!$Q:$Q,0),MATCH(I118,CNTR_TierList,0))))</f>
        <v/>
      </c>
      <c r="T125" s="90"/>
      <c r="U125" s="331" t="str">
        <f>U120</f>
        <v/>
      </c>
      <c r="V125" s="331">
        <v>1</v>
      </c>
      <c r="W125" s="113" t="b">
        <f>IF($L$6=EUconst_NotRelevant,TRUE,IF(V125&gt;0,(V125&lt;&gt;U125),IF(U125="",TRUE,FALSE)))</f>
        <v>1</v>
      </c>
      <c r="X125" s="489"/>
      <c r="Y125" s="489"/>
      <c r="Z125" s="489"/>
      <c r="AA125" s="489"/>
      <c r="AB125" s="489"/>
    </row>
    <row r="126" spans="1:28" x14ac:dyDescent="0.2">
      <c r="A126" s="90"/>
      <c r="B126" s="489"/>
      <c r="C126" s="489"/>
      <c r="D126" s="259" t="s">
        <v>317</v>
      </c>
      <c r="E126" s="328" t="str">
        <f>E119</f>
        <v>OVC (Coeficient de supratensiune)</v>
      </c>
      <c r="F126" s="329"/>
      <c r="G126" s="330"/>
      <c r="H126" s="313" t="str">
        <f>IF(OR(ISBLANK(I119),I119=EUconst_NA),"",I119)</f>
        <v/>
      </c>
      <c r="I126" s="232"/>
      <c r="J126" s="232"/>
      <c r="K126" s="315"/>
      <c r="L126" s="316"/>
      <c r="M126" s="316"/>
      <c r="N126" s="317"/>
      <c r="O126" s="508"/>
      <c r="P126" s="90"/>
      <c r="Q126" s="113" t="str">
        <f>Q119</f>
        <v>EF_</v>
      </c>
      <c r="R126" s="90"/>
      <c r="S126" s="75" t="str">
        <f>IF(H126="","",IF(I119=EUconst_NA,"",INDEX(EUwideConstants!$AJ:$AN,MATCH(Q119,EUwideConstants!$Q:$Q,0),MATCH(I119,CNTR_TierList,0))))</f>
        <v/>
      </c>
      <c r="T126" s="90"/>
      <c r="U126" s="331" t="str">
        <f>U125</f>
        <v/>
      </c>
      <c r="V126" s="331">
        <v>2</v>
      </c>
      <c r="W126" s="113" t="b">
        <f>IF($L$6=EUconst_NotRelevant,TRUE,IF(V126&gt;0,(V126&lt;&gt;U126),IF(U126="",TRUE,FALSE)))</f>
        <v>1</v>
      </c>
      <c r="X126" s="489"/>
      <c r="Y126" s="489"/>
      <c r="Z126" s="489"/>
      <c r="AA126" s="489"/>
      <c r="AB126" s="489"/>
    </row>
    <row r="127" spans="1:28" x14ac:dyDescent="0.2">
      <c r="A127" s="90"/>
      <c r="B127" s="489"/>
      <c r="C127" s="489"/>
      <c r="D127" s="259" t="s">
        <v>475</v>
      </c>
      <c r="E127" s="328" t="str">
        <f>E120</f>
        <v>F(C2F6) Fracție masică de C2F6</v>
      </c>
      <c r="F127" s="329"/>
      <c r="G127" s="330"/>
      <c r="H127" s="313" t="str">
        <f>IF(OR(ISBLANK(I120),I120=EUconst_NA),"",I120)</f>
        <v/>
      </c>
      <c r="I127" s="232"/>
      <c r="J127" s="232"/>
      <c r="K127" s="315"/>
      <c r="L127" s="316"/>
      <c r="M127" s="316"/>
      <c r="N127" s="317"/>
      <c r="O127" s="508"/>
      <c r="P127" s="90"/>
      <c r="Q127" s="113" t="str">
        <f>Q120</f>
        <v>EF_</v>
      </c>
      <c r="R127" s="90"/>
      <c r="S127" s="75" t="str">
        <f>IF(H127="","",IF(I120=EUconst_NA,"",INDEX(EUwideConstants!$AJ:$AN,MATCH(Q120,EUwideConstants!$Q:$Q,0),MATCH(I120,CNTR_TierList,0))))</f>
        <v/>
      </c>
      <c r="T127" s="90"/>
      <c r="U127" s="331" t="str">
        <f>U126</f>
        <v/>
      </c>
      <c r="V127" s="331">
        <v>0</v>
      </c>
      <c r="W127" s="113" t="b">
        <f>IF($L$6=EUconst_NotRelevant,TRUE,IF(V127&gt;0,(V127&lt;&gt;U127),IF(U127="",TRUE,FALSE)))</f>
        <v>1</v>
      </c>
      <c r="X127" s="489"/>
      <c r="Y127" s="489"/>
      <c r="Z127" s="489"/>
      <c r="AA127" s="489"/>
      <c r="AB127" s="489"/>
    </row>
    <row r="128" spans="1:28" x14ac:dyDescent="0.2">
      <c r="A128" s="90"/>
      <c r="B128" s="489"/>
      <c r="C128" s="489"/>
      <c r="D128" s="489"/>
      <c r="E128" s="507"/>
      <c r="F128" s="507"/>
      <c r="G128" s="507"/>
      <c r="H128" s="507"/>
      <c r="I128" s="507"/>
      <c r="J128" s="507"/>
      <c r="K128" s="507"/>
      <c r="L128" s="508"/>
      <c r="M128" s="508"/>
      <c r="N128" s="508"/>
      <c r="O128" s="508"/>
      <c r="P128" s="90"/>
      <c r="Q128" s="90"/>
      <c r="R128" s="90"/>
      <c r="S128" s="90"/>
      <c r="T128" s="90"/>
      <c r="U128" s="90"/>
      <c r="V128" s="90"/>
      <c r="W128" s="90"/>
      <c r="X128" s="489"/>
      <c r="Y128" s="489"/>
      <c r="Z128" s="489"/>
      <c r="AA128" s="489"/>
      <c r="AB128" s="489"/>
    </row>
    <row r="129" spans="1:28" ht="15" customHeight="1" x14ac:dyDescent="0.2">
      <c r="A129" s="90"/>
      <c r="B129" s="489"/>
      <c r="C129" s="489"/>
      <c r="D129" s="1217" t="str">
        <f>Translations!$B$666</f>
        <v>Eficiența colectării pentru contabilizarea emisiilor fugitive</v>
      </c>
      <c r="E129" s="1217"/>
      <c r="F129" s="1217"/>
      <c r="G129" s="1217"/>
      <c r="H129" s="1217"/>
      <c r="I129" s="1217"/>
      <c r="J129" s="1217"/>
      <c r="K129" s="1217"/>
      <c r="L129" s="1217"/>
      <c r="M129" s="1217"/>
      <c r="N129" s="1217"/>
      <c r="O129" s="508"/>
      <c r="P129" s="90"/>
      <c r="Q129" s="90"/>
      <c r="R129" s="90"/>
      <c r="S129" s="90"/>
      <c r="T129" s="90"/>
      <c r="U129" s="90"/>
      <c r="V129" s="90"/>
      <c r="W129" s="90"/>
      <c r="X129" s="489"/>
      <c r="Y129" s="489"/>
      <c r="Z129" s="489"/>
      <c r="AA129" s="489"/>
      <c r="AB129" s="489"/>
    </row>
    <row r="130" spans="1:28" ht="15" x14ac:dyDescent="0.2">
      <c r="A130" s="90"/>
      <c r="B130" s="489"/>
      <c r="C130" s="489"/>
      <c r="D130" s="523" t="s">
        <v>253</v>
      </c>
      <c r="E130" s="394" t="str">
        <f>Translations!$B$667</f>
        <v>Determinarea eficienței colectării</v>
      </c>
      <c r="F130" s="312"/>
      <c r="G130" s="312"/>
      <c r="H130" s="507"/>
      <c r="I130" s="507"/>
      <c r="J130" s="507"/>
      <c r="K130" s="507"/>
      <c r="L130" s="508"/>
      <c r="M130" s="508"/>
      <c r="N130" s="508"/>
      <c r="O130" s="508"/>
      <c r="P130" s="90"/>
      <c r="Q130" s="90"/>
      <c r="R130" s="90"/>
      <c r="S130" s="90"/>
      <c r="T130" s="90"/>
      <c r="U130" s="90"/>
      <c r="V130" s="90"/>
      <c r="W130" s="90"/>
      <c r="X130" s="489"/>
      <c r="Y130" s="489"/>
      <c r="Z130" s="489"/>
      <c r="AA130" s="489"/>
      <c r="AB130" s="489"/>
    </row>
    <row r="131" spans="1:28" ht="5.0999999999999996" customHeight="1" x14ac:dyDescent="0.2">
      <c r="A131" s="90"/>
      <c r="B131" s="489"/>
      <c r="C131" s="489"/>
      <c r="D131" s="489"/>
      <c r="E131" s="507"/>
      <c r="F131" s="507"/>
      <c r="G131" s="507"/>
      <c r="H131" s="507"/>
      <c r="I131" s="507"/>
      <c r="J131" s="507"/>
      <c r="K131" s="507"/>
      <c r="L131" s="508"/>
      <c r="M131" s="508"/>
      <c r="N131" s="508"/>
      <c r="O131" s="508"/>
      <c r="P131" s="90"/>
      <c r="Q131" s="90"/>
      <c r="R131" s="90"/>
      <c r="S131" s="90"/>
      <c r="T131" s="90"/>
      <c r="U131" s="90"/>
      <c r="V131" s="90"/>
      <c r="W131" s="90"/>
      <c r="X131" s="489"/>
      <c r="Y131" s="489"/>
      <c r="Z131" s="489"/>
      <c r="AA131" s="489"/>
      <c r="AB131" s="489"/>
    </row>
    <row r="132" spans="1:28" ht="63.75" x14ac:dyDescent="0.2">
      <c r="A132" s="90"/>
      <c r="B132" s="489"/>
      <c r="C132" s="489"/>
      <c r="D132" s="489"/>
      <c r="E132" s="325"/>
      <c r="F132" s="326"/>
      <c r="G132" s="327"/>
      <c r="H132" s="62"/>
      <c r="I132" s="63" t="str">
        <f>Translations!$B$664</f>
        <v>Valoarea implicită sau valoarea cea mai recentă</v>
      </c>
      <c r="J132" s="63" t="str">
        <f>Translations!$B$536</f>
        <v>Unitate</v>
      </c>
      <c r="K132" s="63" t="str">
        <f>Translations!$B$537</f>
        <v>Ref. sursă</v>
      </c>
      <c r="L132" s="63" t="str">
        <f>Translations!$B$538</f>
        <v>Ref. analiză</v>
      </c>
      <c r="M132" s="63" t="str">
        <f>Translations!$B$665</f>
        <v>Data ultimei analize</v>
      </c>
      <c r="N132" s="63" t="str">
        <f>Translations!$B$540</f>
        <v>Frecvența analizei</v>
      </c>
      <c r="O132" s="508"/>
      <c r="P132" s="90"/>
      <c r="Q132" s="90"/>
      <c r="R132" s="90"/>
      <c r="S132" s="90"/>
      <c r="T132" s="90"/>
      <c r="U132" s="90"/>
      <c r="V132" s="90"/>
      <c r="W132" s="90"/>
      <c r="X132" s="489"/>
      <c r="Y132" s="489"/>
      <c r="Z132" s="489"/>
      <c r="AA132" s="489"/>
      <c r="AB132" s="489"/>
    </row>
    <row r="133" spans="1:28" x14ac:dyDescent="0.2">
      <c r="A133" s="90"/>
      <c r="B133" s="489"/>
      <c r="C133" s="489"/>
      <c r="D133" s="489"/>
      <c r="E133" s="328" t="str">
        <f>Translations!$B$668</f>
        <v>Eficiența colectării</v>
      </c>
      <c r="F133" s="329"/>
      <c r="G133" s="330"/>
      <c r="H133" s="62"/>
      <c r="I133" s="232"/>
      <c r="J133" s="232"/>
      <c r="K133" s="315"/>
      <c r="L133" s="316"/>
      <c r="M133" s="316"/>
      <c r="N133" s="317"/>
      <c r="O133" s="508"/>
      <c r="P133" s="90"/>
      <c r="Q133" s="90"/>
      <c r="R133" s="90"/>
      <c r="S133" s="90"/>
      <c r="T133" s="90"/>
      <c r="U133" s="331" t="str">
        <f>U127</f>
        <v/>
      </c>
      <c r="V133" s="331">
        <v>0</v>
      </c>
      <c r="W133" s="113" t="b">
        <f>IF($L$6=EUconst_NotRelevant,TRUE,IF(V133&gt;0,(V133&lt;&gt;U133),IF(U133="",TRUE,FALSE)))</f>
        <v>1</v>
      </c>
      <c r="X133" s="489"/>
      <c r="Y133" s="489"/>
      <c r="Z133" s="489"/>
      <c r="AA133" s="489"/>
      <c r="AB133" s="489"/>
    </row>
    <row r="134" spans="1:28" x14ac:dyDescent="0.2">
      <c r="A134" s="90"/>
      <c r="B134" s="489"/>
      <c r="C134" s="489"/>
      <c r="D134" s="507"/>
      <c r="E134" s="507"/>
      <c r="F134" s="507"/>
      <c r="G134" s="507"/>
      <c r="H134" s="507"/>
      <c r="I134" s="507"/>
      <c r="J134" s="507"/>
      <c r="K134" s="508"/>
      <c r="L134" s="508"/>
      <c r="M134" s="508"/>
      <c r="N134" s="508"/>
      <c r="O134" s="508"/>
      <c r="P134" s="90"/>
      <c r="Q134" s="90"/>
      <c r="R134" s="90"/>
      <c r="S134" s="90"/>
      <c r="T134" s="90"/>
      <c r="U134" s="19"/>
      <c r="V134" s="19"/>
      <c r="W134" s="19"/>
      <c r="X134" s="489"/>
      <c r="Y134" s="489"/>
      <c r="Z134" s="489"/>
      <c r="AA134" s="489"/>
      <c r="AB134" s="489"/>
    </row>
    <row r="135" spans="1:28" ht="15" x14ac:dyDescent="0.2">
      <c r="A135" s="90"/>
      <c r="B135" s="489"/>
      <c r="C135" s="489"/>
      <c r="D135" s="1217" t="str">
        <f>Translations!$B$44</f>
        <v>Observații</v>
      </c>
      <c r="E135" s="1217"/>
      <c r="F135" s="1217"/>
      <c r="G135" s="1217"/>
      <c r="H135" s="1217"/>
      <c r="I135" s="1217"/>
      <c r="J135" s="1217"/>
      <c r="K135" s="1217"/>
      <c r="L135" s="1217"/>
      <c r="M135" s="1217"/>
      <c r="N135" s="1217"/>
      <c r="O135" s="508"/>
      <c r="P135" s="90"/>
      <c r="Q135" s="90"/>
      <c r="R135" s="90"/>
      <c r="S135" s="90"/>
      <c r="T135" s="90"/>
      <c r="U135" s="19"/>
      <c r="V135" s="19"/>
      <c r="W135" s="19"/>
      <c r="X135" s="489"/>
      <c r="Y135" s="489"/>
      <c r="Z135" s="489"/>
      <c r="AA135" s="489"/>
      <c r="AB135" s="489"/>
    </row>
    <row r="136" spans="1:28" s="12" customFormat="1" ht="12.75" customHeight="1" x14ac:dyDescent="0.2">
      <c r="A136" s="19"/>
      <c r="D136" s="31" t="s">
        <v>254</v>
      </c>
      <c r="E136" s="1363" t="str">
        <f>Translations!$B$546</f>
        <v>Observații:</v>
      </c>
      <c r="F136" s="1363"/>
      <c r="G136" s="1363"/>
      <c r="H136" s="1363"/>
      <c r="I136" s="1363"/>
      <c r="J136" s="1363"/>
      <c r="K136" s="1363"/>
      <c r="L136" s="1363"/>
      <c r="M136" s="1363"/>
      <c r="N136" s="1363"/>
      <c r="O136" s="508"/>
      <c r="P136" s="19"/>
      <c r="Q136" s="19"/>
      <c r="R136" s="19"/>
      <c r="S136" s="19"/>
      <c r="T136" s="19"/>
      <c r="U136" s="19"/>
      <c r="V136" s="19"/>
      <c r="W136" s="19"/>
    </row>
    <row r="137" spans="1:28" s="12" customFormat="1" ht="25.5" customHeight="1" x14ac:dyDescent="0.2">
      <c r="A137" s="19"/>
      <c r="D137" s="31"/>
      <c r="E137" s="1026" t="str">
        <f>Translations!$B$669</f>
        <v>Introduceți orice observații relevante mai jos. În special, ar putea fi necesare explicații privind modul în care sunt determinați parametrii de calcul, ce instrumente de măsură și echipamente de control al procesului sunt utilizate pentru determinarea datelor de activitate etc.</v>
      </c>
      <c r="F137" s="1026"/>
      <c r="G137" s="1026"/>
      <c r="H137" s="1026"/>
      <c r="I137" s="1026"/>
      <c r="J137" s="1026"/>
      <c r="K137" s="1026"/>
      <c r="L137" s="1026"/>
      <c r="M137" s="1026"/>
      <c r="N137" s="1026"/>
      <c r="O137" s="508"/>
      <c r="P137" s="19"/>
      <c r="Q137" s="19"/>
      <c r="R137" s="19"/>
      <c r="S137" s="19"/>
      <c r="T137" s="19"/>
      <c r="U137" s="19"/>
      <c r="V137" s="19"/>
      <c r="W137" s="19"/>
    </row>
    <row r="138" spans="1:28" s="12" customFormat="1" ht="5.0999999999999996" customHeight="1" x14ac:dyDescent="0.2">
      <c r="A138" s="19"/>
      <c r="D138" s="31"/>
      <c r="E138" s="318"/>
      <c r="O138" s="508"/>
      <c r="P138" s="19"/>
      <c r="Q138" s="19"/>
      <c r="R138" s="19"/>
      <c r="S138" s="19"/>
      <c r="T138" s="19"/>
      <c r="U138" s="19"/>
      <c r="V138" s="19"/>
      <c r="W138" s="19"/>
    </row>
    <row r="139" spans="1:28" s="12" customFormat="1" ht="12.75" customHeight="1" x14ac:dyDescent="0.2">
      <c r="A139" s="19"/>
      <c r="D139" s="31"/>
      <c r="E139" s="1352"/>
      <c r="F139" s="1353"/>
      <c r="G139" s="1353"/>
      <c r="H139" s="1353"/>
      <c r="I139" s="1353"/>
      <c r="J139" s="1353"/>
      <c r="K139" s="1353"/>
      <c r="L139" s="1353"/>
      <c r="M139" s="1353"/>
      <c r="N139" s="1354"/>
      <c r="O139" s="508"/>
      <c r="P139" s="19"/>
      <c r="Q139" s="19"/>
      <c r="R139" s="19"/>
      <c r="S139" s="19"/>
      <c r="T139" s="19"/>
      <c r="U139" s="331" t="str">
        <f>U133</f>
        <v/>
      </c>
      <c r="V139" s="331">
        <v>0</v>
      </c>
      <c r="W139" s="113" t="b">
        <f>IF($L$6=EUconst_NotRelevant,TRUE,IF(V139&gt;0,(V139&lt;&gt;U139),IF(U139="",TRUE,FALSE)))</f>
        <v>1</v>
      </c>
    </row>
    <row r="140" spans="1:28" s="12" customFormat="1" ht="12.75" customHeight="1" x14ac:dyDescent="0.2">
      <c r="A140" s="19"/>
      <c r="D140" s="31"/>
      <c r="E140" s="1358"/>
      <c r="F140" s="1359"/>
      <c r="G140" s="1359"/>
      <c r="H140" s="1359"/>
      <c r="I140" s="1359"/>
      <c r="J140" s="1359"/>
      <c r="K140" s="1359"/>
      <c r="L140" s="1359"/>
      <c r="M140" s="1359"/>
      <c r="N140" s="1360"/>
      <c r="O140" s="508"/>
      <c r="P140" s="19"/>
      <c r="Q140" s="19"/>
      <c r="R140" s="19"/>
      <c r="S140" s="19"/>
      <c r="T140" s="19"/>
      <c r="U140" s="331" t="str">
        <f>U139</f>
        <v/>
      </c>
      <c r="V140" s="331">
        <v>0</v>
      </c>
      <c r="W140" s="113" t="b">
        <f>IF($L$6=EUconst_NotRelevant,TRUE,IF(V140&gt;0,(V140&lt;&gt;U140),IF(U140="",TRUE,FALSE)))</f>
        <v>1</v>
      </c>
    </row>
    <row r="141" spans="1:28" s="12" customFormat="1" ht="12.75" customHeight="1" x14ac:dyDescent="0.2">
      <c r="A141" s="19"/>
      <c r="D141" s="31"/>
      <c r="E141" s="1355"/>
      <c r="F141" s="1356"/>
      <c r="G141" s="1356"/>
      <c r="H141" s="1356"/>
      <c r="I141" s="1356"/>
      <c r="J141" s="1356"/>
      <c r="K141" s="1356"/>
      <c r="L141" s="1356"/>
      <c r="M141" s="1356"/>
      <c r="N141" s="1357"/>
      <c r="O141" s="508"/>
      <c r="P141" s="19"/>
      <c r="Q141" s="19"/>
      <c r="R141" s="19"/>
      <c r="S141" s="19"/>
      <c r="T141" s="19"/>
      <c r="U141" s="331" t="str">
        <f>U140</f>
        <v/>
      </c>
      <c r="V141" s="331">
        <v>0</v>
      </c>
      <c r="W141" s="113" t="b">
        <f>IF($L$6=EUconst_NotRelevant,TRUE,IF(V141&gt;0,(V141&lt;&gt;U141),IF(U141="",TRUE,FALSE)))</f>
        <v>1</v>
      </c>
    </row>
    <row r="142" spans="1:28" s="12" customFormat="1" x14ac:dyDescent="0.2">
      <c r="A142" s="19"/>
      <c r="D142" s="31"/>
      <c r="O142" s="508"/>
      <c r="P142" s="19"/>
      <c r="Q142" s="19"/>
      <c r="R142" s="19"/>
      <c r="S142" s="19"/>
      <c r="T142" s="19"/>
      <c r="U142" s="19"/>
      <c r="V142" s="19"/>
      <c r="W142" s="19"/>
    </row>
    <row r="143" spans="1:28" s="12" customFormat="1" ht="12.75" customHeight="1" x14ac:dyDescent="0.2">
      <c r="A143" s="19"/>
      <c r="D143" s="31" t="s">
        <v>255</v>
      </c>
      <c r="E143" s="1363" t="str">
        <f>Translations!$B$548</f>
        <v>Justificare dacă nu se aplică nivelurile minime cerute:</v>
      </c>
      <c r="F143" s="1363"/>
      <c r="G143" s="1363"/>
      <c r="H143" s="1363"/>
      <c r="I143" s="1363"/>
      <c r="J143" s="1363"/>
      <c r="K143" s="1363"/>
      <c r="L143" s="1363"/>
      <c r="M143" s="1363"/>
      <c r="N143" s="1363"/>
      <c r="O143" s="508"/>
      <c r="P143" s="19"/>
      <c r="Q143" s="19"/>
      <c r="R143" s="19"/>
      <c r="S143" s="19"/>
      <c r="T143" s="19"/>
      <c r="U143" s="19"/>
      <c r="V143" s="19"/>
      <c r="W143" s="19"/>
    </row>
    <row r="144" spans="1:28" s="12" customFormat="1" ht="12.75" customHeight="1" x14ac:dyDescent="0.2">
      <c r="A144" s="19"/>
      <c r="D144" s="31"/>
      <c r="E144" s="1026" t="str">
        <f>Translations!$B$549</f>
        <v>Dacă oricare dintre nivelurile minime cerute în conformitate cu articolul 26 nu se aplică pentru datele de activitate sau pentru oricare parametru de calcul aplicabil, introduceți aici o justificare în acest sens.</v>
      </c>
      <c r="F144" s="1026"/>
      <c r="G144" s="1026"/>
      <c r="H144" s="1026"/>
      <c r="I144" s="1026"/>
      <c r="J144" s="1026"/>
      <c r="K144" s="1026"/>
      <c r="L144" s="1026"/>
      <c r="M144" s="1026"/>
      <c r="N144" s="1026"/>
      <c r="O144" s="508"/>
      <c r="P144" s="19"/>
      <c r="Q144" s="19"/>
      <c r="R144" s="19"/>
      <c r="S144" s="19"/>
      <c r="T144" s="19"/>
      <c r="U144" s="19"/>
      <c r="V144" s="19"/>
      <c r="W144" s="19"/>
    </row>
    <row r="145" spans="1:28" ht="25.5" customHeight="1" x14ac:dyDescent="0.2">
      <c r="A145" s="90"/>
      <c r="E145" s="1026" t="str">
        <f>Translations!$B$550</f>
        <v>În cazul în care este necesar un plan de îmbunătăţire în conformitate cu articolul 26, acesta trebuie prezentat odată cu prezentul plan de monitorizare și o trimitere la el trebuie introdusă mai jos . În cazul în care justificarea se bazează pe costuri nerezonabile, în conformitate cu articolul 18, acest calcul trebuie prezentat odată cu prezentul plan de monitorizare și o trimitere la el trebuie introdusă în justificarea de mai jos .</v>
      </c>
      <c r="F145" s="1026"/>
      <c r="G145" s="1026"/>
      <c r="H145" s="1026"/>
      <c r="I145" s="1026"/>
      <c r="J145" s="1026"/>
      <c r="K145" s="1026"/>
      <c r="L145" s="1026"/>
      <c r="M145" s="1026"/>
      <c r="N145" s="1026"/>
      <c r="O145" s="508"/>
      <c r="P145" s="140"/>
      <c r="Q145" s="137"/>
      <c r="R145" s="90"/>
      <c r="S145" s="90"/>
      <c r="T145" s="90"/>
      <c r="U145" s="90"/>
      <c r="V145" s="90"/>
      <c r="W145" s="90"/>
    </row>
    <row r="146" spans="1:28" ht="5.0999999999999996" customHeight="1" x14ac:dyDescent="0.2">
      <c r="A146" s="90"/>
      <c r="E146" s="81"/>
      <c r="F146" s="81"/>
      <c r="G146" s="81"/>
      <c r="H146" s="81"/>
      <c r="I146" s="81"/>
      <c r="J146" s="81"/>
      <c r="K146" s="81"/>
      <c r="L146" s="81"/>
      <c r="M146" s="81"/>
      <c r="N146" s="139"/>
      <c r="O146" s="508"/>
      <c r="P146" s="140"/>
      <c r="Q146" s="137"/>
      <c r="R146" s="90"/>
      <c r="S146" s="90"/>
      <c r="T146" s="90"/>
      <c r="U146" s="90"/>
      <c r="V146" s="90"/>
      <c r="W146" s="90"/>
    </row>
    <row r="147" spans="1:28" s="12" customFormat="1" ht="12.75" customHeight="1" x14ac:dyDescent="0.2">
      <c r="A147" s="19"/>
      <c r="D147" s="31"/>
      <c r="E147" s="1352"/>
      <c r="F147" s="1353"/>
      <c r="G147" s="1353"/>
      <c r="H147" s="1353"/>
      <c r="I147" s="1353"/>
      <c r="J147" s="1353"/>
      <c r="K147" s="1353"/>
      <c r="L147" s="1353"/>
      <c r="M147" s="1353"/>
      <c r="N147" s="1354"/>
      <c r="O147" s="508"/>
      <c r="P147" s="19"/>
      <c r="Q147" s="19"/>
      <c r="R147" s="19"/>
      <c r="S147" s="19"/>
      <c r="T147" s="19"/>
      <c r="U147" s="331" t="str">
        <f>U141</f>
        <v/>
      </c>
      <c r="V147" s="331">
        <v>0</v>
      </c>
      <c r="W147" s="113" t="b">
        <f>IF($L$6=EUconst_NotRelevant,TRUE,IF(V147&gt;0,(V147&lt;&gt;U147),IF(U147="",TRUE,FALSE)))</f>
        <v>1</v>
      </c>
    </row>
    <row r="148" spans="1:28" s="12" customFormat="1" ht="12.75" customHeight="1" x14ac:dyDescent="0.2">
      <c r="A148" s="19"/>
      <c r="D148" s="31"/>
      <c r="E148" s="1358"/>
      <c r="F148" s="1359"/>
      <c r="G148" s="1359"/>
      <c r="H148" s="1359"/>
      <c r="I148" s="1359"/>
      <c r="J148" s="1359"/>
      <c r="K148" s="1359"/>
      <c r="L148" s="1359"/>
      <c r="M148" s="1359"/>
      <c r="N148" s="1360"/>
      <c r="O148" s="508"/>
      <c r="P148" s="19"/>
      <c r="Q148" s="19"/>
      <c r="R148" s="19"/>
      <c r="S148" s="19"/>
      <c r="T148" s="19"/>
      <c r="U148" s="331" t="str">
        <f>U147</f>
        <v/>
      </c>
      <c r="V148" s="331">
        <v>0</v>
      </c>
      <c r="W148" s="113" t="b">
        <f>IF($L$6=EUconst_NotRelevant,TRUE,IF(V148&gt;0,(V148&lt;&gt;U148),IF(U148="",TRUE,FALSE)))</f>
        <v>1</v>
      </c>
    </row>
    <row r="149" spans="1:28" s="12" customFormat="1" ht="12.75" customHeight="1" x14ac:dyDescent="0.2">
      <c r="A149" s="19"/>
      <c r="D149" s="31"/>
      <c r="E149" s="1355"/>
      <c r="F149" s="1356"/>
      <c r="G149" s="1356"/>
      <c r="H149" s="1356"/>
      <c r="I149" s="1356"/>
      <c r="J149" s="1356"/>
      <c r="K149" s="1356"/>
      <c r="L149" s="1356"/>
      <c r="M149" s="1356"/>
      <c r="N149" s="1357"/>
      <c r="O149" s="508"/>
      <c r="P149" s="19"/>
      <c r="Q149" s="19"/>
      <c r="R149" s="19"/>
      <c r="S149" s="19"/>
      <c r="T149" s="19"/>
      <c r="U149" s="331" t="str">
        <f>U148</f>
        <v/>
      </c>
      <c r="V149" s="331">
        <v>0</v>
      </c>
      <c r="W149" s="113" t="b">
        <f>IF($L$6=EUconst_NotRelevant,TRUE,IF(V149&gt;0,(V149&lt;&gt;U149),IF(U149="",TRUE,FALSE)))</f>
        <v>1</v>
      </c>
    </row>
    <row r="150" spans="1:28" ht="12.75" customHeight="1" collapsed="1" thickBot="1" x14ac:dyDescent="0.25">
      <c r="A150" s="89"/>
      <c r="B150" s="12"/>
      <c r="C150" s="66"/>
      <c r="D150" s="67"/>
      <c r="E150" s="68"/>
      <c r="F150" s="66"/>
      <c r="G150" s="69"/>
      <c r="H150" s="69"/>
      <c r="I150" s="69"/>
      <c r="J150" s="69"/>
      <c r="K150" s="69"/>
      <c r="L150" s="69"/>
      <c r="M150" s="69"/>
      <c r="N150" s="69"/>
      <c r="O150" s="508"/>
      <c r="P150" s="19"/>
      <c r="Q150" s="90"/>
      <c r="R150" s="90"/>
      <c r="S150" s="132"/>
      <c r="T150" s="90"/>
      <c r="U150" s="90"/>
      <c r="V150" s="90"/>
      <c r="W150" s="90"/>
    </row>
    <row r="151" spans="1:28" ht="13.5" thickBot="1" x14ac:dyDescent="0.25">
      <c r="A151" s="90"/>
      <c r="B151" s="489"/>
      <c r="C151" s="489"/>
      <c r="D151" s="507"/>
      <c r="E151" s="507"/>
      <c r="F151" s="507"/>
      <c r="G151" s="507"/>
      <c r="H151" s="507"/>
      <c r="I151" s="507"/>
      <c r="J151" s="507"/>
      <c r="K151" s="508"/>
      <c r="L151" s="508"/>
      <c r="M151" s="508"/>
      <c r="N151" s="508"/>
      <c r="O151" s="508"/>
      <c r="P151" s="90"/>
      <c r="Q151" s="90"/>
      <c r="R151" s="90"/>
      <c r="S151" s="90"/>
      <c r="T151" s="90"/>
      <c r="U151" s="90"/>
      <c r="V151" s="90"/>
      <c r="W151" s="90"/>
      <c r="X151" s="489"/>
      <c r="Y151" s="489"/>
      <c r="Z151" s="489"/>
      <c r="AA151" s="489"/>
      <c r="AB151" s="489"/>
    </row>
    <row r="152" spans="1:28" ht="15.75" thickBot="1" x14ac:dyDescent="0.25">
      <c r="A152" s="90"/>
      <c r="B152" s="489"/>
      <c r="C152" s="311" t="str">
        <f>INDEX($D$50:$D$55,Q152)</f>
        <v/>
      </c>
      <c r="D152" s="1217" t="str">
        <f>CONCATENATE(Euconst_SourceStream," ", Q152,":")</f>
        <v>Flux de sursă 2:</v>
      </c>
      <c r="E152" s="1217"/>
      <c r="F152" s="1217"/>
      <c r="G152" s="1244"/>
      <c r="H152" s="1245" t="str">
        <f>IF(INDEX($E$50:$E$55,Q152)="","",INDEX($E$50:$E$55,Q152))</f>
        <v/>
      </c>
      <c r="I152" s="1245"/>
      <c r="J152" s="1245"/>
      <c r="K152" s="1245"/>
      <c r="L152" s="1246"/>
      <c r="M152" s="1247" t="str">
        <f>IF(S152=TRUE,IF(U152="",T152,U152),"")</f>
        <v/>
      </c>
      <c r="N152" s="1248"/>
      <c r="O152" s="508"/>
      <c r="P152" s="90"/>
      <c r="Q152" s="43">
        <f>Q71+1</f>
        <v>2</v>
      </c>
      <c r="R152" s="47"/>
      <c r="S152" s="51" t="b">
        <f>IF(INDEX(C_InstallationDescription!$M:$M,MATCH(Q154,C_InstallationDescription!$Q:$Q,0))="",FALSE,TRUE)</f>
        <v>0</v>
      </c>
      <c r="T152" s="113" t="str">
        <f>IF(S152=TRUE,INDEX(C_InstallationDescription!$M:$M,MATCH(Q154,C_InstallationDescription!$Q:$Q,0)),"")</f>
        <v/>
      </c>
      <c r="U152" s="51" t="str">
        <f>IF(S152=TRUE,IF(ISBLANK(INDEX(C_InstallationDescription!$N:$N,MATCH(Q154,C_InstallationDescription!$Q:$Q,0))),"",INDEX(C_InstallationDescription!$N:$N,MATCH(Q154,C_InstallationDescription!$Q:$Q,0))),"")</f>
        <v/>
      </c>
      <c r="V152" s="331" t="str">
        <f>IF(ISNUMBER(INDEX(CNTR_ListPFCmethods,Q152)),INDEX(CNTR_ListPFCmethods,Q152),"")</f>
        <v/>
      </c>
      <c r="W152" s="90"/>
      <c r="X152" s="489"/>
      <c r="Y152" s="489"/>
      <c r="Z152" s="489"/>
      <c r="AA152" s="489"/>
      <c r="AB152" s="489"/>
    </row>
    <row r="153" spans="1:28" ht="5.0999999999999996" customHeight="1" x14ac:dyDescent="0.2">
      <c r="A153" s="90"/>
      <c r="C153" s="321"/>
      <c r="D153" s="301"/>
      <c r="E153" s="301"/>
      <c r="F153" s="301"/>
      <c r="G153" s="312"/>
      <c r="H153" s="322"/>
      <c r="I153" s="322"/>
      <c r="J153" s="322"/>
      <c r="K153" s="322"/>
      <c r="L153" s="322"/>
      <c r="M153" s="323"/>
      <c r="N153" s="323"/>
      <c r="O153" s="10"/>
      <c r="P153" s="90"/>
      <c r="Q153" s="14"/>
      <c r="R153" s="30"/>
      <c r="S153" s="30"/>
      <c r="T153" s="30"/>
      <c r="U153" s="30"/>
      <c r="V153" s="90"/>
      <c r="W153" s="90"/>
      <c r="X153" s="489"/>
      <c r="Y153" s="489"/>
      <c r="Z153" s="489"/>
      <c r="AA153" s="489"/>
      <c r="AB153" s="489"/>
    </row>
    <row r="154" spans="1:28" s="32" customFormat="1" ht="12.75" customHeight="1" x14ac:dyDescent="0.2">
      <c r="A154" s="90"/>
      <c r="B154" s="8"/>
      <c r="C154" s="8"/>
      <c r="D154" s="31"/>
      <c r="E154" s="1097" t="str">
        <f>Translations!$B$437</f>
        <v>Tipul fluxului de sursă:</v>
      </c>
      <c r="F154" s="1097"/>
      <c r="G154" s="1098"/>
      <c r="H154" s="1249" t="str">
        <f>IF(INDEX($H$50:$H$55,Q152)="","",INDEX($H$50:$H$55,Q152))</f>
        <v/>
      </c>
      <c r="I154" s="1250"/>
      <c r="J154" s="1250"/>
      <c r="K154" s="1250"/>
      <c r="L154" s="1251"/>
      <c r="O154" s="7"/>
      <c r="P154" s="22"/>
      <c r="Q154" s="50" t="str">
        <f>EUconst_CNTR_SourceCategory&amp;C152</f>
        <v>SourceCategory_</v>
      </c>
      <c r="R154" s="30"/>
      <c r="S154" s="30"/>
      <c r="T154" s="30"/>
      <c r="U154" s="30"/>
      <c r="V154" s="30"/>
      <c r="W154" s="30"/>
    </row>
    <row r="155" spans="1:28" s="32" customFormat="1" outlineLevel="1" x14ac:dyDescent="0.2">
      <c r="A155" s="39"/>
      <c r="B155" s="8"/>
      <c r="C155" s="8"/>
      <c r="D155" s="48"/>
      <c r="E155" s="1097" t="str">
        <f>Translations!$B$438</f>
        <v>Metoda aplicabilă conform RMR:</v>
      </c>
      <c r="F155" s="1097"/>
      <c r="G155" s="1098"/>
      <c r="H155" s="1240" t="str">
        <f>IF(H154="","",INDEX(EUwideConstants!$F$261:$F$320,MATCH(H154,EUConst_TierActivityListNames,0)))</f>
        <v/>
      </c>
      <c r="I155" s="1240"/>
      <c r="J155" s="1240"/>
      <c r="K155" s="1240"/>
      <c r="L155" s="1240"/>
      <c r="M155" s="2"/>
      <c r="N155" s="2"/>
      <c r="O155" s="7"/>
      <c r="P155" s="22"/>
      <c r="Q155" s="14"/>
      <c r="R155" s="30"/>
      <c r="S155" s="30"/>
      <c r="T155" s="30"/>
      <c r="U155" s="30"/>
      <c r="V155" s="30"/>
      <c r="W155" s="30"/>
    </row>
    <row r="156" spans="1:28" s="32" customFormat="1" ht="25.5" customHeight="1" outlineLevel="1" x14ac:dyDescent="0.2">
      <c r="A156" s="39"/>
      <c r="D156" s="49"/>
      <c r="E156" s="1097" t="str">
        <f>Translations!$B$439</f>
        <v>Parametrul căruia i se aplică incertitudinea:</v>
      </c>
      <c r="F156" s="1097"/>
      <c r="G156" s="1098"/>
      <c r="H156" s="1364" t="str">
        <f>IF(H154="","",INDEX(EUwideConstants!$E$261:$E$320,MATCH(H154,EUConst_TierActivityListNames,0)))</f>
        <v/>
      </c>
      <c r="I156" s="1365"/>
      <c r="J156" s="1365"/>
      <c r="K156" s="1365"/>
      <c r="L156" s="1366"/>
      <c r="P156" s="22"/>
      <c r="Q156" s="14"/>
      <c r="R156" s="30"/>
      <c r="S156" s="30"/>
      <c r="T156" s="30"/>
      <c r="U156" s="30"/>
      <c r="V156" s="30"/>
      <c r="W156" s="30"/>
    </row>
    <row r="157" spans="1:28" s="32" customFormat="1" ht="5.0999999999999996" customHeight="1" outlineLevel="1" x14ac:dyDescent="0.2">
      <c r="A157" s="39"/>
      <c r="D157" s="49"/>
      <c r="E157" s="333"/>
      <c r="F157" s="333"/>
      <c r="G157" s="333"/>
      <c r="H157" s="332"/>
      <c r="I157" s="332"/>
      <c r="J157" s="332"/>
      <c r="K157" s="332"/>
      <c r="L157" s="332"/>
      <c r="P157" s="22"/>
      <c r="Q157" s="14"/>
      <c r="R157" s="30"/>
      <c r="S157" s="30"/>
      <c r="T157" s="30"/>
      <c r="U157" s="30"/>
      <c r="V157" s="30"/>
      <c r="W157" s="30"/>
    </row>
    <row r="158" spans="1:28" s="12" customFormat="1" ht="15" outlineLevel="1" x14ac:dyDescent="0.2">
      <c r="A158" s="19"/>
      <c r="C158" s="31"/>
      <c r="D158" s="1217" t="str">
        <f>Translations!$B$446</f>
        <v>Asistență automată privind nivelurile aplicabile:</v>
      </c>
      <c r="E158" s="1217"/>
      <c r="F158" s="1217"/>
      <c r="G158" s="1217"/>
      <c r="H158" s="1217"/>
      <c r="I158" s="1217"/>
      <c r="J158" s="1217"/>
      <c r="K158" s="1217"/>
      <c r="L158" s="1217"/>
      <c r="M158" s="1217"/>
      <c r="N158" s="1217"/>
      <c r="O158" s="508"/>
      <c r="P158" s="19"/>
      <c r="Q158" s="19"/>
      <c r="R158" s="19"/>
      <c r="S158" s="19"/>
      <c r="T158" s="19"/>
      <c r="U158" s="19"/>
      <c r="V158" s="19"/>
      <c r="W158" s="19"/>
    </row>
    <row r="159" spans="1:28" s="12" customFormat="1" ht="5.0999999999999996" customHeight="1" outlineLevel="1" x14ac:dyDescent="0.2">
      <c r="A159" s="19"/>
      <c r="C159" s="31"/>
      <c r="D159" s="301"/>
      <c r="E159" s="301"/>
      <c r="F159" s="301"/>
      <c r="G159" s="301"/>
      <c r="H159" s="301"/>
      <c r="I159" s="301"/>
      <c r="J159" s="301"/>
      <c r="K159" s="301"/>
      <c r="L159" s="301"/>
      <c r="M159" s="301"/>
      <c r="N159" s="301"/>
      <c r="O159" s="508"/>
      <c r="P159" s="19"/>
      <c r="Q159" s="19"/>
      <c r="R159" s="19"/>
      <c r="S159" s="19"/>
      <c r="T159" s="19"/>
      <c r="U159" s="19"/>
      <c r="V159" s="19"/>
      <c r="W159" s="19"/>
    </row>
    <row r="160" spans="1:28" s="12" customFormat="1" ht="51" customHeight="1" outlineLevel="1" x14ac:dyDescent="0.2">
      <c r="A160" s="19"/>
      <c r="C160" s="31"/>
      <c r="E160" s="1241" t="str">
        <f>IF(H152="","",INDEX(EUconst_SmallEmiSouStreamMsg,MATCH(Q160,EUconst_SmallEmiSouStream,0)))</f>
        <v/>
      </c>
      <c r="F160" s="1242"/>
      <c r="G160" s="1242"/>
      <c r="H160" s="1242"/>
      <c r="I160" s="1242"/>
      <c r="J160" s="1242"/>
      <c r="K160" s="1242"/>
      <c r="L160" s="1242"/>
      <c r="M160" s="1242"/>
      <c r="N160" s="1243"/>
      <c r="O160" s="508"/>
      <c r="P160" s="19"/>
      <c r="Q160" s="320" t="str">
        <f>IF(ISBLANK(CNTR_SmallEmitter),IF(CNTR_SmallEmitter=TRUE,EUconst_CNTR_SmallEmitter,EUconst_CNTR_NoSmallEmitter),EUconst_CNTR_NoSmallEmitter) &amp; IF((CNTR_Category)="","C",CNTR_Category) &amp; "_" &amp; IF(M152="",1,MATCH(M152,SourceCategory,0))</f>
        <v>NoSmallEmitter_C_1</v>
      </c>
      <c r="R160" s="19"/>
      <c r="S160" s="19"/>
      <c r="T160" s="19"/>
      <c r="U160" s="19"/>
      <c r="V160" s="19"/>
      <c r="W160" s="19"/>
    </row>
    <row r="161" spans="1:28" ht="5.0999999999999996" customHeight="1" outlineLevel="1" x14ac:dyDescent="0.2">
      <c r="A161" s="90"/>
      <c r="B161" s="489"/>
      <c r="C161" s="489"/>
      <c r="D161" s="507"/>
      <c r="E161" s="507"/>
      <c r="F161" s="507"/>
      <c r="G161" s="507"/>
      <c r="H161" s="507"/>
      <c r="I161" s="507"/>
      <c r="J161" s="507"/>
      <c r="K161" s="508"/>
      <c r="L161" s="508"/>
      <c r="M161" s="508"/>
      <c r="N161" s="508"/>
      <c r="O161" s="508"/>
      <c r="P161" s="90"/>
      <c r="Q161" s="90"/>
      <c r="R161" s="90"/>
      <c r="S161" s="90"/>
      <c r="T161" s="90"/>
      <c r="U161" s="90"/>
      <c r="V161" s="90"/>
      <c r="W161" s="90"/>
      <c r="X161" s="489"/>
      <c r="Y161" s="489"/>
      <c r="Z161" s="489"/>
      <c r="AA161" s="489"/>
      <c r="AB161" s="489"/>
    </row>
    <row r="162" spans="1:28" ht="15" customHeight="1" outlineLevel="1" x14ac:dyDescent="0.2">
      <c r="A162" s="90"/>
      <c r="B162" s="489"/>
      <c r="C162" s="324"/>
      <c r="D162" s="1217" t="str">
        <f>Translations!$B$652</f>
        <v>Date de activitate</v>
      </c>
      <c r="E162" s="1217"/>
      <c r="F162" s="1217"/>
      <c r="G162" s="1217"/>
      <c r="H162" s="1217"/>
      <c r="I162" s="1217"/>
      <c r="J162" s="1217"/>
      <c r="K162" s="1217"/>
      <c r="L162" s="1217"/>
      <c r="M162" s="1217"/>
      <c r="N162" s="1217"/>
      <c r="O162" s="508"/>
      <c r="P162" s="90"/>
      <c r="Q162" s="90"/>
      <c r="R162" s="90"/>
      <c r="S162" s="90"/>
      <c r="T162" s="90"/>
      <c r="U162" s="90"/>
      <c r="V162" s="90"/>
      <c r="W162" s="90"/>
      <c r="X162" s="489"/>
      <c r="Y162" s="489"/>
      <c r="Z162" s="489"/>
      <c r="AA162" s="489"/>
      <c r="AB162" s="489"/>
    </row>
    <row r="163" spans="1:28" ht="5.0999999999999996" customHeight="1" outlineLevel="1" x14ac:dyDescent="0.2">
      <c r="A163" s="90"/>
      <c r="B163" s="489"/>
      <c r="C163" s="324"/>
      <c r="D163" s="301"/>
      <c r="E163" s="301"/>
      <c r="F163" s="301"/>
      <c r="G163" s="301"/>
      <c r="H163" s="301"/>
      <c r="I163" s="301"/>
      <c r="J163" s="301"/>
      <c r="K163" s="301"/>
      <c r="L163" s="301"/>
      <c r="M163" s="301"/>
      <c r="N163" s="301"/>
      <c r="O163" s="508"/>
      <c r="P163" s="90"/>
      <c r="Q163" s="90"/>
      <c r="R163" s="90"/>
      <c r="S163" s="90"/>
      <c r="T163" s="90"/>
      <c r="U163" s="90"/>
      <c r="V163" s="90"/>
      <c r="W163" s="90"/>
      <c r="X163" s="489"/>
      <c r="Y163" s="489"/>
      <c r="Z163" s="489"/>
      <c r="AA163" s="489"/>
      <c r="AB163" s="489"/>
    </row>
    <row r="164" spans="1:28" outlineLevel="1" x14ac:dyDescent="0.2">
      <c r="A164" s="90"/>
      <c r="B164" s="489"/>
      <c r="C164" s="394"/>
      <c r="D164" s="394" t="str">
        <f>Translations!$B$653</f>
        <v>Producția de aluminiu primar:</v>
      </c>
      <c r="E164" s="507"/>
      <c r="F164" s="507"/>
      <c r="G164" s="507"/>
      <c r="H164" s="507"/>
      <c r="I164" s="507"/>
      <c r="J164" s="507"/>
      <c r="K164" s="508"/>
      <c r="L164" s="508"/>
      <c r="M164" s="508"/>
      <c r="N164" s="508"/>
      <c r="O164" s="508"/>
      <c r="P164" s="90"/>
      <c r="Q164" s="90"/>
      <c r="R164" s="90"/>
      <c r="S164" s="90"/>
      <c r="T164" s="90"/>
      <c r="U164" s="90" t="s">
        <v>492</v>
      </c>
      <c r="V164" s="90" t="s">
        <v>489</v>
      </c>
      <c r="W164" s="90" t="s">
        <v>88</v>
      </c>
      <c r="X164" s="489"/>
      <c r="Y164" s="489"/>
      <c r="Z164" s="489"/>
      <c r="AA164" s="489"/>
      <c r="AB164" s="489"/>
    </row>
    <row r="165" spans="1:28" outlineLevel="1" x14ac:dyDescent="0.2">
      <c r="A165" s="90"/>
      <c r="B165" s="489"/>
      <c r="C165" s="489"/>
      <c r="D165" s="31" t="s">
        <v>313</v>
      </c>
      <c r="E165" s="35" t="str">
        <f>Translations!$B$477</f>
        <v>Nivelul minim cerut pentru datele de activitate:</v>
      </c>
      <c r="F165" s="12"/>
      <c r="G165" s="12"/>
      <c r="H165" s="313" t="str">
        <f>IF(H154="","",IF(CNTR_Category="A",INDEX(EUwideConstants!$G:$G,MATCH(Q165,EUwideConstants!$Q:$Q,0)),INDEX(EUwideConstants!$N:$N,MATCH(Q165,EUwideConstants!$Q:$Q,0))))</f>
        <v/>
      </c>
      <c r="I165" s="1351" t="str">
        <f>IF(H165="","",IF(S165=0,EUconst_NA,IF(ISERROR(S165),"",EUconst_MsgTierActivityLevel &amp; " " &amp;S165)))</f>
        <v/>
      </c>
      <c r="J165" s="1094"/>
      <c r="K165" s="1094"/>
      <c r="L165" s="1094"/>
      <c r="M165" s="1094"/>
      <c r="N165" s="1037"/>
      <c r="O165" s="508"/>
      <c r="P165" s="90"/>
      <c r="Q165" s="113" t="str">
        <f>EUconst_CNTR_ActivityData&amp;H154</f>
        <v>ActivityData_</v>
      </c>
      <c r="R165" s="39"/>
      <c r="S165" s="42" t="str">
        <f>IF(H165="","",IF(H165=EUconst_NA,"",INDEX(EUwideConstants!$H:$M,MATCH(Q165,EUwideConstants!$Q:$Q,0),MATCH(H165,CNTR_TierList,0))))</f>
        <v/>
      </c>
      <c r="T165" s="90"/>
      <c r="U165" s="331" t="str">
        <f>V152</f>
        <v/>
      </c>
      <c r="V165" s="331">
        <v>0</v>
      </c>
      <c r="W165" s="113" t="b">
        <f>IF($L$6=EUconst_NotRelevant,TRUE,IF(V165&gt;0,(V165&lt;&gt;U165),IF(U165="",TRUE,FALSE)))</f>
        <v>1</v>
      </c>
      <c r="X165" s="489"/>
      <c r="Y165" s="489"/>
      <c r="Z165" s="489"/>
      <c r="AA165" s="489"/>
      <c r="AB165" s="489"/>
    </row>
    <row r="166" spans="1:28" outlineLevel="1" x14ac:dyDescent="0.2">
      <c r="A166" s="90"/>
      <c r="B166" s="489"/>
      <c r="C166" s="489"/>
      <c r="D166" s="31" t="s">
        <v>186</v>
      </c>
      <c r="E166" s="35" t="str">
        <f>Translations!$B$478</f>
        <v>Nivelul utilizat pentru datele de activitate:</v>
      </c>
      <c r="F166" s="12"/>
      <c r="G166" s="12"/>
      <c r="H166" s="232"/>
      <c r="I166" s="1351" t="str">
        <f>IF(OR(ISBLANK(H166),H166=EUconst_NoTier),"",IF(S166=0,EUconst_NA,IF(ISERROR(S166),"",EUconst_MsgTierActivityLevel &amp; " " &amp;S166)))</f>
        <v/>
      </c>
      <c r="J166" s="1094"/>
      <c r="K166" s="1094"/>
      <c r="L166" s="1094"/>
      <c r="M166" s="1094"/>
      <c r="N166" s="1037"/>
      <c r="O166" s="508"/>
      <c r="P166" s="90"/>
      <c r="Q166" s="113" t="str">
        <f>EUconst_CNTR_ActivityData&amp;H154</f>
        <v>ActivityData_</v>
      </c>
      <c r="R166" s="39"/>
      <c r="S166" s="42" t="str">
        <f>IF(ISBLANK(H166),"",IF(H166=EUconst_NA,"",INDEX(EUwideConstants!$H:$M,MATCH(Q166,EUwideConstants!$Q:$Q,0),MATCH(H166,CNTR_TierList,0))))</f>
        <v/>
      </c>
      <c r="T166" s="90"/>
      <c r="U166" s="331" t="str">
        <f>U165</f>
        <v/>
      </c>
      <c r="V166" s="331">
        <v>0</v>
      </c>
      <c r="W166" s="113" t="b">
        <f>IF($L$6=EUconst_NotRelevant,TRUE,IF(V166&gt;0,(V166&lt;&gt;U166),IF(U166="",TRUE,FALSE)))</f>
        <v>1</v>
      </c>
      <c r="X166" s="489"/>
      <c r="Y166" s="489"/>
      <c r="Z166" s="489"/>
      <c r="AA166" s="489"/>
      <c r="AB166" s="489"/>
    </row>
    <row r="167" spans="1:28" outlineLevel="1" x14ac:dyDescent="0.2">
      <c r="A167" s="90"/>
      <c r="B167" s="489"/>
      <c r="C167" s="489"/>
      <c r="D167" s="31" t="s">
        <v>314</v>
      </c>
      <c r="E167" s="35" t="str">
        <f>Translations!$B$479</f>
        <v>Incertitudine constatată:</v>
      </c>
      <c r="F167" s="12"/>
      <c r="G167" s="12"/>
      <c r="H167" s="314"/>
      <c r="I167" s="35" t="str">
        <f>Translations!$B$480</f>
        <v>Observație:</v>
      </c>
      <c r="J167" s="1350"/>
      <c r="K167" s="1327"/>
      <c r="L167" s="1327"/>
      <c r="M167" s="1327"/>
      <c r="N167" s="1328"/>
      <c r="O167" s="508"/>
      <c r="P167" s="90"/>
      <c r="Q167" s="90"/>
      <c r="R167" s="90"/>
      <c r="S167" s="90"/>
      <c r="T167" s="90"/>
      <c r="U167" s="331" t="str">
        <f>U166</f>
        <v/>
      </c>
      <c r="V167" s="331">
        <v>0</v>
      </c>
      <c r="W167" s="113" t="b">
        <f>IF($L$6=EUconst_NotRelevant,TRUE,IF(V167&gt;0,(V167&lt;&gt;U167),IF(U167="",TRUE,FALSE)))</f>
        <v>1</v>
      </c>
      <c r="X167" s="489"/>
      <c r="Y167" s="489"/>
      <c r="Z167" s="489"/>
      <c r="AA167" s="489"/>
      <c r="AB167" s="489"/>
    </row>
    <row r="168" spans="1:28" ht="5.0999999999999996" customHeight="1" outlineLevel="1" x14ac:dyDescent="0.2">
      <c r="A168" s="90"/>
      <c r="B168" s="489"/>
      <c r="C168" s="489"/>
      <c r="D168" s="489"/>
      <c r="E168" s="507"/>
      <c r="F168" s="507"/>
      <c r="G168" s="507"/>
      <c r="H168" s="507"/>
      <c r="I168" s="507"/>
      <c r="J168" s="507"/>
      <c r="K168" s="507"/>
      <c r="L168" s="508"/>
      <c r="M168" s="508"/>
      <c r="N168" s="508"/>
      <c r="O168" s="508"/>
      <c r="P168" s="90"/>
      <c r="Q168" s="90"/>
      <c r="R168" s="90"/>
      <c r="S168" s="90"/>
      <c r="T168" s="90"/>
      <c r="U168" s="90"/>
      <c r="V168" s="90"/>
      <c r="W168" s="90"/>
      <c r="X168" s="489"/>
      <c r="Y168" s="489"/>
      <c r="Z168" s="489"/>
      <c r="AA168" s="489"/>
      <c r="AB168" s="489"/>
    </row>
    <row r="169" spans="1:28" outlineLevel="1" x14ac:dyDescent="0.2">
      <c r="A169" s="90"/>
      <c r="B169" s="489"/>
      <c r="C169" s="489"/>
      <c r="D169" s="394" t="str">
        <f>Translations!$B$654</f>
        <v>Metoda A: numărul de efecte anodice pe cuvă-zi</v>
      </c>
      <c r="E169" s="507"/>
      <c r="F169" s="507"/>
      <c r="G169" s="507"/>
      <c r="H169" s="507"/>
      <c r="I169" s="507"/>
      <c r="J169" s="507"/>
      <c r="K169" s="507"/>
      <c r="L169" s="508"/>
      <c r="M169" s="508"/>
      <c r="N169" s="508"/>
      <c r="O169" s="508"/>
      <c r="P169" s="90"/>
      <c r="Q169" s="93"/>
      <c r="R169" s="93"/>
      <c r="S169" s="93"/>
      <c r="T169" s="90"/>
      <c r="U169" s="90"/>
      <c r="V169" s="90"/>
      <c r="W169" s="90"/>
      <c r="X169" s="489"/>
      <c r="Y169" s="489"/>
      <c r="Z169" s="489"/>
      <c r="AA169" s="489"/>
      <c r="AB169" s="489"/>
    </row>
    <row r="170" spans="1:28" outlineLevel="1" x14ac:dyDescent="0.2">
      <c r="A170" s="90"/>
      <c r="B170" s="489"/>
      <c r="C170" s="489"/>
      <c r="D170" s="31" t="s">
        <v>315</v>
      </c>
      <c r="E170" s="35" t="str">
        <f>Translations!$B$477</f>
        <v>Nivelul minim cerut pentru datele de activitate:</v>
      </c>
      <c r="F170" s="12"/>
      <c r="G170" s="12"/>
      <c r="H170" s="313" t="str">
        <f>IF(W170,"",H165)</f>
        <v/>
      </c>
      <c r="I170" s="1351" t="str">
        <f>IF(W170,"",I165)</f>
        <v/>
      </c>
      <c r="J170" s="1094"/>
      <c r="K170" s="1094"/>
      <c r="L170" s="1094"/>
      <c r="M170" s="1094"/>
      <c r="N170" s="1037"/>
      <c r="O170" s="508"/>
      <c r="P170" s="90"/>
      <c r="Q170" s="93"/>
      <c r="R170" s="39"/>
      <c r="S170" s="30"/>
      <c r="T170" s="90"/>
      <c r="U170" s="331" t="str">
        <f>U167</f>
        <v/>
      </c>
      <c r="V170" s="331">
        <v>1</v>
      </c>
      <c r="W170" s="113" t="b">
        <f>IF($L$6=EUconst_NotRelevant,TRUE,IF(V170&gt;0,(V170&lt;&gt;U170),IF(U170="",TRUE,FALSE)))</f>
        <v>1</v>
      </c>
      <c r="X170" s="489"/>
      <c r="Y170" s="489"/>
      <c r="Z170" s="489"/>
      <c r="AA170" s="489"/>
      <c r="AB170" s="489"/>
    </row>
    <row r="171" spans="1:28" outlineLevel="1" x14ac:dyDescent="0.2">
      <c r="A171" s="90"/>
      <c r="B171" s="489"/>
      <c r="C171" s="489"/>
      <c r="D171" s="31" t="s">
        <v>312</v>
      </c>
      <c r="E171" s="35" t="str">
        <f>Translations!$B$478</f>
        <v>Nivelul utilizat pentru datele de activitate:</v>
      </c>
      <c r="F171" s="12"/>
      <c r="G171" s="12"/>
      <c r="H171" s="232"/>
      <c r="I171" s="1351" t="str">
        <f>IF(OR(ISBLANK(H171),H171=EUconst_NoTier),"",IF(S171=0,EUconst_NA,IF(ISERROR(S171),"",EUconst_MsgTierActivityLevel &amp; " " &amp;S171)))</f>
        <v/>
      </c>
      <c r="J171" s="1094"/>
      <c r="K171" s="1094"/>
      <c r="L171" s="1094"/>
      <c r="M171" s="1094"/>
      <c r="N171" s="1037"/>
      <c r="O171" s="508"/>
      <c r="P171" s="90"/>
      <c r="Q171" s="113" t="str">
        <f>EUconst_CNTR_ActivityData&amp;H154</f>
        <v>ActivityData_</v>
      </c>
      <c r="R171" s="39"/>
      <c r="S171" s="42" t="str">
        <f>IF(ISBLANK(H171),"",IF(H171=EUconst_NA,"",INDEX(EUwideConstants!$H:$M,MATCH(Q171,EUwideConstants!$Q:$Q,0),MATCH(H171,CNTR_TierList,0))))</f>
        <v/>
      </c>
      <c r="T171" s="90"/>
      <c r="U171" s="331" t="str">
        <f>U170</f>
        <v/>
      </c>
      <c r="V171" s="331">
        <v>1</v>
      </c>
      <c r="W171" s="113" t="b">
        <f>IF($L$6=EUconst_NotRelevant,TRUE,IF(V171&gt;0,(V171&lt;&gt;U171),IF(U171="",TRUE,FALSE)))</f>
        <v>1</v>
      </c>
      <c r="X171" s="489"/>
      <c r="Y171" s="489"/>
      <c r="Z171" s="489"/>
      <c r="AA171" s="489"/>
      <c r="AB171" s="489"/>
    </row>
    <row r="172" spans="1:28" outlineLevel="1" x14ac:dyDescent="0.2">
      <c r="A172" s="90"/>
      <c r="B172" s="489"/>
      <c r="C172" s="489"/>
      <c r="D172" s="31" t="s">
        <v>405</v>
      </c>
      <c r="E172" s="35" t="str">
        <f>Translations!$B$479</f>
        <v>Incertitudine constatată:</v>
      </c>
      <c r="F172" s="12"/>
      <c r="G172" s="12"/>
      <c r="H172" s="314"/>
      <c r="I172" s="35" t="str">
        <f>Translations!$B$480</f>
        <v>Observație:</v>
      </c>
      <c r="J172" s="1350"/>
      <c r="K172" s="1327"/>
      <c r="L172" s="1327"/>
      <c r="M172" s="1327"/>
      <c r="N172" s="1328"/>
      <c r="O172" s="508"/>
      <c r="P172" s="90"/>
      <c r="Q172" s="93"/>
      <c r="R172" s="93"/>
      <c r="S172" s="93"/>
      <c r="T172" s="90"/>
      <c r="U172" s="331" t="str">
        <f>U171</f>
        <v/>
      </c>
      <c r="V172" s="331">
        <v>1</v>
      </c>
      <c r="W172" s="113" t="b">
        <f>IF($L$6=EUconst_NotRelevant,TRUE,IF(V172&gt;0,(V172&lt;&gt;U172),IF(U172="",TRUE,FALSE)))</f>
        <v>1</v>
      </c>
      <c r="X172" s="489"/>
      <c r="Y172" s="489"/>
      <c r="Z172" s="489"/>
      <c r="AA172" s="489"/>
      <c r="AB172" s="489"/>
    </row>
    <row r="173" spans="1:28" ht="5.0999999999999996" customHeight="1" outlineLevel="1" x14ac:dyDescent="0.2">
      <c r="A173" s="90"/>
      <c r="B173" s="489"/>
      <c r="C173" s="489"/>
      <c r="D173" s="489"/>
      <c r="E173" s="507"/>
      <c r="F173" s="507"/>
      <c r="G173" s="507"/>
      <c r="H173" s="507"/>
      <c r="I173" s="507"/>
      <c r="J173" s="507"/>
      <c r="K173" s="507"/>
      <c r="L173" s="508"/>
      <c r="M173" s="508"/>
      <c r="N173" s="508"/>
      <c r="O173" s="508"/>
      <c r="P173" s="90"/>
      <c r="Q173" s="90"/>
      <c r="R173" s="90"/>
      <c r="S173" s="90"/>
      <c r="T173" s="90"/>
      <c r="U173" s="90"/>
      <c r="V173" s="90"/>
      <c r="W173" s="90"/>
      <c r="X173" s="489"/>
      <c r="Y173" s="489"/>
      <c r="Z173" s="489"/>
      <c r="AA173" s="489"/>
      <c r="AB173" s="489"/>
    </row>
    <row r="174" spans="1:28" outlineLevel="1" x14ac:dyDescent="0.2">
      <c r="A174" s="90"/>
      <c r="B174" s="489"/>
      <c r="C174" s="489"/>
      <c r="D174" s="394" t="str">
        <f>Translations!$B$655</f>
        <v>Metoda A: durata medie a efectelor anodice în minute per eveniment</v>
      </c>
      <c r="E174" s="507"/>
      <c r="F174" s="507"/>
      <c r="G174" s="507"/>
      <c r="H174" s="507"/>
      <c r="I174" s="507"/>
      <c r="J174" s="507"/>
      <c r="K174" s="507"/>
      <c r="L174" s="508"/>
      <c r="M174" s="508"/>
      <c r="N174" s="508"/>
      <c r="O174" s="508"/>
      <c r="P174" s="90"/>
      <c r="Q174" s="93"/>
      <c r="R174" s="93"/>
      <c r="S174" s="93"/>
      <c r="T174" s="90"/>
      <c r="U174" s="90"/>
      <c r="V174" s="90"/>
      <c r="W174" s="90"/>
      <c r="X174" s="489"/>
      <c r="Y174" s="489"/>
      <c r="Z174" s="489"/>
      <c r="AA174" s="489"/>
      <c r="AB174" s="489"/>
    </row>
    <row r="175" spans="1:28" outlineLevel="1" x14ac:dyDescent="0.2">
      <c r="A175" s="90"/>
      <c r="B175" s="489"/>
      <c r="C175" s="489"/>
      <c r="D175" s="31" t="s">
        <v>406</v>
      </c>
      <c r="E175" s="35" t="str">
        <f>Translations!$B$477</f>
        <v>Nivelul minim cerut pentru datele de activitate:</v>
      </c>
      <c r="F175" s="12"/>
      <c r="G175" s="12"/>
      <c r="H175" s="313" t="str">
        <f>IF(W175,"",H165)</f>
        <v/>
      </c>
      <c r="I175" s="1351" t="str">
        <f>IF(W175,"",I165)</f>
        <v/>
      </c>
      <c r="J175" s="1094"/>
      <c r="K175" s="1094"/>
      <c r="L175" s="1094"/>
      <c r="M175" s="1094"/>
      <c r="N175" s="1037"/>
      <c r="O175" s="508"/>
      <c r="P175" s="90"/>
      <c r="Q175" s="93"/>
      <c r="R175" s="39"/>
      <c r="S175" s="30"/>
      <c r="T175" s="90"/>
      <c r="U175" s="331" t="str">
        <f>U172</f>
        <v/>
      </c>
      <c r="V175" s="331">
        <v>1</v>
      </c>
      <c r="W175" s="113" t="b">
        <f>IF($L$6=EUconst_NotRelevant,TRUE,IF(V175&gt;0,(V175&lt;&gt;U175),IF(U175="",TRUE,FALSE)))</f>
        <v>1</v>
      </c>
      <c r="X175" s="489"/>
      <c r="Y175" s="489"/>
      <c r="Z175" s="489"/>
      <c r="AA175" s="489"/>
      <c r="AB175" s="489"/>
    </row>
    <row r="176" spans="1:28" outlineLevel="1" x14ac:dyDescent="0.2">
      <c r="A176" s="90"/>
      <c r="B176" s="489"/>
      <c r="C176" s="489"/>
      <c r="D176" s="31" t="s">
        <v>407</v>
      </c>
      <c r="E176" s="35" t="str">
        <f>Translations!$B$478</f>
        <v>Nivelul utilizat pentru datele de activitate:</v>
      </c>
      <c r="F176" s="12"/>
      <c r="G176" s="12"/>
      <c r="H176" s="232"/>
      <c r="I176" s="1351" t="str">
        <f>IF(OR(ISBLANK(H176),H176=EUconst_NoTier),"",IF(S176=0,EUconst_NA,IF(ISERROR(S176),"",EUconst_MsgTierActivityLevel &amp; " " &amp;S176)))</f>
        <v/>
      </c>
      <c r="J176" s="1094"/>
      <c r="K176" s="1094"/>
      <c r="L176" s="1094"/>
      <c r="M176" s="1094"/>
      <c r="N176" s="1037"/>
      <c r="O176" s="508"/>
      <c r="P176" s="90"/>
      <c r="Q176" s="113" t="str">
        <f>EUconst_CNTR_ActivityData&amp;H154</f>
        <v>ActivityData_</v>
      </c>
      <c r="R176" s="39"/>
      <c r="S176" s="42" t="str">
        <f>IF(ISBLANK(H176),"",IF(H176=EUconst_NA,"",INDEX(EUwideConstants!$H:$M,MATCH(Q176,EUwideConstants!$Q:$Q,0),MATCH(H176,CNTR_TierList,0))))</f>
        <v/>
      </c>
      <c r="T176" s="90"/>
      <c r="U176" s="331" t="str">
        <f>U175</f>
        <v/>
      </c>
      <c r="V176" s="331">
        <v>1</v>
      </c>
      <c r="W176" s="113" t="b">
        <f>IF($L$6=EUconst_NotRelevant,TRUE,IF(V176&gt;0,(V176&lt;&gt;U176),IF(U176="",TRUE,FALSE)))</f>
        <v>1</v>
      </c>
      <c r="X176" s="489"/>
      <c r="Y176" s="489"/>
      <c r="Z176" s="489"/>
      <c r="AA176" s="489"/>
      <c r="AB176" s="489"/>
    </row>
    <row r="177" spans="1:28" outlineLevel="1" x14ac:dyDescent="0.2">
      <c r="A177" s="90"/>
      <c r="B177" s="489"/>
      <c r="C177" s="489"/>
      <c r="D177" s="31" t="s">
        <v>493</v>
      </c>
      <c r="E177" s="35" t="str">
        <f>Translations!$B$479</f>
        <v>Incertitudine constatată:</v>
      </c>
      <c r="F177" s="12"/>
      <c r="G177" s="12"/>
      <c r="H177" s="314"/>
      <c r="I177" s="35" t="str">
        <f>Translations!$B$480</f>
        <v>Observație:</v>
      </c>
      <c r="J177" s="1350"/>
      <c r="K177" s="1327"/>
      <c r="L177" s="1327"/>
      <c r="M177" s="1327"/>
      <c r="N177" s="1328"/>
      <c r="O177" s="508"/>
      <c r="P177" s="90"/>
      <c r="Q177" s="93"/>
      <c r="R177" s="93"/>
      <c r="S177" s="93"/>
      <c r="T177" s="90"/>
      <c r="U177" s="331" t="str">
        <f>U176</f>
        <v/>
      </c>
      <c r="V177" s="331">
        <v>1</v>
      </c>
      <c r="W177" s="113" t="b">
        <f>IF($L$6=EUconst_NotRelevant,TRUE,IF(V177&gt;0,(V177&lt;&gt;U177),IF(U177="",TRUE,FALSE)))</f>
        <v>1</v>
      </c>
      <c r="X177" s="489"/>
      <c r="Y177" s="489"/>
      <c r="Z177" s="489"/>
      <c r="AA177" s="489"/>
      <c r="AB177" s="489"/>
    </row>
    <row r="178" spans="1:28" ht="5.0999999999999996" customHeight="1" outlineLevel="1" x14ac:dyDescent="0.2">
      <c r="A178" s="90"/>
      <c r="B178" s="489"/>
      <c r="C178" s="489"/>
      <c r="D178" s="489"/>
      <c r="E178" s="507"/>
      <c r="F178" s="507"/>
      <c r="G178" s="507"/>
      <c r="H178" s="507"/>
      <c r="I178" s="507"/>
      <c r="J178" s="507"/>
      <c r="K178" s="507"/>
      <c r="L178" s="508"/>
      <c r="M178" s="508"/>
      <c r="N178" s="508"/>
      <c r="O178" s="508"/>
      <c r="P178" s="90"/>
      <c r="Q178" s="90"/>
      <c r="R178" s="90"/>
      <c r="S178" s="90"/>
      <c r="T178" s="90"/>
      <c r="U178" s="90"/>
      <c r="V178" s="90"/>
      <c r="W178" s="90"/>
      <c r="X178" s="489"/>
      <c r="Y178" s="489"/>
      <c r="Z178" s="489"/>
      <c r="AA178" s="489"/>
      <c r="AB178" s="489"/>
    </row>
    <row r="179" spans="1:28" outlineLevel="1" x14ac:dyDescent="0.2">
      <c r="A179" s="90"/>
      <c r="B179" s="489"/>
      <c r="C179" s="489"/>
      <c r="D179" s="394" t="str">
        <f>Translations!$B$656</f>
        <v>Metoda B: supratensiunea efectului anodic per cuvă</v>
      </c>
      <c r="E179" s="507"/>
      <c r="F179" s="507"/>
      <c r="G179" s="507"/>
      <c r="H179" s="507"/>
      <c r="I179" s="507"/>
      <c r="J179" s="507"/>
      <c r="K179" s="507"/>
      <c r="L179" s="508"/>
      <c r="M179" s="508"/>
      <c r="N179" s="508"/>
      <c r="O179" s="508"/>
      <c r="P179" s="90"/>
      <c r="Q179" s="93"/>
      <c r="R179" s="93"/>
      <c r="S179" s="93"/>
      <c r="T179" s="90"/>
      <c r="U179" s="90"/>
      <c r="V179" s="90"/>
      <c r="W179" s="90"/>
      <c r="X179" s="489"/>
      <c r="Y179" s="489"/>
      <c r="Z179" s="489"/>
      <c r="AA179" s="489"/>
      <c r="AB179" s="489"/>
    </row>
    <row r="180" spans="1:28" outlineLevel="1" x14ac:dyDescent="0.2">
      <c r="A180" s="90"/>
      <c r="B180" s="489"/>
      <c r="C180" s="489"/>
      <c r="D180" s="31" t="s">
        <v>110</v>
      </c>
      <c r="E180" s="35" t="str">
        <f>Translations!$B$477</f>
        <v>Nivelul minim cerut pentru datele de activitate:</v>
      </c>
      <c r="F180" s="12"/>
      <c r="G180" s="12"/>
      <c r="H180" s="313" t="str">
        <f>IF(W180,"",H165)</f>
        <v/>
      </c>
      <c r="I180" s="1351" t="str">
        <f>IF(W180,"",I165)</f>
        <v/>
      </c>
      <c r="J180" s="1094"/>
      <c r="K180" s="1094"/>
      <c r="L180" s="1094"/>
      <c r="M180" s="1094"/>
      <c r="N180" s="1037"/>
      <c r="O180" s="508"/>
      <c r="P180" s="90"/>
      <c r="Q180" s="93"/>
      <c r="R180" s="39"/>
      <c r="S180" s="30"/>
      <c r="T180" s="90"/>
      <c r="U180" s="331" t="str">
        <f>U177</f>
        <v/>
      </c>
      <c r="V180" s="331">
        <v>2</v>
      </c>
      <c r="W180" s="113" t="b">
        <f>IF($L$6=EUconst_NotRelevant,TRUE,IF(V180&gt;0,(V180&lt;&gt;U180),IF(U180="",TRUE,FALSE)))</f>
        <v>1</v>
      </c>
      <c r="X180" s="489"/>
      <c r="Y180" s="489"/>
      <c r="Z180" s="489"/>
      <c r="AA180" s="489"/>
      <c r="AB180" s="489"/>
    </row>
    <row r="181" spans="1:28" outlineLevel="1" x14ac:dyDescent="0.2">
      <c r="A181" s="90"/>
      <c r="B181" s="489"/>
      <c r="C181" s="489"/>
      <c r="D181" s="31" t="s">
        <v>111</v>
      </c>
      <c r="E181" s="35" t="str">
        <f>Translations!$B$478</f>
        <v>Nivelul utilizat pentru datele de activitate:</v>
      </c>
      <c r="F181" s="12"/>
      <c r="G181" s="12"/>
      <c r="H181" s="232"/>
      <c r="I181" s="1351" t="str">
        <f>IF(OR(ISBLANK(H181),H181=EUconst_NoTier),"",IF(S181=0,EUconst_NA,IF(ISERROR(S181),"",EUconst_MsgTierActivityLevel &amp; " " &amp;S181)))</f>
        <v/>
      </c>
      <c r="J181" s="1094"/>
      <c r="K181" s="1094"/>
      <c r="L181" s="1094"/>
      <c r="M181" s="1094"/>
      <c r="N181" s="1037"/>
      <c r="O181" s="508"/>
      <c r="P181" s="90"/>
      <c r="Q181" s="113" t="str">
        <f>EUconst_CNTR_ActivityData&amp;H154</f>
        <v>ActivityData_</v>
      </c>
      <c r="R181" s="39"/>
      <c r="S181" s="42" t="str">
        <f>IF(ISBLANK(H181),"",IF(H181=EUconst_NA,"",INDEX(EUwideConstants!$H:$M,MATCH(Q181,EUwideConstants!$Q:$Q,0),MATCH(H181,CNTR_TierList,0))))</f>
        <v/>
      </c>
      <c r="T181" s="90"/>
      <c r="U181" s="331" t="str">
        <f>U180</f>
        <v/>
      </c>
      <c r="V181" s="331">
        <v>2</v>
      </c>
      <c r="W181" s="113" t="b">
        <f>IF($L$6=EUconst_NotRelevant,TRUE,IF(V181&gt;0,(V181&lt;&gt;U181),IF(U181="",TRUE,FALSE)))</f>
        <v>1</v>
      </c>
      <c r="X181" s="489"/>
      <c r="Y181" s="489"/>
      <c r="Z181" s="489"/>
      <c r="AA181" s="489"/>
      <c r="AB181" s="489"/>
    </row>
    <row r="182" spans="1:28" outlineLevel="1" x14ac:dyDescent="0.2">
      <c r="A182" s="90"/>
      <c r="B182" s="489"/>
      <c r="C182" s="489"/>
      <c r="D182" s="31" t="s">
        <v>112</v>
      </c>
      <c r="E182" s="35" t="str">
        <f>Translations!$B$479</f>
        <v>Incertitudine constatată:</v>
      </c>
      <c r="F182" s="12"/>
      <c r="G182" s="12"/>
      <c r="H182" s="314"/>
      <c r="I182" s="35" t="str">
        <f>Translations!$B$480</f>
        <v>Observație:</v>
      </c>
      <c r="J182" s="1350"/>
      <c r="K182" s="1327"/>
      <c r="L182" s="1327"/>
      <c r="M182" s="1327"/>
      <c r="N182" s="1328"/>
      <c r="O182" s="508"/>
      <c r="P182" s="90"/>
      <c r="Q182" s="93"/>
      <c r="R182" s="93"/>
      <c r="S182" s="93"/>
      <c r="T182" s="90"/>
      <c r="U182" s="331" t="str">
        <f>U181</f>
        <v/>
      </c>
      <c r="V182" s="331">
        <v>2</v>
      </c>
      <c r="W182" s="113" t="b">
        <f>IF($L$6=EUconst_NotRelevant,TRUE,IF(V182&gt;0,(V182&lt;&gt;U182),IF(U182="",TRUE,FALSE)))</f>
        <v>1</v>
      </c>
      <c r="X182" s="489"/>
      <c r="Y182" s="489"/>
      <c r="Z182" s="489"/>
      <c r="AA182" s="489"/>
      <c r="AB182" s="489"/>
    </row>
    <row r="183" spans="1:28" ht="5.0999999999999996" customHeight="1" outlineLevel="1" x14ac:dyDescent="0.2">
      <c r="A183" s="90"/>
      <c r="B183" s="489"/>
      <c r="C183" s="489"/>
      <c r="D183" s="489"/>
      <c r="E183" s="507"/>
      <c r="F183" s="507"/>
      <c r="G183" s="507"/>
      <c r="H183" s="507"/>
      <c r="I183" s="507"/>
      <c r="J183" s="507"/>
      <c r="K183" s="507"/>
      <c r="L183" s="508"/>
      <c r="M183" s="508"/>
      <c r="N183" s="508"/>
      <c r="O183" s="508"/>
      <c r="P183" s="90"/>
      <c r="Q183" s="90"/>
      <c r="R183" s="90"/>
      <c r="S183" s="90"/>
      <c r="T183" s="90"/>
      <c r="U183" s="90"/>
      <c r="V183" s="90"/>
      <c r="W183" s="90"/>
      <c r="X183" s="489"/>
      <c r="Y183" s="489"/>
      <c r="Z183" s="489"/>
      <c r="AA183" s="489"/>
      <c r="AB183" s="489"/>
    </row>
    <row r="184" spans="1:28" outlineLevel="1" x14ac:dyDescent="0.2">
      <c r="A184" s="90"/>
      <c r="B184" s="489"/>
      <c r="C184" s="489"/>
      <c r="D184" s="394" t="str">
        <f>Translations!$B$657</f>
        <v>Metoda B: randamentul de curent</v>
      </c>
      <c r="E184" s="507"/>
      <c r="F184" s="507"/>
      <c r="G184" s="507"/>
      <c r="H184" s="507"/>
      <c r="I184" s="507"/>
      <c r="J184" s="507"/>
      <c r="K184" s="507"/>
      <c r="L184" s="508"/>
      <c r="M184" s="508"/>
      <c r="N184" s="508"/>
      <c r="O184" s="508"/>
      <c r="P184" s="90"/>
      <c r="Q184" s="93"/>
      <c r="R184" s="93"/>
      <c r="S184" s="93"/>
      <c r="T184" s="90"/>
      <c r="U184" s="90"/>
      <c r="V184" s="90"/>
      <c r="W184" s="90"/>
      <c r="X184" s="489"/>
      <c r="Y184" s="489"/>
      <c r="Z184" s="489"/>
      <c r="AA184" s="489"/>
      <c r="AB184" s="489"/>
    </row>
    <row r="185" spans="1:28" ht="12.75" customHeight="1" outlineLevel="1" x14ac:dyDescent="0.2">
      <c r="A185" s="90"/>
      <c r="B185" s="489"/>
      <c r="C185" s="489"/>
      <c r="D185" s="31" t="s">
        <v>113</v>
      </c>
      <c r="E185" s="35" t="str">
        <f>Translations!$B$477</f>
        <v>Nivelul minim cerut pentru datele de activitate:</v>
      </c>
      <c r="F185" s="12"/>
      <c r="G185" s="12"/>
      <c r="H185" s="313" t="str">
        <f>IF(W185,"",H165)</f>
        <v/>
      </c>
      <c r="I185" s="1351" t="str">
        <f>IF(W185,"",I165)</f>
        <v/>
      </c>
      <c r="J185" s="1094"/>
      <c r="K185" s="1094"/>
      <c r="L185" s="1094"/>
      <c r="M185" s="1094"/>
      <c r="N185" s="1037"/>
      <c r="O185" s="508"/>
      <c r="P185" s="90"/>
      <c r="Q185" s="93"/>
      <c r="R185" s="39"/>
      <c r="S185" s="30"/>
      <c r="T185" s="90"/>
      <c r="U185" s="331" t="str">
        <f>U182</f>
        <v/>
      </c>
      <c r="V185" s="331">
        <v>2</v>
      </c>
      <c r="W185" s="113" t="b">
        <f>IF($L$6=EUconst_NotRelevant,TRUE,IF(V185&gt;0,(V185&lt;&gt;U185),IF(U185="",TRUE,FALSE)))</f>
        <v>1</v>
      </c>
      <c r="X185" s="489"/>
      <c r="Y185" s="489"/>
      <c r="Z185" s="489"/>
      <c r="AA185" s="489"/>
      <c r="AB185" s="489"/>
    </row>
    <row r="186" spans="1:28" outlineLevel="1" x14ac:dyDescent="0.2">
      <c r="A186" s="90"/>
      <c r="B186" s="489"/>
      <c r="C186" s="489"/>
      <c r="D186" s="31" t="s">
        <v>187</v>
      </c>
      <c r="E186" s="35" t="str">
        <f>Translations!$B$478</f>
        <v>Nivelul utilizat pentru datele de activitate:</v>
      </c>
      <c r="F186" s="12"/>
      <c r="G186" s="12"/>
      <c r="H186" s="232"/>
      <c r="I186" s="1351" t="str">
        <f>IF(OR(ISBLANK(H186),H186=EUconst_NoTier),"",IF(S186=0,EUconst_NA,IF(ISERROR(S186),"",EUconst_MsgTierActivityLevel &amp; " " &amp;S186)))</f>
        <v/>
      </c>
      <c r="J186" s="1094"/>
      <c r="K186" s="1094"/>
      <c r="L186" s="1094"/>
      <c r="M186" s="1094"/>
      <c r="N186" s="1037"/>
      <c r="O186" s="508"/>
      <c r="P186" s="90"/>
      <c r="Q186" s="113" t="str">
        <f>EUconst_CNTR_ActivityData&amp;H154</f>
        <v>ActivityData_</v>
      </c>
      <c r="R186" s="39"/>
      <c r="S186" s="42" t="str">
        <f>IF(ISBLANK(H186),"",IF(H186=EUconst_NA,"",INDEX(EUwideConstants!$H:$M,MATCH(Q186,EUwideConstants!$Q:$Q,0),MATCH(H186,CNTR_TierList,0))))</f>
        <v/>
      </c>
      <c r="T186" s="90"/>
      <c r="U186" s="331" t="str">
        <f>U185</f>
        <v/>
      </c>
      <c r="V186" s="331">
        <v>2</v>
      </c>
      <c r="W186" s="113" t="b">
        <f>IF($L$6=EUconst_NotRelevant,TRUE,IF(V186&gt;0,(V186&lt;&gt;U186),IF(U186="",TRUE,FALSE)))</f>
        <v>1</v>
      </c>
      <c r="X186" s="489"/>
      <c r="Y186" s="489"/>
      <c r="Z186" s="489"/>
      <c r="AA186" s="489"/>
      <c r="AB186" s="489"/>
    </row>
    <row r="187" spans="1:28" outlineLevel="1" x14ac:dyDescent="0.2">
      <c r="A187" s="90"/>
      <c r="B187" s="489"/>
      <c r="C187" s="489"/>
      <c r="D187" s="31" t="s">
        <v>185</v>
      </c>
      <c r="E187" s="35" t="str">
        <f>Translations!$B$479</f>
        <v>Incertitudine constatată:</v>
      </c>
      <c r="F187" s="12"/>
      <c r="G187" s="12"/>
      <c r="H187" s="314"/>
      <c r="I187" s="35" t="str">
        <f>Translations!$B$480</f>
        <v>Observație:</v>
      </c>
      <c r="J187" s="1350"/>
      <c r="K187" s="1327"/>
      <c r="L187" s="1327"/>
      <c r="M187" s="1327"/>
      <c r="N187" s="1328"/>
      <c r="O187" s="508"/>
      <c r="P187" s="90"/>
      <c r="Q187" s="90"/>
      <c r="R187" s="90"/>
      <c r="S187" s="90"/>
      <c r="T187" s="90"/>
      <c r="U187" s="331" t="str">
        <f>U186</f>
        <v/>
      </c>
      <c r="V187" s="331">
        <v>2</v>
      </c>
      <c r="W187" s="113" t="b">
        <f>IF($L$6=EUconst_NotRelevant,TRUE,IF(V187&gt;0,(V187&lt;&gt;U187),IF(U187="",TRUE,FALSE)))</f>
        <v>1</v>
      </c>
      <c r="X187" s="489"/>
      <c r="Y187" s="489"/>
      <c r="Z187" s="489"/>
      <c r="AA187" s="489"/>
      <c r="AB187" s="489"/>
    </row>
    <row r="188" spans="1:28" outlineLevel="1" x14ac:dyDescent="0.2">
      <c r="A188" s="90"/>
      <c r="B188" s="489"/>
      <c r="C188" s="489"/>
      <c r="D188" s="489"/>
      <c r="E188" s="507"/>
      <c r="F188" s="507"/>
      <c r="G188" s="507"/>
      <c r="H188" s="507"/>
      <c r="I188" s="507"/>
      <c r="J188" s="507"/>
      <c r="K188" s="507"/>
      <c r="L188" s="508"/>
      <c r="M188" s="508"/>
      <c r="N188" s="508"/>
      <c r="O188" s="508"/>
      <c r="P188" s="90"/>
      <c r="Q188" s="90"/>
      <c r="R188" s="90"/>
      <c r="S188" s="90"/>
      <c r="T188" s="90"/>
      <c r="U188" s="90"/>
      <c r="V188" s="90"/>
      <c r="W188" s="90"/>
      <c r="X188" s="489"/>
      <c r="Y188" s="489"/>
      <c r="Z188" s="489"/>
      <c r="AA188" s="489"/>
      <c r="AB188" s="489"/>
    </row>
    <row r="189" spans="1:28" ht="15" customHeight="1" outlineLevel="1" x14ac:dyDescent="0.2">
      <c r="A189" s="90"/>
      <c r="B189" s="489"/>
      <c r="C189" s="489"/>
      <c r="D189" s="1217" t="str">
        <f>Translations!$B$658</f>
        <v>Parametri de calcul</v>
      </c>
      <c r="E189" s="1217"/>
      <c r="F189" s="1217"/>
      <c r="G189" s="1217"/>
      <c r="H189" s="1217"/>
      <c r="I189" s="1217"/>
      <c r="J189" s="1217"/>
      <c r="K189" s="1217"/>
      <c r="L189" s="1217"/>
      <c r="M189" s="1217"/>
      <c r="N189" s="1217"/>
      <c r="O189" s="508"/>
      <c r="P189" s="90"/>
      <c r="Q189" s="90"/>
      <c r="R189" s="90"/>
      <c r="S189" s="90"/>
      <c r="T189" s="90"/>
      <c r="U189" s="90"/>
      <c r="V189" s="90"/>
      <c r="W189" s="90"/>
      <c r="X189" s="489"/>
      <c r="Y189" s="489"/>
      <c r="Z189" s="489"/>
      <c r="AA189" s="489"/>
      <c r="AB189" s="489"/>
    </row>
    <row r="190" spans="1:28" ht="15" outlineLevel="1" x14ac:dyDescent="0.2">
      <c r="A190" s="90"/>
      <c r="B190" s="489"/>
      <c r="C190" s="489"/>
      <c r="D190" s="523" t="s">
        <v>251</v>
      </c>
      <c r="E190" s="394" t="str">
        <f>Translations!$B$659</f>
        <v>Niveluri aplicate</v>
      </c>
      <c r="F190" s="312"/>
      <c r="G190" s="312"/>
      <c r="H190" s="507"/>
      <c r="I190" s="507"/>
      <c r="J190" s="507"/>
      <c r="K190" s="507"/>
      <c r="L190" s="508"/>
      <c r="M190" s="508"/>
      <c r="N190" s="508"/>
      <c r="O190" s="508"/>
      <c r="P190" s="90"/>
      <c r="Q190" s="90"/>
      <c r="R190" s="90"/>
      <c r="S190" s="90"/>
      <c r="T190" s="90"/>
      <c r="U190" s="90"/>
      <c r="V190" s="90"/>
      <c r="W190" s="90"/>
      <c r="X190" s="489"/>
      <c r="Y190" s="489"/>
      <c r="Z190" s="489"/>
      <c r="AA190" s="489"/>
      <c r="AB190" s="489"/>
    </row>
    <row r="191" spans="1:28" ht="5.0999999999999996" customHeight="1" outlineLevel="1" x14ac:dyDescent="0.2">
      <c r="A191" s="90"/>
      <c r="B191" s="489"/>
      <c r="C191" s="489"/>
      <c r="D191" s="489"/>
      <c r="E191" s="507"/>
      <c r="F191" s="507"/>
      <c r="G191" s="507"/>
      <c r="H191" s="507"/>
      <c r="I191" s="507"/>
      <c r="J191" s="507"/>
      <c r="K191" s="507"/>
      <c r="L191" s="508"/>
      <c r="M191" s="508"/>
      <c r="N191" s="508"/>
      <c r="O191" s="508"/>
      <c r="P191" s="90"/>
      <c r="Q191" s="90"/>
      <c r="R191" s="90"/>
      <c r="S191" s="90"/>
      <c r="T191" s="90"/>
      <c r="U191" s="90"/>
      <c r="V191" s="90"/>
      <c r="W191" s="90"/>
      <c r="X191" s="489"/>
      <c r="Y191" s="489"/>
      <c r="Z191" s="489"/>
      <c r="AA191" s="489"/>
      <c r="AB191" s="489"/>
    </row>
    <row r="192" spans="1:28" outlineLevel="1" x14ac:dyDescent="0.2">
      <c r="A192" s="90"/>
      <c r="B192" s="489"/>
      <c r="C192" s="489"/>
      <c r="D192" s="489"/>
      <c r="E192" s="325" t="str">
        <f>Translations!$B$516</f>
        <v>Parametrul de calcul</v>
      </c>
      <c r="F192" s="326"/>
      <c r="G192" s="327"/>
      <c r="H192" s="62" t="str">
        <f>Translations!$B$517</f>
        <v>Nivel minim cerut</v>
      </c>
      <c r="I192" s="62" t="str">
        <f>Translations!$B$518</f>
        <v>Nivel aplicat</v>
      </c>
      <c r="J192" s="1347" t="str">
        <f>Translations!$B$519</f>
        <v>Text integral pentru nivelul aplicat</v>
      </c>
      <c r="K192" s="1348"/>
      <c r="L192" s="1348"/>
      <c r="M192" s="1348"/>
      <c r="N192" s="1349"/>
      <c r="O192" s="508"/>
      <c r="P192" s="90"/>
      <c r="Q192" s="90"/>
      <c r="R192" s="90"/>
      <c r="S192" s="19" t="s">
        <v>318</v>
      </c>
      <c r="T192" s="90"/>
      <c r="U192" s="90"/>
      <c r="V192" s="90"/>
      <c r="W192" s="90"/>
      <c r="X192" s="489"/>
      <c r="Y192" s="489"/>
      <c r="Z192" s="489"/>
      <c r="AA192" s="489"/>
      <c r="AB192" s="489"/>
    </row>
    <row r="193" spans="1:28" outlineLevel="1" x14ac:dyDescent="0.2">
      <c r="A193" s="90"/>
      <c r="B193" s="489"/>
      <c r="C193" s="489"/>
      <c r="D193" s="259" t="s">
        <v>316</v>
      </c>
      <c r="E193" s="328" t="str">
        <f>Translations!$B$660</f>
        <v>SEF(CF4) factor de emisie de pantă</v>
      </c>
      <c r="F193" s="329"/>
      <c r="G193" s="330"/>
      <c r="H193" s="313" t="str">
        <f>IF(H154="","",IF(W193=FALSE,IF(CNTR_Category="A",INDEX(EUwideConstants!$G:$G,MATCH(Q193,EUwideConstants!$Q:$Q,0)),INDEX(EUwideConstants!$N:$N,MATCH(Q193,EUwideConstants!$Q:$Q,0))),""))</f>
        <v/>
      </c>
      <c r="I193" s="232"/>
      <c r="J193" s="1351" t="str">
        <f>IF(OR(ISBLANK(I193),I193=EUconst_NoTier),"",IF(S193=0,EUconst_NotApplicable,IF(ISERROR(S193),"",S193)))</f>
        <v/>
      </c>
      <c r="K193" s="1094"/>
      <c r="L193" s="1094"/>
      <c r="M193" s="1094"/>
      <c r="N193" s="1037"/>
      <c r="O193" s="508"/>
      <c r="P193" s="90"/>
      <c r="Q193" s="113" t="str">
        <f>EUconst_CNTR_EF&amp;H154</f>
        <v>EF_</v>
      </c>
      <c r="R193" s="90"/>
      <c r="S193" s="41" t="str">
        <f>IF(ISBLANK(I193),"",IF(I193=EUconst_NA,"",INDEX(EUwideConstants!$H:$M,MATCH(Q193,EUwideConstants!$Q:$Q,0),MATCH(I193,CNTR_TierList,0))))</f>
        <v/>
      </c>
      <c r="T193" s="90"/>
      <c r="U193" s="331" t="str">
        <f>U187</f>
        <v/>
      </c>
      <c r="V193" s="331">
        <v>1</v>
      </c>
      <c r="W193" s="113" t="b">
        <f>IF($L$6=EUconst_NotRelevant,TRUE,IF(V193&gt;0,(V193&lt;&gt;U193),IF(U193="",TRUE,FALSE)))</f>
        <v>1</v>
      </c>
      <c r="X193" s="489"/>
      <c r="Y193" s="489"/>
      <c r="Z193" s="489"/>
      <c r="AA193" s="489"/>
      <c r="AB193" s="489"/>
    </row>
    <row r="194" spans="1:28" outlineLevel="1" x14ac:dyDescent="0.2">
      <c r="A194" s="90"/>
      <c r="B194" s="489"/>
      <c r="C194" s="489"/>
      <c r="D194" s="259" t="s">
        <v>317</v>
      </c>
      <c r="E194" s="328" t="str">
        <f>Translations!$B$661</f>
        <v>OVC (Coeficient de supratensiune)</v>
      </c>
      <c r="F194" s="329"/>
      <c r="G194" s="330"/>
      <c r="H194" s="313" t="str">
        <f>IF(H155="","",IF(W194=FALSE,IF(CNTR_Category="A",INDEX(EUwideConstants!$G:$G,MATCH(Q194,EUwideConstants!$Q:$Q,0)),INDEX(EUwideConstants!$N:$N,MATCH(Q194,EUwideConstants!$Q:$Q,0))),""))</f>
        <v/>
      </c>
      <c r="I194" s="232"/>
      <c r="J194" s="1351" t="str">
        <f>IF(OR(ISBLANK(I194),I194=EUconst_NoTier),"",IF(S194=0,EUconst_NotApplicable,IF(ISERROR(S194),"",S194)))</f>
        <v/>
      </c>
      <c r="K194" s="1094"/>
      <c r="L194" s="1094"/>
      <c r="M194" s="1094"/>
      <c r="N194" s="1037"/>
      <c r="O194" s="508"/>
      <c r="P194" s="90"/>
      <c r="Q194" s="113" t="str">
        <f>EUconst_CNTR_EF&amp;H154</f>
        <v>EF_</v>
      </c>
      <c r="R194" s="90"/>
      <c r="S194" s="41" t="str">
        <f>IF(ISBLANK(I194),"",IF(I194=EUconst_NA,"",INDEX(EUwideConstants!$H:$M,MATCH(Q194,EUwideConstants!$Q:$Q,0),MATCH(I194,CNTR_TierList,0))))</f>
        <v/>
      </c>
      <c r="T194" s="90"/>
      <c r="U194" s="331" t="str">
        <f>U193</f>
        <v/>
      </c>
      <c r="V194" s="331">
        <v>2</v>
      </c>
      <c r="W194" s="113" t="b">
        <f>IF($L$6=EUconst_NotRelevant,TRUE,IF(V194&gt;0,(V194&lt;&gt;U194),IF(U194="",TRUE,FALSE)))</f>
        <v>1</v>
      </c>
      <c r="X194" s="489"/>
      <c r="Y194" s="489"/>
      <c r="Z194" s="489"/>
      <c r="AA194" s="489"/>
      <c r="AB194" s="489"/>
    </row>
    <row r="195" spans="1:28" outlineLevel="1" x14ac:dyDescent="0.2">
      <c r="A195" s="90"/>
      <c r="B195" s="489"/>
      <c r="C195" s="489"/>
      <c r="D195" s="259" t="s">
        <v>475</v>
      </c>
      <c r="E195" s="328" t="str">
        <f>Translations!$B$662</f>
        <v>F(C2F6) Fracție masică de C2F6</v>
      </c>
      <c r="F195" s="329"/>
      <c r="G195" s="330"/>
      <c r="H195" s="313" t="str">
        <f>IF(H156="","",IF(W195=FALSE,IF(CNTR_Category="A",INDEX(EUwideConstants!$G:$G,MATCH(Q195,EUwideConstants!$Q:$Q,0)),INDEX(EUwideConstants!$N:$N,MATCH(Q195,EUwideConstants!$Q:$Q,0))),""))</f>
        <v/>
      </c>
      <c r="I195" s="232"/>
      <c r="J195" s="1351" t="str">
        <f>IF(OR(ISBLANK(I195),I195=EUconst_NoTier),"",IF(S195=0,EUconst_NotApplicable,IF(ISERROR(S195),"",S195)))</f>
        <v/>
      </c>
      <c r="K195" s="1094"/>
      <c r="L195" s="1094"/>
      <c r="M195" s="1094"/>
      <c r="N195" s="1037"/>
      <c r="O195" s="508"/>
      <c r="P195" s="90"/>
      <c r="Q195" s="113" t="str">
        <f>EUconst_CNTR_EF&amp;H154</f>
        <v>EF_</v>
      </c>
      <c r="R195" s="90"/>
      <c r="S195" s="41" t="str">
        <f>IF(ISBLANK(I195),"",IF(I195=EUconst_NA,"",INDEX(EUwideConstants!$H:$M,MATCH(Q195,EUwideConstants!$Q:$Q,0),MATCH(I195,CNTR_TierList,0))))</f>
        <v/>
      </c>
      <c r="T195" s="90"/>
      <c r="U195" s="331" t="str">
        <f>U194</f>
        <v/>
      </c>
      <c r="V195" s="331">
        <v>0</v>
      </c>
      <c r="W195" s="113" t="b">
        <f>IF($L$6=EUconst_NotRelevant,TRUE,IF(V195&gt;0,(V195&lt;&gt;U195),IF(U195="",TRUE,FALSE)))</f>
        <v>1</v>
      </c>
      <c r="X195" s="489"/>
      <c r="Y195" s="489"/>
      <c r="Z195" s="489"/>
      <c r="AA195" s="489"/>
      <c r="AB195" s="489"/>
    </row>
    <row r="196" spans="1:28" outlineLevel="1" x14ac:dyDescent="0.2">
      <c r="A196" s="90"/>
      <c r="B196" s="489"/>
      <c r="C196" s="489"/>
      <c r="D196" s="489"/>
      <c r="E196" s="507"/>
      <c r="F196" s="507"/>
      <c r="G196" s="507"/>
      <c r="H196" s="507"/>
      <c r="I196" s="507"/>
      <c r="J196" s="507"/>
      <c r="K196" s="507"/>
      <c r="L196" s="508"/>
      <c r="M196" s="508"/>
      <c r="N196" s="508"/>
      <c r="O196" s="508"/>
      <c r="P196" s="90"/>
      <c r="Q196" s="90"/>
      <c r="R196" s="90"/>
      <c r="S196" s="90"/>
      <c r="T196" s="90"/>
      <c r="U196" s="90"/>
      <c r="V196" s="90"/>
      <c r="W196" s="90"/>
      <c r="X196" s="489"/>
      <c r="Y196" s="489"/>
      <c r="Z196" s="489"/>
      <c r="AA196" s="489"/>
      <c r="AB196" s="489"/>
    </row>
    <row r="197" spans="1:28" ht="15" outlineLevel="1" x14ac:dyDescent="0.2">
      <c r="A197" s="90"/>
      <c r="B197" s="489"/>
      <c r="C197" s="489"/>
      <c r="D197" s="523" t="s">
        <v>252</v>
      </c>
      <c r="E197" s="394" t="str">
        <f>Translations!$B$663</f>
        <v>Detalii privind nivelurile</v>
      </c>
      <c r="F197" s="312"/>
      <c r="G197" s="312"/>
      <c r="H197" s="507"/>
      <c r="I197" s="507"/>
      <c r="J197" s="507"/>
      <c r="K197" s="507"/>
      <c r="L197" s="508"/>
      <c r="M197" s="508"/>
      <c r="N197" s="508"/>
      <c r="O197" s="508"/>
      <c r="P197" s="90"/>
      <c r="Q197" s="90"/>
      <c r="R197" s="90"/>
      <c r="S197" s="90"/>
      <c r="T197" s="90"/>
      <c r="U197" s="90"/>
      <c r="V197" s="90"/>
      <c r="W197" s="90"/>
      <c r="X197" s="489"/>
      <c r="Y197" s="489"/>
      <c r="Z197" s="489"/>
      <c r="AA197" s="489"/>
      <c r="AB197" s="489"/>
    </row>
    <row r="198" spans="1:28" ht="5.0999999999999996" customHeight="1" outlineLevel="1" x14ac:dyDescent="0.2">
      <c r="A198" s="90"/>
      <c r="B198" s="489"/>
      <c r="C198" s="489"/>
      <c r="D198" s="489"/>
      <c r="E198" s="507"/>
      <c r="F198" s="507"/>
      <c r="G198" s="507"/>
      <c r="H198" s="507"/>
      <c r="I198" s="507"/>
      <c r="J198" s="507"/>
      <c r="K198" s="507"/>
      <c r="L198" s="508"/>
      <c r="M198" s="508"/>
      <c r="N198" s="508"/>
      <c r="O198" s="508"/>
      <c r="P198" s="90"/>
      <c r="Q198" s="90"/>
      <c r="R198" s="90"/>
      <c r="S198" s="90"/>
      <c r="T198" s="90"/>
      <c r="U198" s="90"/>
      <c r="V198" s="90"/>
      <c r="W198" s="90"/>
      <c r="X198" s="489"/>
      <c r="Y198" s="489"/>
      <c r="Z198" s="489"/>
      <c r="AA198" s="489"/>
      <c r="AB198" s="489"/>
    </row>
    <row r="199" spans="1:28" ht="63.75" outlineLevel="1" x14ac:dyDescent="0.2">
      <c r="A199" s="90"/>
      <c r="B199" s="489"/>
      <c r="C199" s="489"/>
      <c r="D199" s="489"/>
      <c r="E199" s="325" t="str">
        <f>Translations!$B$516</f>
        <v>Parametrul de calcul</v>
      </c>
      <c r="F199" s="326"/>
      <c r="G199" s="327"/>
      <c r="H199" s="62" t="str">
        <f>I192</f>
        <v>Nivel aplicat</v>
      </c>
      <c r="I199" s="63" t="str">
        <f>Translations!$B$664</f>
        <v>Valoarea implicită sau valoarea cea mai recentă</v>
      </c>
      <c r="J199" s="63" t="str">
        <f>Translations!$B$536</f>
        <v>Unitate</v>
      </c>
      <c r="K199" s="63" t="str">
        <f>Translations!$B$537</f>
        <v>Ref. sursă</v>
      </c>
      <c r="L199" s="63" t="str">
        <f>Translations!$B$538</f>
        <v>Ref. analiză</v>
      </c>
      <c r="M199" s="63" t="str">
        <f>Translations!$B$665</f>
        <v>Data ultimei analize</v>
      </c>
      <c r="N199" s="63" t="str">
        <f>Translations!$B$540</f>
        <v>Frecvența analizei</v>
      </c>
      <c r="O199" s="508"/>
      <c r="P199" s="90"/>
      <c r="Q199" s="90"/>
      <c r="R199" s="90"/>
      <c r="S199" s="64" t="s">
        <v>131</v>
      </c>
      <c r="T199" s="90"/>
      <c r="U199" s="90"/>
      <c r="V199" s="90"/>
      <c r="W199" s="90"/>
      <c r="X199" s="489"/>
      <c r="Y199" s="489"/>
      <c r="Z199" s="489"/>
      <c r="AA199" s="489"/>
      <c r="AB199" s="489"/>
    </row>
    <row r="200" spans="1:28" outlineLevel="1" x14ac:dyDescent="0.2">
      <c r="A200" s="90"/>
      <c r="B200" s="489"/>
      <c r="C200" s="489"/>
      <c r="D200" s="259" t="s">
        <v>316</v>
      </c>
      <c r="E200" s="328" t="str">
        <f>E193</f>
        <v>SEF(CF4) factor de emisie de pantă</v>
      </c>
      <c r="F200" s="329"/>
      <c r="G200" s="330"/>
      <c r="H200" s="313" t="str">
        <f>IF(OR(ISBLANK(I193),I193=EUconst_NA),"",I193)</f>
        <v/>
      </c>
      <c r="I200" s="232"/>
      <c r="J200" s="232"/>
      <c r="K200" s="315"/>
      <c r="L200" s="316"/>
      <c r="M200" s="316"/>
      <c r="N200" s="317"/>
      <c r="O200" s="508"/>
      <c r="P200" s="90"/>
      <c r="Q200" s="113" t="str">
        <f>Q193</f>
        <v>EF_</v>
      </c>
      <c r="R200" s="90"/>
      <c r="S200" s="75" t="str">
        <f>IF(H200="","",IF(I193=EUconst_NA,"",INDEX(EUwideConstants!$AJ:$AN,MATCH(Q193,EUwideConstants!$Q:$Q,0),MATCH(I193,CNTR_TierList,0))))</f>
        <v/>
      </c>
      <c r="T200" s="90"/>
      <c r="U200" s="331" t="str">
        <f>U195</f>
        <v/>
      </c>
      <c r="V200" s="331">
        <v>1</v>
      </c>
      <c r="W200" s="113" t="b">
        <f>IF($L$6=EUconst_NotRelevant,TRUE,IF(V200&gt;0,(V200&lt;&gt;U200),IF(U200="",TRUE,FALSE)))</f>
        <v>1</v>
      </c>
      <c r="X200" s="489"/>
      <c r="Y200" s="489"/>
      <c r="Z200" s="489"/>
      <c r="AA200" s="489"/>
      <c r="AB200" s="489"/>
    </row>
    <row r="201" spans="1:28" outlineLevel="1" x14ac:dyDescent="0.2">
      <c r="A201" s="90"/>
      <c r="B201" s="489"/>
      <c r="C201" s="489"/>
      <c r="D201" s="259" t="s">
        <v>317</v>
      </c>
      <c r="E201" s="328" t="str">
        <f>E194</f>
        <v>OVC (Coeficient de supratensiune)</v>
      </c>
      <c r="F201" s="329"/>
      <c r="G201" s="330"/>
      <c r="H201" s="313" t="str">
        <f>IF(OR(ISBLANK(I194),I194=EUconst_NA),"",I194)</f>
        <v/>
      </c>
      <c r="I201" s="232"/>
      <c r="J201" s="232"/>
      <c r="K201" s="315"/>
      <c r="L201" s="316"/>
      <c r="M201" s="316"/>
      <c r="N201" s="317"/>
      <c r="O201" s="508"/>
      <c r="P201" s="90"/>
      <c r="Q201" s="113" t="str">
        <f>Q194</f>
        <v>EF_</v>
      </c>
      <c r="R201" s="90"/>
      <c r="S201" s="75" t="str">
        <f>IF(H201="","",IF(I194=EUconst_NA,"",INDEX(EUwideConstants!$AJ:$AN,MATCH(Q194,EUwideConstants!$Q:$Q,0),MATCH(I194,CNTR_TierList,0))))</f>
        <v/>
      </c>
      <c r="T201" s="90"/>
      <c r="U201" s="331" t="str">
        <f>U200</f>
        <v/>
      </c>
      <c r="V201" s="331">
        <v>2</v>
      </c>
      <c r="W201" s="113" t="b">
        <f>IF($L$6=EUconst_NotRelevant,TRUE,IF(V201&gt;0,(V201&lt;&gt;U201),IF(U201="",TRUE,FALSE)))</f>
        <v>1</v>
      </c>
      <c r="X201" s="489"/>
      <c r="Y201" s="489"/>
      <c r="Z201" s="489"/>
      <c r="AA201" s="489"/>
      <c r="AB201" s="489"/>
    </row>
    <row r="202" spans="1:28" outlineLevel="1" x14ac:dyDescent="0.2">
      <c r="A202" s="90"/>
      <c r="B202" s="489"/>
      <c r="C202" s="489"/>
      <c r="D202" s="259" t="s">
        <v>475</v>
      </c>
      <c r="E202" s="328" t="str">
        <f>E195</f>
        <v>F(C2F6) Fracție masică de C2F6</v>
      </c>
      <c r="F202" s="329"/>
      <c r="G202" s="330"/>
      <c r="H202" s="313" t="str">
        <f>IF(OR(ISBLANK(I195),I195=EUconst_NA),"",I195)</f>
        <v/>
      </c>
      <c r="I202" s="232"/>
      <c r="J202" s="232"/>
      <c r="K202" s="315"/>
      <c r="L202" s="316"/>
      <c r="M202" s="316"/>
      <c r="N202" s="317"/>
      <c r="O202" s="508"/>
      <c r="P202" s="90"/>
      <c r="Q202" s="113" t="str">
        <f>Q195</f>
        <v>EF_</v>
      </c>
      <c r="R202" s="90"/>
      <c r="S202" s="75" t="str">
        <f>IF(H202="","",IF(I195=EUconst_NA,"",INDEX(EUwideConstants!$AJ:$AN,MATCH(Q195,EUwideConstants!$Q:$Q,0),MATCH(I195,CNTR_TierList,0))))</f>
        <v/>
      </c>
      <c r="T202" s="90"/>
      <c r="U202" s="331" t="str">
        <f>U201</f>
        <v/>
      </c>
      <c r="V202" s="331">
        <v>0</v>
      </c>
      <c r="W202" s="113" t="b">
        <f>IF($L$6=EUconst_NotRelevant,TRUE,IF(V202&gt;0,(V202&lt;&gt;U202),IF(U202="",TRUE,FALSE)))</f>
        <v>1</v>
      </c>
      <c r="X202" s="489"/>
      <c r="Y202" s="489"/>
      <c r="Z202" s="489"/>
      <c r="AA202" s="489"/>
      <c r="AB202" s="489"/>
    </row>
    <row r="203" spans="1:28" outlineLevel="1" x14ac:dyDescent="0.2">
      <c r="A203" s="90"/>
      <c r="B203" s="489"/>
      <c r="C203" s="489"/>
      <c r="D203" s="489"/>
      <c r="E203" s="507"/>
      <c r="F203" s="507"/>
      <c r="G203" s="507"/>
      <c r="H203" s="507"/>
      <c r="I203" s="507"/>
      <c r="J203" s="507"/>
      <c r="K203" s="507"/>
      <c r="L203" s="508"/>
      <c r="M203" s="508"/>
      <c r="N203" s="508"/>
      <c r="O203" s="508"/>
      <c r="P203" s="90"/>
      <c r="Q203" s="90"/>
      <c r="R203" s="90"/>
      <c r="S203" s="90"/>
      <c r="T203" s="90"/>
      <c r="U203" s="90"/>
      <c r="V203" s="90"/>
      <c r="W203" s="90"/>
      <c r="X203" s="489"/>
      <c r="Y203" s="489"/>
      <c r="Z203" s="489"/>
      <c r="AA203" s="489"/>
      <c r="AB203" s="489"/>
    </row>
    <row r="204" spans="1:28" ht="15" customHeight="1" outlineLevel="1" x14ac:dyDescent="0.2">
      <c r="A204" s="90"/>
      <c r="B204" s="489"/>
      <c r="C204" s="489"/>
      <c r="D204" s="1217" t="str">
        <f>Translations!$B$666</f>
        <v>Eficiența colectării pentru contabilizarea emisiilor fugitive</v>
      </c>
      <c r="E204" s="1217"/>
      <c r="F204" s="1217"/>
      <c r="G204" s="1217"/>
      <c r="H204" s="1217"/>
      <c r="I204" s="1217"/>
      <c r="J204" s="1217"/>
      <c r="K204" s="1217"/>
      <c r="L204" s="1217"/>
      <c r="M204" s="1217"/>
      <c r="N204" s="1217"/>
      <c r="O204" s="508"/>
      <c r="P204" s="90"/>
      <c r="Q204" s="90"/>
      <c r="R204" s="90"/>
      <c r="S204" s="90"/>
      <c r="T204" s="90"/>
      <c r="U204" s="90"/>
      <c r="V204" s="90"/>
      <c r="W204" s="90"/>
      <c r="X204" s="489"/>
      <c r="Y204" s="489"/>
      <c r="Z204" s="489"/>
      <c r="AA204" s="489"/>
      <c r="AB204" s="489"/>
    </row>
    <row r="205" spans="1:28" ht="15" outlineLevel="1" x14ac:dyDescent="0.2">
      <c r="A205" s="90"/>
      <c r="B205" s="489"/>
      <c r="C205" s="489"/>
      <c r="D205" s="523" t="s">
        <v>253</v>
      </c>
      <c r="E205" s="394" t="str">
        <f>Translations!$B$667</f>
        <v>Determinarea eficienței colectării</v>
      </c>
      <c r="F205" s="312"/>
      <c r="G205" s="312"/>
      <c r="H205" s="507"/>
      <c r="I205" s="507"/>
      <c r="J205" s="507"/>
      <c r="K205" s="507"/>
      <c r="L205" s="508"/>
      <c r="M205" s="508"/>
      <c r="N205" s="508"/>
      <c r="O205" s="508"/>
      <c r="P205" s="90"/>
      <c r="Q205" s="90"/>
      <c r="R205" s="90"/>
      <c r="S205" s="90"/>
      <c r="T205" s="90"/>
      <c r="U205" s="90"/>
      <c r="V205" s="90"/>
      <c r="W205" s="90"/>
      <c r="X205" s="489"/>
      <c r="Y205" s="489"/>
      <c r="Z205" s="489"/>
      <c r="AA205" s="489"/>
      <c r="AB205" s="489"/>
    </row>
    <row r="206" spans="1:28" ht="5.0999999999999996" customHeight="1" outlineLevel="1" x14ac:dyDescent="0.2">
      <c r="A206" s="90"/>
      <c r="B206" s="489"/>
      <c r="C206" s="489"/>
      <c r="D206" s="489"/>
      <c r="E206" s="507"/>
      <c r="F206" s="507"/>
      <c r="G206" s="507"/>
      <c r="H206" s="507"/>
      <c r="I206" s="507"/>
      <c r="J206" s="507"/>
      <c r="K206" s="507"/>
      <c r="L206" s="508"/>
      <c r="M206" s="508"/>
      <c r="N206" s="508"/>
      <c r="O206" s="508"/>
      <c r="P206" s="90"/>
      <c r="Q206" s="90"/>
      <c r="R206" s="90"/>
      <c r="S206" s="90"/>
      <c r="T206" s="90"/>
      <c r="U206" s="90"/>
      <c r="V206" s="90"/>
      <c r="W206" s="90"/>
      <c r="X206" s="489"/>
      <c r="Y206" s="489"/>
      <c r="Z206" s="489"/>
      <c r="AA206" s="489"/>
      <c r="AB206" s="489"/>
    </row>
    <row r="207" spans="1:28" ht="63.75" outlineLevel="1" x14ac:dyDescent="0.2">
      <c r="A207" s="90"/>
      <c r="B207" s="489"/>
      <c r="C207" s="489"/>
      <c r="D207" s="489"/>
      <c r="E207" s="325"/>
      <c r="F207" s="326"/>
      <c r="G207" s="327"/>
      <c r="H207" s="62"/>
      <c r="I207" s="63" t="str">
        <f>Translations!$B$664</f>
        <v>Valoarea implicită sau valoarea cea mai recentă</v>
      </c>
      <c r="J207" s="63" t="str">
        <f>Translations!$B$536</f>
        <v>Unitate</v>
      </c>
      <c r="K207" s="63" t="str">
        <f>Translations!$B$537</f>
        <v>Ref. sursă</v>
      </c>
      <c r="L207" s="63" t="str">
        <f>Translations!$B$538</f>
        <v>Ref. analiză</v>
      </c>
      <c r="M207" s="63" t="str">
        <f>Translations!$B$665</f>
        <v>Data ultimei analize</v>
      </c>
      <c r="N207" s="63" t="str">
        <f>Translations!$B$540</f>
        <v>Frecvența analizei</v>
      </c>
      <c r="O207" s="508"/>
      <c r="P207" s="90"/>
      <c r="Q207" s="90"/>
      <c r="R207" s="90"/>
      <c r="S207" s="90"/>
      <c r="T207" s="90"/>
      <c r="U207" s="90"/>
      <c r="V207" s="90"/>
      <c r="W207" s="90"/>
      <c r="X207" s="489"/>
      <c r="Y207" s="489"/>
      <c r="Z207" s="489"/>
      <c r="AA207" s="489"/>
      <c r="AB207" s="489"/>
    </row>
    <row r="208" spans="1:28" outlineLevel="1" x14ac:dyDescent="0.2">
      <c r="A208" s="90"/>
      <c r="B208" s="489"/>
      <c r="C208" s="489"/>
      <c r="D208" s="489"/>
      <c r="E208" s="328" t="str">
        <f>Translations!$B$668</f>
        <v>Eficiența colectării</v>
      </c>
      <c r="F208" s="329"/>
      <c r="G208" s="330"/>
      <c r="H208" s="62"/>
      <c r="I208" s="232"/>
      <c r="J208" s="232"/>
      <c r="K208" s="315"/>
      <c r="L208" s="316"/>
      <c r="M208" s="316"/>
      <c r="N208" s="317"/>
      <c r="O208" s="508"/>
      <c r="P208" s="90"/>
      <c r="Q208" s="90"/>
      <c r="R208" s="90"/>
      <c r="S208" s="90"/>
      <c r="T208" s="90"/>
      <c r="U208" s="331" t="str">
        <f>U202</f>
        <v/>
      </c>
      <c r="V208" s="331">
        <v>0</v>
      </c>
      <c r="W208" s="113" t="b">
        <f>IF($L$6=EUconst_NotRelevant,TRUE,IF(V208&gt;0,(V208&lt;&gt;U208),IF(U208="",TRUE,FALSE)))</f>
        <v>1</v>
      </c>
      <c r="X208" s="489"/>
      <c r="Y208" s="489"/>
      <c r="Z208" s="489"/>
      <c r="AA208" s="489"/>
      <c r="AB208" s="489"/>
    </row>
    <row r="209" spans="1:28" outlineLevel="1" x14ac:dyDescent="0.2">
      <c r="A209" s="90"/>
      <c r="B209" s="489"/>
      <c r="C209" s="489"/>
      <c r="D209" s="507"/>
      <c r="E209" s="507"/>
      <c r="F209" s="507"/>
      <c r="G209" s="507"/>
      <c r="H209" s="507"/>
      <c r="I209" s="507"/>
      <c r="J209" s="507"/>
      <c r="K209" s="508"/>
      <c r="L209" s="508"/>
      <c r="M209" s="508"/>
      <c r="N209" s="508"/>
      <c r="O209" s="508"/>
      <c r="P209" s="90"/>
      <c r="Q209" s="90"/>
      <c r="R209" s="90"/>
      <c r="S209" s="90"/>
      <c r="T209" s="90"/>
      <c r="U209" s="19"/>
      <c r="V209" s="19"/>
      <c r="W209" s="19"/>
      <c r="X209" s="489"/>
      <c r="Y209" s="489"/>
      <c r="Z209" s="489"/>
      <c r="AA209" s="489"/>
      <c r="AB209" s="489"/>
    </row>
    <row r="210" spans="1:28" ht="15" outlineLevel="1" x14ac:dyDescent="0.2">
      <c r="A210" s="90"/>
      <c r="B210" s="489"/>
      <c r="C210" s="489"/>
      <c r="D210" s="1217" t="str">
        <f>Translations!$B$44</f>
        <v>Observații</v>
      </c>
      <c r="E210" s="1217"/>
      <c r="F210" s="1217"/>
      <c r="G210" s="1217"/>
      <c r="H210" s="1217"/>
      <c r="I210" s="1217"/>
      <c r="J210" s="1217"/>
      <c r="K210" s="1217"/>
      <c r="L210" s="1217"/>
      <c r="M210" s="1217"/>
      <c r="N210" s="1217"/>
      <c r="O210" s="508"/>
      <c r="P210" s="90"/>
      <c r="Q210" s="90"/>
      <c r="R210" s="90"/>
      <c r="S210" s="90"/>
      <c r="T210" s="90"/>
      <c r="U210" s="19"/>
      <c r="V210" s="19"/>
      <c r="W210" s="19"/>
      <c r="X210" s="489"/>
      <c r="Y210" s="489"/>
      <c r="Z210" s="489"/>
      <c r="AA210" s="489"/>
      <c r="AB210" s="489"/>
    </row>
    <row r="211" spans="1:28" s="12" customFormat="1" ht="12.75" customHeight="1" outlineLevel="1" x14ac:dyDescent="0.2">
      <c r="A211" s="19"/>
      <c r="D211" s="31" t="s">
        <v>254</v>
      </c>
      <c r="E211" s="1363" t="str">
        <f>Translations!$B$546</f>
        <v>Observații:</v>
      </c>
      <c r="F211" s="1363"/>
      <c r="G211" s="1363"/>
      <c r="H211" s="1363"/>
      <c r="I211" s="1363"/>
      <c r="J211" s="1363"/>
      <c r="K211" s="1363"/>
      <c r="L211" s="1363"/>
      <c r="M211" s="1363"/>
      <c r="N211" s="1363"/>
      <c r="O211" s="508"/>
      <c r="P211" s="19"/>
      <c r="Q211" s="19"/>
      <c r="R211" s="19"/>
      <c r="S211" s="19"/>
      <c r="T211" s="19"/>
      <c r="U211" s="19"/>
      <c r="V211" s="19"/>
      <c r="W211" s="19"/>
    </row>
    <row r="212" spans="1:28" s="12" customFormat="1" ht="5.0999999999999996" customHeight="1" outlineLevel="1" x14ac:dyDescent="0.2">
      <c r="A212" s="19"/>
      <c r="D212" s="31"/>
      <c r="E212" s="318"/>
      <c r="O212" s="508"/>
      <c r="P212" s="19"/>
      <c r="Q212" s="19"/>
      <c r="R212" s="19"/>
      <c r="S212" s="19"/>
      <c r="T212" s="19"/>
      <c r="U212" s="19"/>
      <c r="V212" s="19"/>
      <c r="W212" s="19"/>
    </row>
    <row r="213" spans="1:28" s="12" customFormat="1" ht="12.75" customHeight="1" outlineLevel="1" x14ac:dyDescent="0.2">
      <c r="A213" s="19"/>
      <c r="D213" s="31"/>
      <c r="E213" s="1352"/>
      <c r="F213" s="1353"/>
      <c r="G213" s="1353"/>
      <c r="H213" s="1353"/>
      <c r="I213" s="1353"/>
      <c r="J213" s="1353"/>
      <c r="K213" s="1353"/>
      <c r="L213" s="1353"/>
      <c r="M213" s="1353"/>
      <c r="N213" s="1354"/>
      <c r="O213" s="508"/>
      <c r="P213" s="19"/>
      <c r="Q213" s="19"/>
      <c r="R213" s="19"/>
      <c r="S213" s="19"/>
      <c r="T213" s="19"/>
      <c r="U213" s="331" t="str">
        <f>U208</f>
        <v/>
      </c>
      <c r="V213" s="331">
        <v>0</v>
      </c>
      <c r="W213" s="113" t="b">
        <f>IF($L$6=EUconst_NotRelevant,TRUE,IF(V213&gt;0,(V213&lt;&gt;U213),IF(U213="",TRUE,FALSE)))</f>
        <v>1</v>
      </c>
    </row>
    <row r="214" spans="1:28" s="12" customFormat="1" ht="12.75" customHeight="1" outlineLevel="1" x14ac:dyDescent="0.2">
      <c r="A214" s="19"/>
      <c r="D214" s="31"/>
      <c r="E214" s="1358"/>
      <c r="F214" s="1359"/>
      <c r="G214" s="1359"/>
      <c r="H214" s="1359"/>
      <c r="I214" s="1359"/>
      <c r="J214" s="1359"/>
      <c r="K214" s="1359"/>
      <c r="L214" s="1359"/>
      <c r="M214" s="1359"/>
      <c r="N214" s="1360"/>
      <c r="O214" s="508"/>
      <c r="P214" s="19"/>
      <c r="Q214" s="19"/>
      <c r="R214" s="19"/>
      <c r="S214" s="19"/>
      <c r="T214" s="19"/>
      <c r="U214" s="331" t="str">
        <f>U213</f>
        <v/>
      </c>
      <c r="V214" s="331">
        <v>0</v>
      </c>
      <c r="W214" s="113" t="b">
        <f>IF($L$6=EUconst_NotRelevant,TRUE,IF(V214&gt;0,(V214&lt;&gt;U214),IF(U214="",TRUE,FALSE)))</f>
        <v>1</v>
      </c>
    </row>
    <row r="215" spans="1:28" s="12" customFormat="1" ht="12.75" customHeight="1" outlineLevel="1" x14ac:dyDescent="0.2">
      <c r="A215" s="19"/>
      <c r="D215" s="31"/>
      <c r="E215" s="1355"/>
      <c r="F215" s="1356"/>
      <c r="G215" s="1356"/>
      <c r="H215" s="1356"/>
      <c r="I215" s="1356"/>
      <c r="J215" s="1356"/>
      <c r="K215" s="1356"/>
      <c r="L215" s="1356"/>
      <c r="M215" s="1356"/>
      <c r="N215" s="1357"/>
      <c r="O215" s="508"/>
      <c r="P215" s="19"/>
      <c r="Q215" s="19"/>
      <c r="R215" s="19"/>
      <c r="S215" s="19"/>
      <c r="T215" s="19"/>
      <c r="U215" s="331" t="str">
        <f>U214</f>
        <v/>
      </c>
      <c r="V215" s="331">
        <v>0</v>
      </c>
      <c r="W215" s="113" t="b">
        <f>IF($L$6=EUconst_NotRelevant,TRUE,IF(V215&gt;0,(V215&lt;&gt;U215),IF(U215="",TRUE,FALSE)))</f>
        <v>1</v>
      </c>
    </row>
    <row r="216" spans="1:28" s="12" customFormat="1" outlineLevel="1" x14ac:dyDescent="0.2">
      <c r="A216" s="19"/>
      <c r="D216" s="31"/>
      <c r="O216" s="508"/>
      <c r="P216" s="19"/>
      <c r="Q216" s="19"/>
      <c r="R216" s="19"/>
      <c r="S216" s="19"/>
      <c r="T216" s="19"/>
      <c r="U216" s="19"/>
      <c r="V216" s="19"/>
      <c r="W216" s="19"/>
    </row>
    <row r="217" spans="1:28" s="12" customFormat="1" ht="12.75" customHeight="1" outlineLevel="1" x14ac:dyDescent="0.2">
      <c r="A217" s="19"/>
      <c r="D217" s="31" t="s">
        <v>255</v>
      </c>
      <c r="E217" s="1363" t="str">
        <f>Translations!$B$548</f>
        <v>Justificare dacă nu se aplică nivelurile minime cerute:</v>
      </c>
      <c r="F217" s="1363"/>
      <c r="G217" s="1363"/>
      <c r="H217" s="1363"/>
      <c r="I217" s="1363"/>
      <c r="J217" s="1363"/>
      <c r="K217" s="1363"/>
      <c r="L217" s="1363"/>
      <c r="M217" s="1363"/>
      <c r="N217" s="1363"/>
      <c r="O217" s="508"/>
      <c r="P217" s="19"/>
      <c r="Q217" s="19"/>
      <c r="R217" s="19"/>
      <c r="S217" s="19"/>
      <c r="T217" s="19"/>
      <c r="U217" s="19"/>
      <c r="V217" s="19"/>
      <c r="W217" s="19"/>
    </row>
    <row r="218" spans="1:28" ht="5.0999999999999996" customHeight="1" outlineLevel="1" x14ac:dyDescent="0.2">
      <c r="A218" s="90"/>
      <c r="E218" s="81"/>
      <c r="F218" s="81"/>
      <c r="G218" s="81"/>
      <c r="H218" s="81"/>
      <c r="I218" s="81"/>
      <c r="J218" s="81"/>
      <c r="K218" s="81"/>
      <c r="L218" s="81"/>
      <c r="M218" s="81"/>
      <c r="N218" s="139"/>
      <c r="O218" s="508"/>
      <c r="P218" s="140"/>
      <c r="Q218" s="137"/>
      <c r="R218" s="90"/>
      <c r="S218" s="90"/>
      <c r="T218" s="90"/>
      <c r="U218" s="90"/>
      <c r="V218" s="90"/>
      <c r="W218" s="90"/>
    </row>
    <row r="219" spans="1:28" s="12" customFormat="1" ht="12.75" customHeight="1" outlineLevel="1" x14ac:dyDescent="0.2">
      <c r="A219" s="19"/>
      <c r="D219" s="31"/>
      <c r="E219" s="1352"/>
      <c r="F219" s="1353"/>
      <c r="G219" s="1353"/>
      <c r="H219" s="1353"/>
      <c r="I219" s="1353"/>
      <c r="J219" s="1353"/>
      <c r="K219" s="1353"/>
      <c r="L219" s="1353"/>
      <c r="M219" s="1353"/>
      <c r="N219" s="1354"/>
      <c r="O219" s="508"/>
      <c r="P219" s="19"/>
      <c r="Q219" s="19"/>
      <c r="R219" s="19"/>
      <c r="S219" s="19"/>
      <c r="T219" s="19"/>
      <c r="U219" s="331" t="str">
        <f>U215</f>
        <v/>
      </c>
      <c r="V219" s="331">
        <v>0</v>
      </c>
      <c r="W219" s="113" t="b">
        <f>IF($L$6=EUconst_NotRelevant,TRUE,IF(V219&gt;0,(V219&lt;&gt;U219),IF(U219="",TRUE,FALSE)))</f>
        <v>1</v>
      </c>
    </row>
    <row r="220" spans="1:28" s="12" customFormat="1" ht="12.75" customHeight="1" outlineLevel="1" x14ac:dyDescent="0.2">
      <c r="A220" s="19"/>
      <c r="D220" s="31"/>
      <c r="E220" s="1358"/>
      <c r="F220" s="1359"/>
      <c r="G220" s="1359"/>
      <c r="H220" s="1359"/>
      <c r="I220" s="1359"/>
      <c r="J220" s="1359"/>
      <c r="K220" s="1359"/>
      <c r="L220" s="1359"/>
      <c r="M220" s="1359"/>
      <c r="N220" s="1360"/>
      <c r="O220" s="508"/>
      <c r="P220" s="19"/>
      <c r="Q220" s="19"/>
      <c r="R220" s="19"/>
      <c r="S220" s="19"/>
      <c r="T220" s="19"/>
      <c r="U220" s="331" t="str">
        <f>U219</f>
        <v/>
      </c>
      <c r="V220" s="331">
        <v>0</v>
      </c>
      <c r="W220" s="113" t="b">
        <f>IF($L$6=EUconst_NotRelevant,TRUE,IF(V220&gt;0,(V220&lt;&gt;U220),IF(U220="",TRUE,FALSE)))</f>
        <v>1</v>
      </c>
    </row>
    <row r="221" spans="1:28" s="12" customFormat="1" ht="12.75" customHeight="1" outlineLevel="1" x14ac:dyDescent="0.2">
      <c r="A221" s="19"/>
      <c r="D221" s="31"/>
      <c r="E221" s="1355"/>
      <c r="F221" s="1356"/>
      <c r="G221" s="1356"/>
      <c r="H221" s="1356"/>
      <c r="I221" s="1356"/>
      <c r="J221" s="1356"/>
      <c r="K221" s="1356"/>
      <c r="L221" s="1356"/>
      <c r="M221" s="1356"/>
      <c r="N221" s="1357"/>
      <c r="O221" s="508"/>
      <c r="P221" s="19"/>
      <c r="Q221" s="19"/>
      <c r="R221" s="19"/>
      <c r="S221" s="19"/>
      <c r="T221" s="19"/>
      <c r="U221" s="331" t="str">
        <f>U220</f>
        <v/>
      </c>
      <c r="V221" s="331">
        <v>0</v>
      </c>
      <c r="W221" s="113" t="b">
        <f>IF($L$6=EUconst_NotRelevant,TRUE,IF(V221&gt;0,(V221&lt;&gt;U221),IF(U221="",TRUE,FALSE)))</f>
        <v>1</v>
      </c>
    </row>
    <row r="222" spans="1:28" ht="12.75" customHeight="1" thickBot="1" x14ac:dyDescent="0.25">
      <c r="A222" s="89"/>
      <c r="B222" s="12"/>
      <c r="C222" s="66"/>
      <c r="D222" s="67"/>
      <c r="E222" s="68"/>
      <c r="F222" s="66"/>
      <c r="G222" s="69"/>
      <c r="H222" s="69"/>
      <c r="I222" s="69"/>
      <c r="J222" s="69"/>
      <c r="K222" s="69"/>
      <c r="L222" s="69"/>
      <c r="M222" s="69"/>
      <c r="N222" s="69"/>
      <c r="O222" s="508"/>
      <c r="P222" s="19"/>
      <c r="Q222" s="90"/>
      <c r="R222" s="90"/>
      <c r="S222" s="132"/>
      <c r="T222" s="90"/>
      <c r="U222" s="90"/>
      <c r="V222" s="90"/>
      <c r="W222" s="90"/>
    </row>
    <row r="223" spans="1:28" ht="13.5" thickBot="1" x14ac:dyDescent="0.25">
      <c r="A223" s="90"/>
      <c r="B223" s="489"/>
      <c r="C223" s="489"/>
      <c r="D223" s="507"/>
      <c r="E223" s="507"/>
      <c r="F223" s="507"/>
      <c r="G223" s="507"/>
      <c r="H223" s="507"/>
      <c r="I223" s="507"/>
      <c r="J223" s="507"/>
      <c r="K223" s="508"/>
      <c r="L223" s="508"/>
      <c r="M223" s="508"/>
      <c r="N223" s="508"/>
      <c r="O223" s="508"/>
      <c r="P223" s="90"/>
      <c r="Q223" s="90"/>
      <c r="R223" s="90"/>
      <c r="S223" s="90"/>
      <c r="T223" s="90"/>
      <c r="U223" s="90"/>
      <c r="V223" s="90"/>
      <c r="W223" s="90"/>
      <c r="X223" s="489"/>
      <c r="Y223" s="489"/>
      <c r="Z223" s="489"/>
      <c r="AA223" s="489"/>
      <c r="AB223" s="489"/>
    </row>
    <row r="224" spans="1:28" ht="15.75" thickBot="1" x14ac:dyDescent="0.25">
      <c r="A224" s="90"/>
      <c r="B224" s="489"/>
      <c r="C224" s="311" t="str">
        <f>INDEX($D$50:$D$55,Q224)</f>
        <v/>
      </c>
      <c r="D224" s="1217" t="str">
        <f>CONCATENATE(Euconst_SourceStream," ", Q224,":")</f>
        <v>Flux de sursă 3:</v>
      </c>
      <c r="E224" s="1217"/>
      <c r="F224" s="1217"/>
      <c r="G224" s="1244"/>
      <c r="H224" s="1245" t="str">
        <f>IF(INDEX($E$50:$E$55,Q224)="","",INDEX($E$50:$E$55,Q224))</f>
        <v/>
      </c>
      <c r="I224" s="1245"/>
      <c r="J224" s="1245"/>
      <c r="K224" s="1245"/>
      <c r="L224" s="1246"/>
      <c r="M224" s="1247" t="str">
        <f>IF(S224=TRUE,IF(U224="",T224,U224),"")</f>
        <v/>
      </c>
      <c r="N224" s="1248"/>
      <c r="O224" s="508"/>
      <c r="P224" s="90"/>
      <c r="Q224" s="43">
        <f>Q152+1</f>
        <v>3</v>
      </c>
      <c r="R224" s="47"/>
      <c r="S224" s="51" t="b">
        <f>IF(INDEX(C_InstallationDescription!$M:$M,MATCH(Q226,C_InstallationDescription!$Q:$Q,0))="",FALSE,TRUE)</f>
        <v>0</v>
      </c>
      <c r="T224" s="113" t="str">
        <f>IF(S224=TRUE,INDEX(C_InstallationDescription!$M:$M,MATCH(Q226,C_InstallationDescription!$Q:$Q,0)),"")</f>
        <v/>
      </c>
      <c r="U224" s="51" t="str">
        <f>IF(S224=TRUE,IF(ISBLANK(INDEX(C_InstallationDescription!$N:$N,MATCH(Q226,C_InstallationDescription!$Q:$Q,0))),"",INDEX(C_InstallationDescription!$N:$N,MATCH(Q226,C_InstallationDescription!$Q:$Q,0))),"")</f>
        <v/>
      </c>
      <c r="V224" s="331" t="str">
        <f>IF(ISNUMBER(INDEX(CNTR_ListPFCmethods,Q224)),INDEX(CNTR_ListPFCmethods,Q224),"")</f>
        <v/>
      </c>
      <c r="W224" s="90"/>
      <c r="X224" s="489"/>
      <c r="Y224" s="489"/>
      <c r="Z224" s="489"/>
      <c r="AA224" s="489"/>
      <c r="AB224" s="489"/>
    </row>
    <row r="225" spans="1:28" ht="5.0999999999999996" customHeight="1" x14ac:dyDescent="0.2">
      <c r="A225" s="90"/>
      <c r="C225" s="321"/>
      <c r="D225" s="301"/>
      <c r="E225" s="301"/>
      <c r="F225" s="301"/>
      <c r="G225" s="312"/>
      <c r="H225" s="322"/>
      <c r="I225" s="322"/>
      <c r="J225" s="322"/>
      <c r="K225" s="322"/>
      <c r="L225" s="322"/>
      <c r="M225" s="323"/>
      <c r="N225" s="323"/>
      <c r="O225" s="10"/>
      <c r="P225" s="90"/>
      <c r="Q225" s="14"/>
      <c r="R225" s="30"/>
      <c r="S225" s="30"/>
      <c r="T225" s="30"/>
      <c r="U225" s="30"/>
      <c r="V225" s="90"/>
      <c r="W225" s="90"/>
      <c r="X225" s="489"/>
      <c r="Y225" s="489"/>
      <c r="Z225" s="489"/>
      <c r="AA225" s="489"/>
      <c r="AB225" s="489"/>
    </row>
    <row r="226" spans="1:28" s="32" customFormat="1" ht="12.75" customHeight="1" x14ac:dyDescent="0.2">
      <c r="A226" s="90"/>
      <c r="B226" s="8"/>
      <c r="C226" s="8"/>
      <c r="D226" s="31"/>
      <c r="E226" s="1097" t="str">
        <f>Translations!$B$437</f>
        <v>Tipul fluxului de sursă:</v>
      </c>
      <c r="F226" s="1097"/>
      <c r="G226" s="1098"/>
      <c r="H226" s="1249" t="str">
        <f>IF(INDEX($H$50:$H$55,Q224)="","",INDEX($H$50:$H$55,Q224))</f>
        <v/>
      </c>
      <c r="I226" s="1250"/>
      <c r="J226" s="1250"/>
      <c r="K226" s="1250"/>
      <c r="L226" s="1251"/>
      <c r="O226" s="7"/>
      <c r="P226" s="22"/>
      <c r="Q226" s="50" t="str">
        <f>EUconst_CNTR_SourceCategory&amp;C224</f>
        <v>SourceCategory_</v>
      </c>
      <c r="R226" s="30"/>
      <c r="S226" s="30"/>
      <c r="T226" s="30"/>
      <c r="U226" s="30"/>
      <c r="V226" s="30"/>
      <c r="W226" s="30"/>
    </row>
    <row r="227" spans="1:28" s="32" customFormat="1" outlineLevel="1" x14ac:dyDescent="0.2">
      <c r="A227" s="39"/>
      <c r="B227" s="8"/>
      <c r="C227" s="8"/>
      <c r="D227" s="48"/>
      <c r="E227" s="1097" t="str">
        <f>Translations!$B$438</f>
        <v>Metoda aplicabilă conform RMR:</v>
      </c>
      <c r="F227" s="1097"/>
      <c r="G227" s="1098"/>
      <c r="H227" s="1240" t="str">
        <f>IF(H226="","",INDEX(EUwideConstants!$F$261:$F$320,MATCH(H226,EUConst_TierActivityListNames,0)))</f>
        <v/>
      </c>
      <c r="I227" s="1240"/>
      <c r="J227" s="1240"/>
      <c r="K227" s="1240"/>
      <c r="L227" s="1240"/>
      <c r="M227" s="2"/>
      <c r="N227" s="2"/>
      <c r="O227" s="7"/>
      <c r="P227" s="22"/>
      <c r="Q227" s="14"/>
      <c r="R227" s="30"/>
      <c r="S227" s="30"/>
      <c r="T227" s="30"/>
      <c r="U227" s="30"/>
      <c r="V227" s="30"/>
      <c r="W227" s="30"/>
    </row>
    <row r="228" spans="1:28" s="32" customFormat="1" ht="25.5" customHeight="1" outlineLevel="1" x14ac:dyDescent="0.2">
      <c r="A228" s="39"/>
      <c r="D228" s="49"/>
      <c r="E228" s="1097" t="str">
        <f>Translations!$B$439</f>
        <v>Parametrul căruia i se aplică incertitudinea:</v>
      </c>
      <c r="F228" s="1097"/>
      <c r="G228" s="1098"/>
      <c r="H228" s="1364" t="str">
        <f>IF(H226="","",INDEX(EUwideConstants!$E$261:$E$320,MATCH(H226,EUConst_TierActivityListNames,0)))</f>
        <v/>
      </c>
      <c r="I228" s="1365"/>
      <c r="J228" s="1365"/>
      <c r="K228" s="1365"/>
      <c r="L228" s="1366"/>
      <c r="P228" s="22"/>
      <c r="Q228" s="14"/>
      <c r="R228" s="30"/>
      <c r="S228" s="30"/>
      <c r="T228" s="30"/>
      <c r="U228" s="30"/>
      <c r="V228" s="30"/>
      <c r="W228" s="30"/>
    </row>
    <row r="229" spans="1:28" s="32" customFormat="1" ht="5.0999999999999996" customHeight="1" outlineLevel="1" x14ac:dyDescent="0.2">
      <c r="A229" s="39"/>
      <c r="D229" s="49"/>
      <c r="E229" s="333"/>
      <c r="F229" s="333"/>
      <c r="G229" s="333"/>
      <c r="H229" s="332"/>
      <c r="I229" s="332"/>
      <c r="J229" s="332"/>
      <c r="K229" s="332"/>
      <c r="L229" s="332"/>
      <c r="P229" s="22"/>
      <c r="Q229" s="14"/>
      <c r="R229" s="30"/>
      <c r="S229" s="30"/>
      <c r="T229" s="30"/>
      <c r="U229" s="30"/>
      <c r="V229" s="30"/>
      <c r="W229" s="30"/>
    </row>
    <row r="230" spans="1:28" s="12" customFormat="1" ht="15" outlineLevel="1" x14ac:dyDescent="0.2">
      <c r="A230" s="19"/>
      <c r="C230" s="31"/>
      <c r="D230" s="1217" t="str">
        <f>Translations!$B$446</f>
        <v>Asistență automată privind nivelurile aplicabile:</v>
      </c>
      <c r="E230" s="1217"/>
      <c r="F230" s="1217"/>
      <c r="G230" s="1217"/>
      <c r="H230" s="1217"/>
      <c r="I230" s="1217"/>
      <c r="J230" s="1217"/>
      <c r="K230" s="1217"/>
      <c r="L230" s="1217"/>
      <c r="M230" s="1217"/>
      <c r="N230" s="1217"/>
      <c r="O230" s="508"/>
      <c r="P230" s="19"/>
      <c r="Q230" s="19"/>
      <c r="R230" s="19"/>
      <c r="S230" s="19"/>
      <c r="T230" s="19"/>
      <c r="U230" s="19"/>
      <c r="V230" s="19"/>
      <c r="W230" s="19"/>
    </row>
    <row r="231" spans="1:28" s="12" customFormat="1" ht="5.0999999999999996" customHeight="1" outlineLevel="1" x14ac:dyDescent="0.2">
      <c r="A231" s="19"/>
      <c r="C231" s="31"/>
      <c r="D231" s="301"/>
      <c r="E231" s="301"/>
      <c r="F231" s="301"/>
      <c r="G231" s="301"/>
      <c r="H231" s="301"/>
      <c r="I231" s="301"/>
      <c r="J231" s="301"/>
      <c r="K231" s="301"/>
      <c r="L231" s="301"/>
      <c r="M231" s="301"/>
      <c r="N231" s="301"/>
      <c r="O231" s="508"/>
      <c r="P231" s="19"/>
      <c r="Q231" s="19"/>
      <c r="R231" s="19"/>
      <c r="S231" s="19"/>
      <c r="T231" s="19"/>
      <c r="U231" s="19"/>
      <c r="V231" s="19"/>
      <c r="W231" s="19"/>
    </row>
    <row r="232" spans="1:28" s="12" customFormat="1" ht="51" customHeight="1" outlineLevel="1" x14ac:dyDescent="0.2">
      <c r="A232" s="19"/>
      <c r="C232" s="31"/>
      <c r="E232" s="1241" t="str">
        <f>IF(H224="","",INDEX(EUconst_SmallEmiSouStreamMsg,MATCH(Q232,EUconst_SmallEmiSouStream,0)))</f>
        <v/>
      </c>
      <c r="F232" s="1242"/>
      <c r="G232" s="1242"/>
      <c r="H232" s="1242"/>
      <c r="I232" s="1242"/>
      <c r="J232" s="1242"/>
      <c r="K232" s="1242"/>
      <c r="L232" s="1242"/>
      <c r="M232" s="1242"/>
      <c r="N232" s="1243"/>
      <c r="O232" s="508"/>
      <c r="P232" s="19"/>
      <c r="Q232" s="320" t="str">
        <f>IF(ISBLANK(CNTR_SmallEmitter),IF(CNTR_SmallEmitter=TRUE,EUconst_CNTR_SmallEmitter,EUconst_CNTR_NoSmallEmitter),EUconst_CNTR_NoSmallEmitter) &amp; IF((CNTR_Category)="","C",CNTR_Category) &amp; "_" &amp; IF(M224="",1,MATCH(M224,SourceCategory,0))</f>
        <v>NoSmallEmitter_C_1</v>
      </c>
      <c r="R232" s="19"/>
      <c r="S232" s="19"/>
      <c r="T232" s="19"/>
      <c r="U232" s="19"/>
      <c r="V232" s="19"/>
      <c r="W232" s="19"/>
    </row>
    <row r="233" spans="1:28" ht="5.0999999999999996" customHeight="1" outlineLevel="1" x14ac:dyDescent="0.2">
      <c r="A233" s="90"/>
      <c r="B233" s="489"/>
      <c r="C233" s="489"/>
      <c r="D233" s="507"/>
      <c r="E233" s="507"/>
      <c r="F233" s="507"/>
      <c r="G233" s="507"/>
      <c r="H233" s="507"/>
      <c r="I233" s="507"/>
      <c r="J233" s="507"/>
      <c r="K233" s="508"/>
      <c r="L233" s="508"/>
      <c r="M233" s="508"/>
      <c r="N233" s="508"/>
      <c r="O233" s="508"/>
      <c r="P233" s="90"/>
      <c r="Q233" s="90"/>
      <c r="R233" s="90"/>
      <c r="S233" s="90"/>
      <c r="T233" s="90"/>
      <c r="U233" s="90"/>
      <c r="V233" s="90"/>
      <c r="W233" s="90"/>
      <c r="X233" s="489"/>
      <c r="Y233" s="489"/>
      <c r="Z233" s="489"/>
      <c r="AA233" s="489"/>
      <c r="AB233" s="489"/>
    </row>
    <row r="234" spans="1:28" ht="15" customHeight="1" outlineLevel="1" x14ac:dyDescent="0.2">
      <c r="A234" s="90"/>
      <c r="B234" s="489"/>
      <c r="C234" s="324"/>
      <c r="D234" s="1217" t="str">
        <f>Translations!$B$652</f>
        <v>Date de activitate</v>
      </c>
      <c r="E234" s="1217"/>
      <c r="F234" s="1217"/>
      <c r="G234" s="1217"/>
      <c r="H234" s="1217"/>
      <c r="I234" s="1217"/>
      <c r="J234" s="1217"/>
      <c r="K234" s="1217"/>
      <c r="L234" s="1217"/>
      <c r="M234" s="1217"/>
      <c r="N234" s="1217"/>
      <c r="O234" s="508"/>
      <c r="P234" s="90"/>
      <c r="Q234" s="90"/>
      <c r="R234" s="90"/>
      <c r="S234" s="90"/>
      <c r="T234" s="90"/>
      <c r="U234" s="90"/>
      <c r="V234" s="90"/>
      <c r="W234" s="90"/>
      <c r="X234" s="489"/>
      <c r="Y234" s="489"/>
      <c r="Z234" s="489"/>
      <c r="AA234" s="489"/>
      <c r="AB234" s="489"/>
    </row>
    <row r="235" spans="1:28" ht="5.0999999999999996" customHeight="1" outlineLevel="1" x14ac:dyDescent="0.2">
      <c r="A235" s="90"/>
      <c r="B235" s="489"/>
      <c r="C235" s="324"/>
      <c r="D235" s="301"/>
      <c r="E235" s="301"/>
      <c r="F235" s="301"/>
      <c r="G235" s="301"/>
      <c r="H235" s="301"/>
      <c r="I235" s="301"/>
      <c r="J235" s="301"/>
      <c r="K235" s="301"/>
      <c r="L235" s="301"/>
      <c r="M235" s="301"/>
      <c r="N235" s="301"/>
      <c r="O235" s="508"/>
      <c r="P235" s="90"/>
      <c r="Q235" s="90"/>
      <c r="R235" s="90"/>
      <c r="S235" s="90"/>
      <c r="T235" s="90"/>
      <c r="U235" s="90"/>
      <c r="V235" s="90"/>
      <c r="W235" s="90"/>
      <c r="X235" s="489"/>
      <c r="Y235" s="489"/>
      <c r="Z235" s="489"/>
      <c r="AA235" s="489"/>
      <c r="AB235" s="489"/>
    </row>
    <row r="236" spans="1:28" outlineLevel="1" x14ac:dyDescent="0.2">
      <c r="A236" s="90"/>
      <c r="B236" s="489"/>
      <c r="C236" s="394"/>
      <c r="D236" s="394" t="str">
        <f>Translations!$B$653</f>
        <v>Producția de aluminiu primar:</v>
      </c>
      <c r="E236" s="507"/>
      <c r="F236" s="507"/>
      <c r="G236" s="507"/>
      <c r="H236" s="507"/>
      <c r="I236" s="507"/>
      <c r="J236" s="507"/>
      <c r="K236" s="508"/>
      <c r="L236" s="508"/>
      <c r="M236" s="508"/>
      <c r="N236" s="508"/>
      <c r="O236" s="508"/>
      <c r="P236" s="90"/>
      <c r="Q236" s="90"/>
      <c r="R236" s="90"/>
      <c r="S236" s="90"/>
      <c r="T236" s="90"/>
      <c r="U236" s="90" t="s">
        <v>492</v>
      </c>
      <c r="V236" s="90" t="s">
        <v>489</v>
      </c>
      <c r="W236" s="90" t="s">
        <v>88</v>
      </c>
      <c r="X236" s="489"/>
      <c r="Y236" s="489"/>
      <c r="Z236" s="489"/>
      <c r="AA236" s="489"/>
      <c r="AB236" s="489"/>
    </row>
    <row r="237" spans="1:28" outlineLevel="1" x14ac:dyDescent="0.2">
      <c r="A237" s="90"/>
      <c r="B237" s="489"/>
      <c r="C237" s="489"/>
      <c r="D237" s="31" t="s">
        <v>313</v>
      </c>
      <c r="E237" s="35" t="str">
        <f>Translations!$B$477</f>
        <v>Nivelul minim cerut pentru datele de activitate:</v>
      </c>
      <c r="F237" s="12"/>
      <c r="G237" s="12"/>
      <c r="H237" s="313" t="str">
        <f>IF(H226="","",IF(CNTR_Category="A",INDEX(EUwideConstants!$G:$G,MATCH(Q237,EUwideConstants!$Q:$Q,0)),INDEX(EUwideConstants!$N:$N,MATCH(Q237,EUwideConstants!$Q:$Q,0))))</f>
        <v/>
      </c>
      <c r="I237" s="1351" t="str">
        <f>IF(H237="","",IF(S237=0,EUconst_NA,IF(ISERROR(S237),"",EUconst_MsgTierActivityLevel &amp; " " &amp;S237)))</f>
        <v/>
      </c>
      <c r="J237" s="1094"/>
      <c r="K237" s="1094"/>
      <c r="L237" s="1094"/>
      <c r="M237" s="1094"/>
      <c r="N237" s="1037"/>
      <c r="O237" s="508"/>
      <c r="P237" s="90"/>
      <c r="Q237" s="113" t="str">
        <f>EUconst_CNTR_ActivityData&amp;H226</f>
        <v>ActivityData_</v>
      </c>
      <c r="R237" s="39"/>
      <c r="S237" s="42" t="str">
        <f>IF(H237="","",IF(H237=EUconst_NA,"",INDEX(EUwideConstants!$H:$M,MATCH(Q237,EUwideConstants!$Q:$Q,0),MATCH(H237,CNTR_TierList,0))))</f>
        <v/>
      </c>
      <c r="T237" s="90"/>
      <c r="U237" s="331" t="str">
        <f>V224</f>
        <v/>
      </c>
      <c r="V237" s="331">
        <v>0</v>
      </c>
      <c r="W237" s="113" t="b">
        <f>IF($L$6=EUconst_NotRelevant,TRUE,IF(V237&gt;0,(V237&lt;&gt;U237),IF(U237="",TRUE,FALSE)))</f>
        <v>1</v>
      </c>
      <c r="X237" s="489"/>
      <c r="Y237" s="489"/>
      <c r="Z237" s="489"/>
      <c r="AA237" s="489"/>
      <c r="AB237" s="489"/>
    </row>
    <row r="238" spans="1:28" outlineLevel="1" x14ac:dyDescent="0.2">
      <c r="A238" s="90"/>
      <c r="B238" s="489"/>
      <c r="C238" s="489"/>
      <c r="D238" s="31" t="s">
        <v>186</v>
      </c>
      <c r="E238" s="35" t="str">
        <f>Translations!$B$478</f>
        <v>Nivelul utilizat pentru datele de activitate:</v>
      </c>
      <c r="F238" s="12"/>
      <c r="G238" s="12"/>
      <c r="H238" s="232"/>
      <c r="I238" s="1351" t="str">
        <f>IF(OR(ISBLANK(H238),H238=EUconst_NoTier),"",IF(S238=0,EUconst_NA,IF(ISERROR(S238),"",EUconst_MsgTierActivityLevel &amp; " " &amp;S238)))</f>
        <v/>
      </c>
      <c r="J238" s="1094"/>
      <c r="K238" s="1094"/>
      <c r="L238" s="1094"/>
      <c r="M238" s="1094"/>
      <c r="N238" s="1037"/>
      <c r="O238" s="508"/>
      <c r="P238" s="90"/>
      <c r="Q238" s="113" t="str">
        <f>EUconst_CNTR_ActivityData&amp;H226</f>
        <v>ActivityData_</v>
      </c>
      <c r="R238" s="39"/>
      <c r="S238" s="42" t="str">
        <f>IF(ISBLANK(H238),"",IF(H238=EUconst_NA,"",INDEX(EUwideConstants!$H:$M,MATCH(Q238,EUwideConstants!$Q:$Q,0),MATCH(H238,CNTR_TierList,0))))</f>
        <v/>
      </c>
      <c r="T238" s="90"/>
      <c r="U238" s="331" t="str">
        <f>U237</f>
        <v/>
      </c>
      <c r="V238" s="331">
        <v>0</v>
      </c>
      <c r="W238" s="113" t="b">
        <f>IF($L$6=EUconst_NotRelevant,TRUE,IF(V238&gt;0,(V238&lt;&gt;U238),IF(U238="",TRUE,FALSE)))</f>
        <v>1</v>
      </c>
      <c r="X238" s="489"/>
      <c r="Y238" s="489"/>
      <c r="Z238" s="489"/>
      <c r="AA238" s="489"/>
      <c r="AB238" s="489"/>
    </row>
    <row r="239" spans="1:28" outlineLevel="1" x14ac:dyDescent="0.2">
      <c r="A239" s="90"/>
      <c r="B239" s="489"/>
      <c r="C239" s="489"/>
      <c r="D239" s="31" t="s">
        <v>314</v>
      </c>
      <c r="E239" s="35" t="str">
        <f>Translations!$B$479</f>
        <v>Incertitudine constatată:</v>
      </c>
      <c r="F239" s="12"/>
      <c r="G239" s="12"/>
      <c r="H239" s="314"/>
      <c r="I239" s="35" t="str">
        <f>Translations!$B$480</f>
        <v>Observație:</v>
      </c>
      <c r="J239" s="1350"/>
      <c r="K239" s="1327"/>
      <c r="L239" s="1327"/>
      <c r="M239" s="1327"/>
      <c r="N239" s="1328"/>
      <c r="O239" s="508"/>
      <c r="P239" s="90"/>
      <c r="Q239" s="90"/>
      <c r="R239" s="90"/>
      <c r="S239" s="90"/>
      <c r="T239" s="90"/>
      <c r="U239" s="331" t="str">
        <f>U238</f>
        <v/>
      </c>
      <c r="V239" s="331">
        <v>0</v>
      </c>
      <c r="W239" s="113" t="b">
        <f>IF($L$6=EUconst_NotRelevant,TRUE,IF(V239&gt;0,(V239&lt;&gt;U239),IF(U239="",TRUE,FALSE)))</f>
        <v>1</v>
      </c>
      <c r="X239" s="489"/>
      <c r="Y239" s="489"/>
      <c r="Z239" s="489"/>
      <c r="AA239" s="489"/>
      <c r="AB239" s="489"/>
    </row>
    <row r="240" spans="1:28" ht="5.0999999999999996" customHeight="1" outlineLevel="1" x14ac:dyDescent="0.2">
      <c r="A240" s="90"/>
      <c r="B240" s="489"/>
      <c r="C240" s="489"/>
      <c r="D240" s="489"/>
      <c r="E240" s="507"/>
      <c r="F240" s="507"/>
      <c r="G240" s="507"/>
      <c r="H240" s="507"/>
      <c r="I240" s="507"/>
      <c r="J240" s="507"/>
      <c r="K240" s="507"/>
      <c r="L240" s="508"/>
      <c r="M240" s="508"/>
      <c r="N240" s="508"/>
      <c r="O240" s="508"/>
      <c r="P240" s="90"/>
      <c r="Q240" s="90"/>
      <c r="R240" s="90"/>
      <c r="S240" s="90"/>
      <c r="T240" s="90"/>
      <c r="U240" s="90"/>
      <c r="V240" s="90"/>
      <c r="W240" s="90"/>
      <c r="X240" s="489"/>
      <c r="Y240" s="489"/>
      <c r="Z240" s="489"/>
      <c r="AA240" s="489"/>
      <c r="AB240" s="489"/>
    </row>
    <row r="241" spans="1:28" outlineLevel="1" x14ac:dyDescent="0.2">
      <c r="A241" s="90"/>
      <c r="B241" s="489"/>
      <c r="C241" s="489"/>
      <c r="D241" s="394" t="str">
        <f>Translations!$B$654</f>
        <v>Metoda A: numărul de efecte anodice pe cuvă-zi</v>
      </c>
      <c r="E241" s="507"/>
      <c r="F241" s="507"/>
      <c r="G241" s="507"/>
      <c r="H241" s="507"/>
      <c r="I241" s="507"/>
      <c r="J241" s="507"/>
      <c r="K241" s="507"/>
      <c r="L241" s="508"/>
      <c r="M241" s="508"/>
      <c r="N241" s="508"/>
      <c r="O241" s="508"/>
      <c r="P241" s="90"/>
      <c r="Q241" s="93"/>
      <c r="R241" s="93"/>
      <c r="S241" s="93"/>
      <c r="T241" s="90"/>
      <c r="U241" s="90"/>
      <c r="V241" s="90"/>
      <c r="W241" s="90"/>
      <c r="X241" s="489"/>
      <c r="Y241" s="489"/>
      <c r="Z241" s="489"/>
      <c r="AA241" s="489"/>
      <c r="AB241" s="489"/>
    </row>
    <row r="242" spans="1:28" outlineLevel="1" x14ac:dyDescent="0.2">
      <c r="A242" s="90"/>
      <c r="B242" s="489"/>
      <c r="C242" s="489"/>
      <c r="D242" s="31" t="s">
        <v>315</v>
      </c>
      <c r="E242" s="35" t="str">
        <f>Translations!$B$477</f>
        <v>Nivelul minim cerut pentru datele de activitate:</v>
      </c>
      <c r="F242" s="12"/>
      <c r="G242" s="12"/>
      <c r="H242" s="313" t="str">
        <f>IF(W242,"",H237)</f>
        <v/>
      </c>
      <c r="I242" s="1351" t="str">
        <f>IF(W242,"",I237)</f>
        <v/>
      </c>
      <c r="J242" s="1094"/>
      <c r="K242" s="1094"/>
      <c r="L242" s="1094"/>
      <c r="M242" s="1094"/>
      <c r="N242" s="1037"/>
      <c r="O242" s="508"/>
      <c r="P242" s="90"/>
      <c r="Q242" s="93"/>
      <c r="R242" s="39"/>
      <c r="S242" s="30"/>
      <c r="T242" s="90"/>
      <c r="U242" s="331" t="str">
        <f>U239</f>
        <v/>
      </c>
      <c r="V242" s="331">
        <v>1</v>
      </c>
      <c r="W242" s="113" t="b">
        <f>IF($L$6=EUconst_NotRelevant,TRUE,IF(V242&gt;0,(V242&lt;&gt;U242),IF(U242="",TRUE,FALSE)))</f>
        <v>1</v>
      </c>
      <c r="X242" s="489"/>
      <c r="Y242" s="489"/>
      <c r="Z242" s="489"/>
      <c r="AA242" s="489"/>
      <c r="AB242" s="489"/>
    </row>
    <row r="243" spans="1:28" outlineLevel="1" x14ac:dyDescent="0.2">
      <c r="A243" s="90"/>
      <c r="B243" s="489"/>
      <c r="C243" s="489"/>
      <c r="D243" s="31" t="s">
        <v>312</v>
      </c>
      <c r="E243" s="35" t="str">
        <f>Translations!$B$478</f>
        <v>Nivelul utilizat pentru datele de activitate:</v>
      </c>
      <c r="F243" s="12"/>
      <c r="G243" s="12"/>
      <c r="H243" s="232"/>
      <c r="I243" s="1351" t="str">
        <f>IF(OR(ISBLANK(H243),H243=EUconst_NoTier),"",IF(S243=0,EUconst_NA,IF(ISERROR(S243),"",EUconst_MsgTierActivityLevel &amp; " " &amp;S243)))</f>
        <v/>
      </c>
      <c r="J243" s="1094"/>
      <c r="K243" s="1094"/>
      <c r="L243" s="1094"/>
      <c r="M243" s="1094"/>
      <c r="N243" s="1037"/>
      <c r="O243" s="508"/>
      <c r="P243" s="90"/>
      <c r="Q243" s="113" t="str">
        <f>EUconst_CNTR_ActivityData&amp;H226</f>
        <v>ActivityData_</v>
      </c>
      <c r="R243" s="39"/>
      <c r="S243" s="42" t="str">
        <f>IF(ISBLANK(H243),"",IF(H243=EUconst_NA,"",INDEX(EUwideConstants!$H:$M,MATCH(Q243,EUwideConstants!$Q:$Q,0),MATCH(H243,CNTR_TierList,0))))</f>
        <v/>
      </c>
      <c r="T243" s="90"/>
      <c r="U243" s="331" t="str">
        <f>U242</f>
        <v/>
      </c>
      <c r="V243" s="331">
        <v>1</v>
      </c>
      <c r="W243" s="113" t="b">
        <f>IF($L$6=EUconst_NotRelevant,TRUE,IF(V243&gt;0,(V243&lt;&gt;U243),IF(U243="",TRUE,FALSE)))</f>
        <v>1</v>
      </c>
      <c r="X243" s="489"/>
      <c r="Y243" s="489"/>
      <c r="Z243" s="489"/>
      <c r="AA243" s="489"/>
      <c r="AB243" s="489"/>
    </row>
    <row r="244" spans="1:28" outlineLevel="1" x14ac:dyDescent="0.2">
      <c r="A244" s="90"/>
      <c r="B244" s="489"/>
      <c r="C244" s="489"/>
      <c r="D244" s="31" t="s">
        <v>405</v>
      </c>
      <c r="E244" s="35" t="str">
        <f>Translations!$B$479</f>
        <v>Incertitudine constatată:</v>
      </c>
      <c r="F244" s="12"/>
      <c r="G244" s="12"/>
      <c r="H244" s="314"/>
      <c r="I244" s="35" t="str">
        <f>Translations!$B$480</f>
        <v>Observație:</v>
      </c>
      <c r="J244" s="1350"/>
      <c r="K244" s="1327"/>
      <c r="L244" s="1327"/>
      <c r="M244" s="1327"/>
      <c r="N244" s="1328"/>
      <c r="O244" s="508"/>
      <c r="P244" s="90"/>
      <c r="Q244" s="93"/>
      <c r="R244" s="93"/>
      <c r="S244" s="93"/>
      <c r="T244" s="90"/>
      <c r="U244" s="331" t="str">
        <f>U243</f>
        <v/>
      </c>
      <c r="V244" s="331">
        <v>1</v>
      </c>
      <c r="W244" s="113" t="b">
        <f>IF($L$6=EUconst_NotRelevant,TRUE,IF(V244&gt;0,(V244&lt;&gt;U244),IF(U244="",TRUE,FALSE)))</f>
        <v>1</v>
      </c>
      <c r="X244" s="489"/>
      <c r="Y244" s="489"/>
      <c r="Z244" s="489"/>
      <c r="AA244" s="489"/>
      <c r="AB244" s="489"/>
    </row>
    <row r="245" spans="1:28" ht="5.0999999999999996" customHeight="1" outlineLevel="1" x14ac:dyDescent="0.2">
      <c r="A245" s="90"/>
      <c r="B245" s="489"/>
      <c r="C245" s="489"/>
      <c r="D245" s="489"/>
      <c r="E245" s="507"/>
      <c r="F245" s="507"/>
      <c r="G245" s="507"/>
      <c r="H245" s="507"/>
      <c r="I245" s="507"/>
      <c r="J245" s="507"/>
      <c r="K245" s="507"/>
      <c r="L245" s="508"/>
      <c r="M245" s="508"/>
      <c r="N245" s="508"/>
      <c r="O245" s="508"/>
      <c r="P245" s="90"/>
      <c r="Q245" s="90"/>
      <c r="R245" s="90"/>
      <c r="S245" s="90"/>
      <c r="T245" s="90"/>
      <c r="U245" s="90"/>
      <c r="V245" s="90"/>
      <c r="W245" s="90"/>
      <c r="X245" s="489"/>
      <c r="Y245" s="489"/>
      <c r="Z245" s="489"/>
      <c r="AA245" s="489"/>
      <c r="AB245" s="489"/>
    </row>
    <row r="246" spans="1:28" outlineLevel="1" x14ac:dyDescent="0.2">
      <c r="A246" s="90"/>
      <c r="B246" s="489"/>
      <c r="C246" s="489"/>
      <c r="D246" s="394" t="str">
        <f>Translations!$B$655</f>
        <v>Metoda A: durata medie a efectelor anodice în minute per eveniment</v>
      </c>
      <c r="E246" s="507"/>
      <c r="F246" s="507"/>
      <c r="G246" s="507"/>
      <c r="H246" s="507"/>
      <c r="I246" s="507"/>
      <c r="J246" s="507"/>
      <c r="K246" s="507"/>
      <c r="L246" s="508"/>
      <c r="M246" s="508"/>
      <c r="N246" s="508"/>
      <c r="O246" s="508"/>
      <c r="P246" s="90"/>
      <c r="Q246" s="93"/>
      <c r="R246" s="93"/>
      <c r="S246" s="93"/>
      <c r="T246" s="90"/>
      <c r="U246" s="90"/>
      <c r="V246" s="90"/>
      <c r="W246" s="90"/>
      <c r="X246" s="489"/>
      <c r="Y246" s="489"/>
      <c r="Z246" s="489"/>
      <c r="AA246" s="489"/>
      <c r="AB246" s="489"/>
    </row>
    <row r="247" spans="1:28" outlineLevel="1" x14ac:dyDescent="0.2">
      <c r="A247" s="90"/>
      <c r="B247" s="489"/>
      <c r="C247" s="489"/>
      <c r="D247" s="31" t="s">
        <v>406</v>
      </c>
      <c r="E247" s="35" t="str">
        <f>Translations!$B$477</f>
        <v>Nivelul minim cerut pentru datele de activitate:</v>
      </c>
      <c r="F247" s="12"/>
      <c r="G247" s="12"/>
      <c r="H247" s="313" t="str">
        <f>IF(W247,"",H237)</f>
        <v/>
      </c>
      <c r="I247" s="1351" t="str">
        <f>IF(W247,"",I237)</f>
        <v/>
      </c>
      <c r="J247" s="1094"/>
      <c r="K247" s="1094"/>
      <c r="L247" s="1094"/>
      <c r="M247" s="1094"/>
      <c r="N247" s="1037"/>
      <c r="O247" s="508"/>
      <c r="P247" s="90"/>
      <c r="Q247" s="93"/>
      <c r="R247" s="39"/>
      <c r="S247" s="30"/>
      <c r="T247" s="90"/>
      <c r="U247" s="331" t="str">
        <f>U244</f>
        <v/>
      </c>
      <c r="V247" s="331">
        <v>1</v>
      </c>
      <c r="W247" s="113" t="b">
        <f>IF($L$6=EUconst_NotRelevant,TRUE,IF(V247&gt;0,(V247&lt;&gt;U247),IF(U247="",TRUE,FALSE)))</f>
        <v>1</v>
      </c>
      <c r="X247" s="489"/>
      <c r="Y247" s="489"/>
      <c r="Z247" s="489"/>
      <c r="AA247" s="489"/>
      <c r="AB247" s="489"/>
    </row>
    <row r="248" spans="1:28" outlineLevel="1" x14ac:dyDescent="0.2">
      <c r="A248" s="90"/>
      <c r="B248" s="489"/>
      <c r="C248" s="489"/>
      <c r="D248" s="31" t="s">
        <v>407</v>
      </c>
      <c r="E248" s="35" t="str">
        <f>Translations!$B$478</f>
        <v>Nivelul utilizat pentru datele de activitate:</v>
      </c>
      <c r="F248" s="12"/>
      <c r="G248" s="12"/>
      <c r="H248" s="232"/>
      <c r="I248" s="1351" t="str">
        <f>IF(OR(ISBLANK(H248),H248=EUconst_NoTier),"",IF(S248=0,EUconst_NA,IF(ISERROR(S248),"",EUconst_MsgTierActivityLevel &amp; " " &amp;S248)))</f>
        <v/>
      </c>
      <c r="J248" s="1094"/>
      <c r="K248" s="1094"/>
      <c r="L248" s="1094"/>
      <c r="M248" s="1094"/>
      <c r="N248" s="1037"/>
      <c r="O248" s="508"/>
      <c r="P248" s="90"/>
      <c r="Q248" s="113" t="str">
        <f>EUconst_CNTR_ActivityData&amp;H226</f>
        <v>ActivityData_</v>
      </c>
      <c r="R248" s="39"/>
      <c r="S248" s="42" t="str">
        <f>IF(ISBLANK(H248),"",IF(H248=EUconst_NA,"",INDEX(EUwideConstants!$H:$M,MATCH(Q248,EUwideConstants!$Q:$Q,0),MATCH(H248,CNTR_TierList,0))))</f>
        <v/>
      </c>
      <c r="T248" s="90"/>
      <c r="U248" s="331" t="str">
        <f>U247</f>
        <v/>
      </c>
      <c r="V248" s="331">
        <v>1</v>
      </c>
      <c r="W248" s="113" t="b">
        <f>IF($L$6=EUconst_NotRelevant,TRUE,IF(V248&gt;0,(V248&lt;&gt;U248),IF(U248="",TRUE,FALSE)))</f>
        <v>1</v>
      </c>
      <c r="X248" s="489"/>
      <c r="Y248" s="489"/>
      <c r="Z248" s="489"/>
      <c r="AA248" s="489"/>
      <c r="AB248" s="489"/>
    </row>
    <row r="249" spans="1:28" outlineLevel="1" x14ac:dyDescent="0.2">
      <c r="A249" s="90"/>
      <c r="B249" s="489"/>
      <c r="C249" s="489"/>
      <c r="D249" s="31" t="s">
        <v>493</v>
      </c>
      <c r="E249" s="35" t="str">
        <f>Translations!$B$479</f>
        <v>Incertitudine constatată:</v>
      </c>
      <c r="F249" s="12"/>
      <c r="G249" s="12"/>
      <c r="H249" s="314"/>
      <c r="I249" s="35" t="str">
        <f>Translations!$B$480</f>
        <v>Observație:</v>
      </c>
      <c r="J249" s="1350"/>
      <c r="K249" s="1327"/>
      <c r="L249" s="1327"/>
      <c r="M249" s="1327"/>
      <c r="N249" s="1328"/>
      <c r="O249" s="508"/>
      <c r="P249" s="90"/>
      <c r="Q249" s="93"/>
      <c r="R249" s="93"/>
      <c r="S249" s="93"/>
      <c r="T249" s="90"/>
      <c r="U249" s="331" t="str">
        <f>U248</f>
        <v/>
      </c>
      <c r="V249" s="331">
        <v>1</v>
      </c>
      <c r="W249" s="113" t="b">
        <f>IF($L$6=EUconst_NotRelevant,TRUE,IF(V249&gt;0,(V249&lt;&gt;U249),IF(U249="",TRUE,FALSE)))</f>
        <v>1</v>
      </c>
      <c r="X249" s="489"/>
      <c r="Y249" s="489"/>
      <c r="Z249" s="489"/>
      <c r="AA249" s="489"/>
      <c r="AB249" s="489"/>
    </row>
    <row r="250" spans="1:28" ht="5.0999999999999996" customHeight="1" outlineLevel="1" x14ac:dyDescent="0.2">
      <c r="A250" s="90"/>
      <c r="B250" s="489"/>
      <c r="C250" s="489"/>
      <c r="D250" s="489"/>
      <c r="E250" s="507"/>
      <c r="F250" s="507"/>
      <c r="G250" s="507"/>
      <c r="H250" s="507"/>
      <c r="I250" s="507"/>
      <c r="J250" s="507"/>
      <c r="K250" s="507"/>
      <c r="L250" s="508"/>
      <c r="M250" s="508"/>
      <c r="N250" s="508"/>
      <c r="O250" s="508"/>
      <c r="P250" s="90"/>
      <c r="Q250" s="90"/>
      <c r="R250" s="90"/>
      <c r="S250" s="90"/>
      <c r="T250" s="90"/>
      <c r="U250" s="90"/>
      <c r="V250" s="90"/>
      <c r="W250" s="90"/>
      <c r="X250" s="489"/>
      <c r="Y250" s="489"/>
      <c r="Z250" s="489"/>
      <c r="AA250" s="489"/>
      <c r="AB250" s="489"/>
    </row>
    <row r="251" spans="1:28" outlineLevel="1" x14ac:dyDescent="0.2">
      <c r="A251" s="90"/>
      <c r="B251" s="489"/>
      <c r="C251" s="489"/>
      <c r="D251" s="394" t="str">
        <f>Translations!$B$656</f>
        <v>Metoda B: supratensiunea efectului anodic per cuvă</v>
      </c>
      <c r="E251" s="507"/>
      <c r="F251" s="507"/>
      <c r="G251" s="507"/>
      <c r="H251" s="507"/>
      <c r="I251" s="507"/>
      <c r="J251" s="507"/>
      <c r="K251" s="507"/>
      <c r="L251" s="508"/>
      <c r="M251" s="508"/>
      <c r="N251" s="508"/>
      <c r="O251" s="508"/>
      <c r="P251" s="90"/>
      <c r="Q251" s="93"/>
      <c r="R251" s="93"/>
      <c r="S251" s="93"/>
      <c r="T251" s="90"/>
      <c r="U251" s="90"/>
      <c r="V251" s="90"/>
      <c r="W251" s="90"/>
      <c r="X251" s="489"/>
      <c r="Y251" s="489"/>
      <c r="Z251" s="489"/>
      <c r="AA251" s="489"/>
      <c r="AB251" s="489"/>
    </row>
    <row r="252" spans="1:28" outlineLevel="1" x14ac:dyDescent="0.2">
      <c r="A252" s="90"/>
      <c r="B252" s="489"/>
      <c r="C252" s="489"/>
      <c r="D252" s="31" t="s">
        <v>110</v>
      </c>
      <c r="E252" s="35" t="str">
        <f>Translations!$B$477</f>
        <v>Nivelul minim cerut pentru datele de activitate:</v>
      </c>
      <c r="F252" s="12"/>
      <c r="G252" s="12"/>
      <c r="H252" s="313" t="str">
        <f>IF(W252,"",H237)</f>
        <v/>
      </c>
      <c r="I252" s="1351" t="str">
        <f>IF(W252,"",I237)</f>
        <v/>
      </c>
      <c r="J252" s="1094"/>
      <c r="K252" s="1094"/>
      <c r="L252" s="1094"/>
      <c r="M252" s="1094"/>
      <c r="N252" s="1037"/>
      <c r="O252" s="508"/>
      <c r="P252" s="90"/>
      <c r="Q252" s="93"/>
      <c r="R252" s="39"/>
      <c r="S252" s="30"/>
      <c r="T252" s="90"/>
      <c r="U252" s="331" t="str">
        <f>U249</f>
        <v/>
      </c>
      <c r="V252" s="331">
        <v>2</v>
      </c>
      <c r="W252" s="113" t="b">
        <f>IF($L$6=EUconst_NotRelevant,TRUE,IF(V252&gt;0,(V252&lt;&gt;U252),IF(U252="",TRUE,FALSE)))</f>
        <v>1</v>
      </c>
      <c r="X252" s="489"/>
      <c r="Y252" s="489"/>
      <c r="Z252" s="489"/>
      <c r="AA252" s="489"/>
      <c r="AB252" s="489"/>
    </row>
    <row r="253" spans="1:28" outlineLevel="1" x14ac:dyDescent="0.2">
      <c r="A253" s="90"/>
      <c r="B253" s="489"/>
      <c r="C253" s="489"/>
      <c r="D253" s="31" t="s">
        <v>111</v>
      </c>
      <c r="E253" s="35" t="str">
        <f>Translations!$B$478</f>
        <v>Nivelul utilizat pentru datele de activitate:</v>
      </c>
      <c r="F253" s="12"/>
      <c r="G253" s="12"/>
      <c r="H253" s="232"/>
      <c r="I253" s="1351" t="str">
        <f>IF(OR(ISBLANK(H253),H253=EUconst_NoTier),"",IF(S253=0,EUconst_NA,IF(ISERROR(S253),"",EUconst_MsgTierActivityLevel &amp; " " &amp;S253)))</f>
        <v/>
      </c>
      <c r="J253" s="1094"/>
      <c r="K253" s="1094"/>
      <c r="L253" s="1094"/>
      <c r="M253" s="1094"/>
      <c r="N253" s="1037"/>
      <c r="O253" s="508"/>
      <c r="P253" s="90"/>
      <c r="Q253" s="113" t="str">
        <f>EUconst_CNTR_ActivityData&amp;H226</f>
        <v>ActivityData_</v>
      </c>
      <c r="R253" s="39"/>
      <c r="S253" s="42" t="str">
        <f>IF(ISBLANK(H253),"",IF(H253=EUconst_NA,"",INDEX(EUwideConstants!$H:$M,MATCH(Q253,EUwideConstants!$Q:$Q,0),MATCH(H253,CNTR_TierList,0))))</f>
        <v/>
      </c>
      <c r="T253" s="90"/>
      <c r="U253" s="331" t="str">
        <f>U252</f>
        <v/>
      </c>
      <c r="V253" s="331">
        <v>2</v>
      </c>
      <c r="W253" s="113" t="b">
        <f>IF($L$6=EUconst_NotRelevant,TRUE,IF(V253&gt;0,(V253&lt;&gt;U253),IF(U253="",TRUE,FALSE)))</f>
        <v>1</v>
      </c>
      <c r="X253" s="489"/>
      <c r="Y253" s="489"/>
      <c r="Z253" s="489"/>
      <c r="AA253" s="489"/>
      <c r="AB253" s="489"/>
    </row>
    <row r="254" spans="1:28" outlineLevel="1" x14ac:dyDescent="0.2">
      <c r="A254" s="90"/>
      <c r="B254" s="489"/>
      <c r="C254" s="489"/>
      <c r="D254" s="31" t="s">
        <v>112</v>
      </c>
      <c r="E254" s="35" t="str">
        <f>Translations!$B$479</f>
        <v>Incertitudine constatată:</v>
      </c>
      <c r="F254" s="12"/>
      <c r="G254" s="12"/>
      <c r="H254" s="314"/>
      <c r="I254" s="35" t="str">
        <f>Translations!$B$480</f>
        <v>Observație:</v>
      </c>
      <c r="J254" s="1350"/>
      <c r="K254" s="1327"/>
      <c r="L254" s="1327"/>
      <c r="M254" s="1327"/>
      <c r="N254" s="1328"/>
      <c r="O254" s="508"/>
      <c r="P254" s="90"/>
      <c r="Q254" s="93"/>
      <c r="R254" s="93"/>
      <c r="S254" s="93"/>
      <c r="T254" s="90"/>
      <c r="U254" s="331" t="str">
        <f>U253</f>
        <v/>
      </c>
      <c r="V254" s="331">
        <v>2</v>
      </c>
      <c r="W254" s="113" t="b">
        <f>IF($L$6=EUconst_NotRelevant,TRUE,IF(V254&gt;0,(V254&lt;&gt;U254),IF(U254="",TRUE,FALSE)))</f>
        <v>1</v>
      </c>
      <c r="X254" s="489"/>
      <c r="Y254" s="489"/>
      <c r="Z254" s="489"/>
      <c r="AA254" s="489"/>
      <c r="AB254" s="489"/>
    </row>
    <row r="255" spans="1:28" ht="5.0999999999999996" customHeight="1" outlineLevel="1" x14ac:dyDescent="0.2">
      <c r="A255" s="90"/>
      <c r="B255" s="489"/>
      <c r="C255" s="489"/>
      <c r="D255" s="489"/>
      <c r="E255" s="507"/>
      <c r="F255" s="507"/>
      <c r="G255" s="507"/>
      <c r="H255" s="507"/>
      <c r="I255" s="507"/>
      <c r="J255" s="507"/>
      <c r="K255" s="507"/>
      <c r="L255" s="508"/>
      <c r="M255" s="508"/>
      <c r="N255" s="508"/>
      <c r="O255" s="508"/>
      <c r="P255" s="90"/>
      <c r="Q255" s="90"/>
      <c r="R255" s="90"/>
      <c r="S255" s="90"/>
      <c r="T255" s="90"/>
      <c r="U255" s="90"/>
      <c r="V255" s="90"/>
      <c r="W255" s="90"/>
      <c r="X255" s="489"/>
      <c r="Y255" s="489"/>
      <c r="Z255" s="489"/>
      <c r="AA255" s="489"/>
      <c r="AB255" s="489"/>
    </row>
    <row r="256" spans="1:28" outlineLevel="1" x14ac:dyDescent="0.2">
      <c r="A256" s="90"/>
      <c r="B256" s="489"/>
      <c r="C256" s="489"/>
      <c r="D256" s="394" t="str">
        <f>Translations!$B$657</f>
        <v>Metoda B: randamentul de curent</v>
      </c>
      <c r="E256" s="507"/>
      <c r="F256" s="507"/>
      <c r="G256" s="507"/>
      <c r="H256" s="507"/>
      <c r="I256" s="507"/>
      <c r="J256" s="507"/>
      <c r="K256" s="507"/>
      <c r="L256" s="508"/>
      <c r="M256" s="508"/>
      <c r="N256" s="508"/>
      <c r="O256" s="508"/>
      <c r="P256" s="90"/>
      <c r="Q256" s="93"/>
      <c r="R256" s="93"/>
      <c r="S256" s="93"/>
      <c r="T256" s="90"/>
      <c r="U256" s="90"/>
      <c r="V256" s="90"/>
      <c r="W256" s="90"/>
      <c r="X256" s="489"/>
      <c r="Y256" s="489"/>
      <c r="Z256" s="489"/>
      <c r="AA256" s="489"/>
      <c r="AB256" s="489"/>
    </row>
    <row r="257" spans="1:28" ht="12.75" customHeight="1" outlineLevel="1" x14ac:dyDescent="0.2">
      <c r="A257" s="90"/>
      <c r="B257" s="489"/>
      <c r="C257" s="489"/>
      <c r="D257" s="31" t="s">
        <v>113</v>
      </c>
      <c r="E257" s="35" t="str">
        <f>Translations!$B$477</f>
        <v>Nivelul minim cerut pentru datele de activitate:</v>
      </c>
      <c r="F257" s="12"/>
      <c r="G257" s="12"/>
      <c r="H257" s="313" t="str">
        <f>IF(W257,"",H237)</f>
        <v/>
      </c>
      <c r="I257" s="1351" t="str">
        <f>IF(W257,"",I237)</f>
        <v/>
      </c>
      <c r="J257" s="1094"/>
      <c r="K257" s="1094"/>
      <c r="L257" s="1094"/>
      <c r="M257" s="1094"/>
      <c r="N257" s="1037"/>
      <c r="O257" s="508"/>
      <c r="P257" s="90"/>
      <c r="Q257" s="93"/>
      <c r="R257" s="39"/>
      <c r="S257" s="30"/>
      <c r="T257" s="90"/>
      <c r="U257" s="331" t="str">
        <f>U254</f>
        <v/>
      </c>
      <c r="V257" s="331">
        <v>2</v>
      </c>
      <c r="W257" s="113" t="b">
        <f>IF($L$6=EUconst_NotRelevant,TRUE,IF(V257&gt;0,(V257&lt;&gt;U257),IF(U257="",TRUE,FALSE)))</f>
        <v>1</v>
      </c>
      <c r="X257" s="489"/>
      <c r="Y257" s="489"/>
      <c r="Z257" s="489"/>
      <c r="AA257" s="489"/>
      <c r="AB257" s="489"/>
    </row>
    <row r="258" spans="1:28" outlineLevel="1" x14ac:dyDescent="0.2">
      <c r="A258" s="90"/>
      <c r="B258" s="489"/>
      <c r="C258" s="489"/>
      <c r="D258" s="31" t="s">
        <v>187</v>
      </c>
      <c r="E258" s="35" t="str">
        <f>Translations!$B$478</f>
        <v>Nivelul utilizat pentru datele de activitate:</v>
      </c>
      <c r="F258" s="12"/>
      <c r="G258" s="12"/>
      <c r="H258" s="232"/>
      <c r="I258" s="1351" t="str">
        <f>IF(OR(ISBLANK(H258),H258=EUconst_NoTier),"",IF(S258=0,EUconst_NA,IF(ISERROR(S258),"",EUconst_MsgTierActivityLevel &amp; " " &amp;S258)))</f>
        <v/>
      </c>
      <c r="J258" s="1094"/>
      <c r="K258" s="1094"/>
      <c r="L258" s="1094"/>
      <c r="M258" s="1094"/>
      <c r="N258" s="1037"/>
      <c r="O258" s="508"/>
      <c r="P258" s="90"/>
      <c r="Q258" s="113" t="str">
        <f>EUconst_CNTR_ActivityData&amp;H226</f>
        <v>ActivityData_</v>
      </c>
      <c r="R258" s="39"/>
      <c r="S258" s="42" t="str">
        <f>IF(ISBLANK(H258),"",IF(H258=EUconst_NA,"",INDEX(EUwideConstants!$H:$M,MATCH(Q258,EUwideConstants!$Q:$Q,0),MATCH(H258,CNTR_TierList,0))))</f>
        <v/>
      </c>
      <c r="T258" s="90"/>
      <c r="U258" s="331" t="str">
        <f>U257</f>
        <v/>
      </c>
      <c r="V258" s="331">
        <v>2</v>
      </c>
      <c r="W258" s="113" t="b">
        <f>IF($L$6=EUconst_NotRelevant,TRUE,IF(V258&gt;0,(V258&lt;&gt;U258),IF(U258="",TRUE,FALSE)))</f>
        <v>1</v>
      </c>
      <c r="X258" s="489"/>
      <c r="Y258" s="489"/>
      <c r="Z258" s="489"/>
      <c r="AA258" s="489"/>
      <c r="AB258" s="489"/>
    </row>
    <row r="259" spans="1:28" outlineLevel="1" x14ac:dyDescent="0.2">
      <c r="A259" s="90"/>
      <c r="B259" s="489"/>
      <c r="C259" s="489"/>
      <c r="D259" s="31" t="s">
        <v>185</v>
      </c>
      <c r="E259" s="35" t="str">
        <f>Translations!$B$479</f>
        <v>Incertitudine constatată:</v>
      </c>
      <c r="F259" s="12"/>
      <c r="G259" s="12"/>
      <c r="H259" s="314"/>
      <c r="I259" s="35" t="str">
        <f>Translations!$B$480</f>
        <v>Observație:</v>
      </c>
      <c r="J259" s="1350"/>
      <c r="K259" s="1327"/>
      <c r="L259" s="1327"/>
      <c r="M259" s="1327"/>
      <c r="N259" s="1328"/>
      <c r="O259" s="508"/>
      <c r="P259" s="90"/>
      <c r="Q259" s="90"/>
      <c r="R259" s="90"/>
      <c r="S259" s="90"/>
      <c r="T259" s="90"/>
      <c r="U259" s="331" t="str">
        <f>U258</f>
        <v/>
      </c>
      <c r="V259" s="331">
        <v>2</v>
      </c>
      <c r="W259" s="113" t="b">
        <f>IF($L$6=EUconst_NotRelevant,TRUE,IF(V259&gt;0,(V259&lt;&gt;U259),IF(U259="",TRUE,FALSE)))</f>
        <v>1</v>
      </c>
      <c r="X259" s="489"/>
      <c r="Y259" s="489"/>
      <c r="Z259" s="489"/>
      <c r="AA259" s="489"/>
      <c r="AB259" s="489"/>
    </row>
    <row r="260" spans="1:28" outlineLevel="1" x14ac:dyDescent="0.2">
      <c r="A260" s="90"/>
      <c r="B260" s="489"/>
      <c r="C260" s="489"/>
      <c r="D260" s="489"/>
      <c r="E260" s="507"/>
      <c r="F260" s="507"/>
      <c r="G260" s="507"/>
      <c r="H260" s="507"/>
      <c r="I260" s="507"/>
      <c r="J260" s="507"/>
      <c r="K260" s="507"/>
      <c r="L260" s="508"/>
      <c r="M260" s="508"/>
      <c r="N260" s="508"/>
      <c r="O260" s="508"/>
      <c r="P260" s="90"/>
      <c r="Q260" s="90"/>
      <c r="R260" s="90"/>
      <c r="S260" s="90"/>
      <c r="T260" s="90"/>
      <c r="U260" s="90"/>
      <c r="V260" s="90"/>
      <c r="W260" s="90"/>
      <c r="X260" s="489"/>
      <c r="Y260" s="489"/>
      <c r="Z260" s="489"/>
      <c r="AA260" s="489"/>
      <c r="AB260" s="489"/>
    </row>
    <row r="261" spans="1:28" ht="15" customHeight="1" outlineLevel="1" x14ac:dyDescent="0.2">
      <c r="A261" s="90"/>
      <c r="B261" s="489"/>
      <c r="C261" s="489"/>
      <c r="D261" s="1217" t="str">
        <f>Translations!$B$658</f>
        <v>Parametri de calcul</v>
      </c>
      <c r="E261" s="1217"/>
      <c r="F261" s="1217"/>
      <c r="G261" s="1217"/>
      <c r="H261" s="1217"/>
      <c r="I261" s="1217"/>
      <c r="J261" s="1217"/>
      <c r="K261" s="1217"/>
      <c r="L261" s="1217"/>
      <c r="M261" s="1217"/>
      <c r="N261" s="1217"/>
      <c r="O261" s="508"/>
      <c r="P261" s="90"/>
      <c r="Q261" s="90"/>
      <c r="R261" s="90"/>
      <c r="S261" s="90"/>
      <c r="T261" s="90"/>
      <c r="U261" s="90"/>
      <c r="V261" s="90"/>
      <c r="W261" s="90"/>
      <c r="X261" s="489"/>
      <c r="Y261" s="489"/>
      <c r="Z261" s="489"/>
      <c r="AA261" s="489"/>
      <c r="AB261" s="489"/>
    </row>
    <row r="262" spans="1:28" ht="15" outlineLevel="1" x14ac:dyDescent="0.2">
      <c r="A262" s="90"/>
      <c r="B262" s="489"/>
      <c r="C262" s="489"/>
      <c r="D262" s="523" t="s">
        <v>251</v>
      </c>
      <c r="E262" s="394" t="str">
        <f>Translations!$B$659</f>
        <v>Niveluri aplicate</v>
      </c>
      <c r="F262" s="312"/>
      <c r="G262" s="312"/>
      <c r="H262" s="507"/>
      <c r="I262" s="507"/>
      <c r="J262" s="507"/>
      <c r="K262" s="507"/>
      <c r="L262" s="508"/>
      <c r="M262" s="508"/>
      <c r="N262" s="508"/>
      <c r="O262" s="508"/>
      <c r="P262" s="90"/>
      <c r="Q262" s="90"/>
      <c r="R262" s="90"/>
      <c r="S262" s="90"/>
      <c r="T262" s="90"/>
      <c r="U262" s="90"/>
      <c r="V262" s="90"/>
      <c r="W262" s="90"/>
      <c r="X262" s="489"/>
      <c r="Y262" s="489"/>
      <c r="Z262" s="489"/>
      <c r="AA262" s="489"/>
      <c r="AB262" s="489"/>
    </row>
    <row r="263" spans="1:28" ht="5.0999999999999996" customHeight="1" outlineLevel="1" x14ac:dyDescent="0.2">
      <c r="A263" s="90"/>
      <c r="B263" s="489"/>
      <c r="C263" s="489"/>
      <c r="D263" s="489"/>
      <c r="E263" s="507"/>
      <c r="F263" s="507"/>
      <c r="G263" s="507"/>
      <c r="H263" s="507"/>
      <c r="I263" s="507"/>
      <c r="J263" s="507"/>
      <c r="K263" s="507"/>
      <c r="L263" s="508"/>
      <c r="M263" s="508"/>
      <c r="N263" s="508"/>
      <c r="O263" s="508"/>
      <c r="P263" s="90"/>
      <c r="Q263" s="90"/>
      <c r="R263" s="90"/>
      <c r="S263" s="90"/>
      <c r="T263" s="90"/>
      <c r="U263" s="90"/>
      <c r="V263" s="90"/>
      <c r="W263" s="90"/>
      <c r="X263" s="489"/>
      <c r="Y263" s="489"/>
      <c r="Z263" s="489"/>
      <c r="AA263" s="489"/>
      <c r="AB263" s="489"/>
    </row>
    <row r="264" spans="1:28" outlineLevel="1" x14ac:dyDescent="0.2">
      <c r="A264" s="90"/>
      <c r="B264" s="489"/>
      <c r="C264" s="489"/>
      <c r="D264" s="489"/>
      <c r="E264" s="325" t="str">
        <f>Translations!$B$516</f>
        <v>Parametrul de calcul</v>
      </c>
      <c r="F264" s="326"/>
      <c r="G264" s="327"/>
      <c r="H264" s="62" t="str">
        <f>Translations!$B$517</f>
        <v>Nivel minim cerut</v>
      </c>
      <c r="I264" s="62" t="str">
        <f>Translations!$B$518</f>
        <v>Nivel aplicat</v>
      </c>
      <c r="J264" s="1347" t="str">
        <f>Translations!$B$519</f>
        <v>Text integral pentru nivelul aplicat</v>
      </c>
      <c r="K264" s="1348"/>
      <c r="L264" s="1348"/>
      <c r="M264" s="1348"/>
      <c r="N264" s="1349"/>
      <c r="O264" s="508"/>
      <c r="P264" s="90"/>
      <c r="Q264" s="90"/>
      <c r="R264" s="90"/>
      <c r="S264" s="19" t="s">
        <v>318</v>
      </c>
      <c r="T264" s="90"/>
      <c r="U264" s="90"/>
      <c r="V264" s="90"/>
      <c r="W264" s="90"/>
      <c r="X264" s="489"/>
      <c r="Y264" s="489"/>
      <c r="Z264" s="489"/>
      <c r="AA264" s="489"/>
      <c r="AB264" s="489"/>
    </row>
    <row r="265" spans="1:28" outlineLevel="1" x14ac:dyDescent="0.2">
      <c r="A265" s="90"/>
      <c r="B265" s="489"/>
      <c r="C265" s="489"/>
      <c r="D265" s="259" t="s">
        <v>316</v>
      </c>
      <c r="E265" s="328" t="str">
        <f>Translations!$B$660</f>
        <v>SEF(CF4) factor de emisie de pantă</v>
      </c>
      <c r="F265" s="329"/>
      <c r="G265" s="330"/>
      <c r="H265" s="313" t="str">
        <f>IF(H226="","",IF(W265=FALSE,IF(CNTR_Category="A",INDEX(EUwideConstants!$G:$G,MATCH(Q265,EUwideConstants!$Q:$Q,0)),INDEX(EUwideConstants!$N:$N,MATCH(Q265,EUwideConstants!$Q:$Q,0))),""))</f>
        <v/>
      </c>
      <c r="I265" s="232"/>
      <c r="J265" s="1351" t="str">
        <f>IF(OR(ISBLANK(I265),I265=EUconst_NoTier),"",IF(S265=0,EUconst_NotApplicable,IF(ISERROR(S265),"",S265)))</f>
        <v/>
      </c>
      <c r="K265" s="1094"/>
      <c r="L265" s="1094"/>
      <c r="M265" s="1094"/>
      <c r="N265" s="1037"/>
      <c r="O265" s="508"/>
      <c r="P265" s="90"/>
      <c r="Q265" s="113" t="str">
        <f>EUconst_CNTR_EF&amp;H226</f>
        <v>EF_</v>
      </c>
      <c r="R265" s="90"/>
      <c r="S265" s="41" t="str">
        <f>IF(ISBLANK(I265),"",IF(I265=EUconst_NA,"",INDEX(EUwideConstants!$H:$M,MATCH(Q265,EUwideConstants!$Q:$Q,0),MATCH(I265,CNTR_TierList,0))))</f>
        <v/>
      </c>
      <c r="T265" s="90"/>
      <c r="U265" s="331" t="str">
        <f>U259</f>
        <v/>
      </c>
      <c r="V265" s="331">
        <v>1</v>
      </c>
      <c r="W265" s="113" t="b">
        <f>IF($L$6=EUconst_NotRelevant,TRUE,IF(V265&gt;0,(V265&lt;&gt;U265),IF(U265="",TRUE,FALSE)))</f>
        <v>1</v>
      </c>
      <c r="X265" s="489"/>
      <c r="Y265" s="489"/>
      <c r="Z265" s="489"/>
      <c r="AA265" s="489"/>
      <c r="AB265" s="489"/>
    </row>
    <row r="266" spans="1:28" outlineLevel="1" x14ac:dyDescent="0.2">
      <c r="A266" s="90"/>
      <c r="B266" s="489"/>
      <c r="C266" s="489"/>
      <c r="D266" s="259" t="s">
        <v>317</v>
      </c>
      <c r="E266" s="328" t="str">
        <f>Translations!$B$661</f>
        <v>OVC (Coeficient de supratensiune)</v>
      </c>
      <c r="F266" s="329"/>
      <c r="G266" s="330"/>
      <c r="H266" s="313" t="str">
        <f>IF(H227="","",IF(W266=FALSE,IF(CNTR_Category="A",INDEX(EUwideConstants!$G:$G,MATCH(Q266,EUwideConstants!$Q:$Q,0)),INDEX(EUwideConstants!$N:$N,MATCH(Q266,EUwideConstants!$Q:$Q,0))),""))</f>
        <v/>
      </c>
      <c r="I266" s="232"/>
      <c r="J266" s="1351" t="str">
        <f>IF(OR(ISBLANK(I266),I266=EUconst_NoTier),"",IF(S266=0,EUconst_NotApplicable,IF(ISERROR(S266),"",S266)))</f>
        <v/>
      </c>
      <c r="K266" s="1094"/>
      <c r="L266" s="1094"/>
      <c r="M266" s="1094"/>
      <c r="N266" s="1037"/>
      <c r="O266" s="508"/>
      <c r="P266" s="90"/>
      <c r="Q266" s="113" t="str">
        <f>EUconst_CNTR_EF&amp;H226</f>
        <v>EF_</v>
      </c>
      <c r="R266" s="90"/>
      <c r="S266" s="41" t="str">
        <f>IF(ISBLANK(I266),"",IF(I266=EUconst_NA,"",INDEX(EUwideConstants!$H:$M,MATCH(Q266,EUwideConstants!$Q:$Q,0),MATCH(I266,CNTR_TierList,0))))</f>
        <v/>
      </c>
      <c r="T266" s="90"/>
      <c r="U266" s="331" t="str">
        <f>U265</f>
        <v/>
      </c>
      <c r="V266" s="331">
        <v>2</v>
      </c>
      <c r="W266" s="113" t="b">
        <f>IF($L$6=EUconst_NotRelevant,TRUE,IF(V266&gt;0,(V266&lt;&gt;U266),IF(U266="",TRUE,FALSE)))</f>
        <v>1</v>
      </c>
      <c r="X266" s="489"/>
      <c r="Y266" s="489"/>
      <c r="Z266" s="489"/>
      <c r="AA266" s="489"/>
      <c r="AB266" s="489"/>
    </row>
    <row r="267" spans="1:28" outlineLevel="1" x14ac:dyDescent="0.2">
      <c r="A267" s="90"/>
      <c r="B267" s="489"/>
      <c r="C267" s="489"/>
      <c r="D267" s="259" t="s">
        <v>475</v>
      </c>
      <c r="E267" s="328" t="str">
        <f>Translations!$B$662</f>
        <v>F(C2F6) Fracție masică de C2F6</v>
      </c>
      <c r="F267" s="329"/>
      <c r="G267" s="330"/>
      <c r="H267" s="313" t="str">
        <f>IF(H228="","",IF(W267=FALSE,IF(CNTR_Category="A",INDEX(EUwideConstants!$G:$G,MATCH(Q267,EUwideConstants!$Q:$Q,0)),INDEX(EUwideConstants!$N:$N,MATCH(Q267,EUwideConstants!$Q:$Q,0))),""))</f>
        <v/>
      </c>
      <c r="I267" s="232"/>
      <c r="J267" s="1351" t="str">
        <f>IF(OR(ISBLANK(I267),I267=EUconst_NoTier),"",IF(S267=0,EUconst_NotApplicable,IF(ISERROR(S267),"",S267)))</f>
        <v/>
      </c>
      <c r="K267" s="1094"/>
      <c r="L267" s="1094"/>
      <c r="M267" s="1094"/>
      <c r="N267" s="1037"/>
      <c r="O267" s="508"/>
      <c r="P267" s="90"/>
      <c r="Q267" s="113" t="str">
        <f>EUconst_CNTR_EF&amp;H226</f>
        <v>EF_</v>
      </c>
      <c r="R267" s="90"/>
      <c r="S267" s="41" t="str">
        <f>IF(ISBLANK(I267),"",IF(I267=EUconst_NA,"",INDEX(EUwideConstants!$H:$M,MATCH(Q267,EUwideConstants!$Q:$Q,0),MATCH(I267,CNTR_TierList,0))))</f>
        <v/>
      </c>
      <c r="T267" s="90"/>
      <c r="U267" s="331" t="str">
        <f>U266</f>
        <v/>
      </c>
      <c r="V267" s="331">
        <v>0</v>
      </c>
      <c r="W267" s="113" t="b">
        <f>IF($L$6=EUconst_NotRelevant,TRUE,IF(V267&gt;0,(V267&lt;&gt;U267),IF(U267="",TRUE,FALSE)))</f>
        <v>1</v>
      </c>
      <c r="X267" s="489"/>
      <c r="Y267" s="489"/>
      <c r="Z267" s="489"/>
      <c r="AA267" s="489"/>
      <c r="AB267" s="489"/>
    </row>
    <row r="268" spans="1:28" outlineLevel="1" x14ac:dyDescent="0.2">
      <c r="A268" s="90"/>
      <c r="B268" s="489"/>
      <c r="C268" s="489"/>
      <c r="D268" s="489"/>
      <c r="E268" s="507"/>
      <c r="F268" s="507"/>
      <c r="G268" s="507"/>
      <c r="H268" s="507"/>
      <c r="I268" s="507"/>
      <c r="J268" s="507"/>
      <c r="K268" s="507"/>
      <c r="L268" s="508"/>
      <c r="M268" s="508"/>
      <c r="N268" s="508"/>
      <c r="O268" s="508"/>
      <c r="P268" s="90"/>
      <c r="Q268" s="90"/>
      <c r="R268" s="90"/>
      <c r="S268" s="90"/>
      <c r="T268" s="90"/>
      <c r="U268" s="90"/>
      <c r="V268" s="90"/>
      <c r="W268" s="90"/>
      <c r="X268" s="489"/>
      <c r="Y268" s="489"/>
      <c r="Z268" s="489"/>
      <c r="AA268" s="489"/>
      <c r="AB268" s="489"/>
    </row>
    <row r="269" spans="1:28" ht="15" outlineLevel="1" x14ac:dyDescent="0.2">
      <c r="A269" s="90"/>
      <c r="B269" s="489"/>
      <c r="C269" s="489"/>
      <c r="D269" s="523" t="s">
        <v>252</v>
      </c>
      <c r="E269" s="394" t="str">
        <f>Translations!$B$663</f>
        <v>Detalii privind nivelurile</v>
      </c>
      <c r="F269" s="312"/>
      <c r="G269" s="312"/>
      <c r="H269" s="507"/>
      <c r="I269" s="507"/>
      <c r="J269" s="507"/>
      <c r="K269" s="507"/>
      <c r="L269" s="508"/>
      <c r="M269" s="508"/>
      <c r="N269" s="508"/>
      <c r="O269" s="508"/>
      <c r="P269" s="90"/>
      <c r="Q269" s="90"/>
      <c r="R269" s="90"/>
      <c r="S269" s="90"/>
      <c r="T269" s="90"/>
      <c r="U269" s="90"/>
      <c r="V269" s="90"/>
      <c r="W269" s="90"/>
      <c r="X269" s="489"/>
      <c r="Y269" s="489"/>
      <c r="Z269" s="489"/>
      <c r="AA269" s="489"/>
      <c r="AB269" s="489"/>
    </row>
    <row r="270" spans="1:28" ht="5.0999999999999996" customHeight="1" outlineLevel="1" x14ac:dyDescent="0.2">
      <c r="A270" s="90"/>
      <c r="B270" s="489"/>
      <c r="C270" s="489"/>
      <c r="D270" s="489"/>
      <c r="E270" s="507"/>
      <c r="F270" s="507"/>
      <c r="G270" s="507"/>
      <c r="H270" s="507"/>
      <c r="I270" s="507"/>
      <c r="J270" s="507"/>
      <c r="K270" s="507"/>
      <c r="L270" s="508"/>
      <c r="M270" s="508"/>
      <c r="N270" s="508"/>
      <c r="O270" s="508"/>
      <c r="P270" s="90"/>
      <c r="Q270" s="90"/>
      <c r="R270" s="90"/>
      <c r="S270" s="90"/>
      <c r="T270" s="90"/>
      <c r="U270" s="90"/>
      <c r="V270" s="90"/>
      <c r="W270" s="90"/>
      <c r="X270" s="489"/>
      <c r="Y270" s="489"/>
      <c r="Z270" s="489"/>
      <c r="AA270" s="489"/>
      <c r="AB270" s="489"/>
    </row>
    <row r="271" spans="1:28" ht="63.75" outlineLevel="1" x14ac:dyDescent="0.2">
      <c r="A271" s="90"/>
      <c r="B271" s="489"/>
      <c r="C271" s="489"/>
      <c r="D271" s="489"/>
      <c r="E271" s="325" t="str">
        <f>Translations!$B$516</f>
        <v>Parametrul de calcul</v>
      </c>
      <c r="F271" s="326"/>
      <c r="G271" s="327"/>
      <c r="H271" s="62" t="str">
        <f>I264</f>
        <v>Nivel aplicat</v>
      </c>
      <c r="I271" s="63" t="str">
        <f>Translations!$B$664</f>
        <v>Valoarea implicită sau valoarea cea mai recentă</v>
      </c>
      <c r="J271" s="63" t="str">
        <f>Translations!$B$536</f>
        <v>Unitate</v>
      </c>
      <c r="K271" s="63" t="str">
        <f>Translations!$B$537</f>
        <v>Ref. sursă</v>
      </c>
      <c r="L271" s="63" t="str">
        <f>Translations!$B$538</f>
        <v>Ref. analiză</v>
      </c>
      <c r="M271" s="63" t="str">
        <f>Translations!$B$665</f>
        <v>Data ultimei analize</v>
      </c>
      <c r="N271" s="63" t="str">
        <f>Translations!$B$540</f>
        <v>Frecvența analizei</v>
      </c>
      <c r="O271" s="508"/>
      <c r="P271" s="90"/>
      <c r="Q271" s="90"/>
      <c r="R271" s="90"/>
      <c r="S271" s="64" t="s">
        <v>131</v>
      </c>
      <c r="T271" s="90"/>
      <c r="U271" s="90"/>
      <c r="V271" s="90"/>
      <c r="W271" s="90"/>
      <c r="X271" s="489"/>
      <c r="Y271" s="489"/>
      <c r="Z271" s="489"/>
      <c r="AA271" s="489"/>
      <c r="AB271" s="489"/>
    </row>
    <row r="272" spans="1:28" outlineLevel="1" x14ac:dyDescent="0.2">
      <c r="A272" s="90"/>
      <c r="B272" s="489"/>
      <c r="C272" s="489"/>
      <c r="D272" s="259" t="s">
        <v>316</v>
      </c>
      <c r="E272" s="328" t="str">
        <f>E265</f>
        <v>SEF(CF4) factor de emisie de pantă</v>
      </c>
      <c r="F272" s="329"/>
      <c r="G272" s="330"/>
      <c r="H272" s="313" t="str">
        <f>IF(OR(ISBLANK(I265),I265=EUconst_NA),"",I265)</f>
        <v/>
      </c>
      <c r="I272" s="232"/>
      <c r="J272" s="232"/>
      <c r="K272" s="315"/>
      <c r="L272" s="316"/>
      <c r="M272" s="316"/>
      <c r="N272" s="317"/>
      <c r="O272" s="508"/>
      <c r="P272" s="90"/>
      <c r="Q272" s="113" t="str">
        <f>Q265</f>
        <v>EF_</v>
      </c>
      <c r="R272" s="90"/>
      <c r="S272" s="75" t="str">
        <f>IF(H272="","",IF(I265=EUconst_NA,"",INDEX(EUwideConstants!$AJ:$AN,MATCH(Q265,EUwideConstants!$Q:$Q,0),MATCH(I265,CNTR_TierList,0))))</f>
        <v/>
      </c>
      <c r="T272" s="90"/>
      <c r="U272" s="331" t="str">
        <f>U267</f>
        <v/>
      </c>
      <c r="V272" s="331">
        <v>1</v>
      </c>
      <c r="W272" s="113" t="b">
        <f>IF($L$6=EUconst_NotRelevant,TRUE,IF(V272&gt;0,(V272&lt;&gt;U272),IF(U272="",TRUE,FALSE)))</f>
        <v>1</v>
      </c>
      <c r="X272" s="489"/>
      <c r="Y272" s="489"/>
      <c r="Z272" s="489"/>
      <c r="AA272" s="489"/>
      <c r="AB272" s="489"/>
    </row>
    <row r="273" spans="1:28" outlineLevel="1" x14ac:dyDescent="0.2">
      <c r="A273" s="90"/>
      <c r="B273" s="489"/>
      <c r="C273" s="489"/>
      <c r="D273" s="259" t="s">
        <v>317</v>
      </c>
      <c r="E273" s="328" t="str">
        <f>E266</f>
        <v>OVC (Coeficient de supratensiune)</v>
      </c>
      <c r="F273" s="329"/>
      <c r="G273" s="330"/>
      <c r="H273" s="313" t="str">
        <f>IF(OR(ISBLANK(I266),I266=EUconst_NA),"",I266)</f>
        <v/>
      </c>
      <c r="I273" s="232"/>
      <c r="J273" s="232"/>
      <c r="K273" s="315"/>
      <c r="L273" s="316"/>
      <c r="M273" s="316"/>
      <c r="N273" s="317"/>
      <c r="O273" s="508"/>
      <c r="P273" s="90"/>
      <c r="Q273" s="113" t="str">
        <f>Q266</f>
        <v>EF_</v>
      </c>
      <c r="R273" s="90"/>
      <c r="S273" s="75" t="str">
        <f>IF(H273="","",IF(I266=EUconst_NA,"",INDEX(EUwideConstants!$AJ:$AN,MATCH(Q266,EUwideConstants!$Q:$Q,0),MATCH(I266,CNTR_TierList,0))))</f>
        <v/>
      </c>
      <c r="T273" s="90"/>
      <c r="U273" s="331" t="str">
        <f>U272</f>
        <v/>
      </c>
      <c r="V273" s="331">
        <v>2</v>
      </c>
      <c r="W273" s="113" t="b">
        <f>IF($L$6=EUconst_NotRelevant,TRUE,IF(V273&gt;0,(V273&lt;&gt;U273),IF(U273="",TRUE,FALSE)))</f>
        <v>1</v>
      </c>
      <c r="X273" s="489"/>
      <c r="Y273" s="489"/>
      <c r="Z273" s="489"/>
      <c r="AA273" s="489"/>
      <c r="AB273" s="489"/>
    </row>
    <row r="274" spans="1:28" outlineLevel="1" x14ac:dyDescent="0.2">
      <c r="A274" s="90"/>
      <c r="B274" s="489"/>
      <c r="C274" s="489"/>
      <c r="D274" s="259" t="s">
        <v>475</v>
      </c>
      <c r="E274" s="328" t="str">
        <f>E267</f>
        <v>F(C2F6) Fracție masică de C2F6</v>
      </c>
      <c r="F274" s="329"/>
      <c r="G274" s="330"/>
      <c r="H274" s="313" t="str">
        <f>IF(OR(ISBLANK(I267),I267=EUconst_NA),"",I267)</f>
        <v/>
      </c>
      <c r="I274" s="232"/>
      <c r="J274" s="232"/>
      <c r="K274" s="315"/>
      <c r="L274" s="316"/>
      <c r="M274" s="316"/>
      <c r="N274" s="317"/>
      <c r="O274" s="508"/>
      <c r="P274" s="90"/>
      <c r="Q274" s="113" t="str">
        <f>Q267</f>
        <v>EF_</v>
      </c>
      <c r="R274" s="90"/>
      <c r="S274" s="75" t="str">
        <f>IF(H274="","",IF(I267=EUconst_NA,"",INDEX(EUwideConstants!$AJ:$AN,MATCH(Q267,EUwideConstants!$Q:$Q,0),MATCH(I267,CNTR_TierList,0))))</f>
        <v/>
      </c>
      <c r="T274" s="90"/>
      <c r="U274" s="331" t="str">
        <f>U273</f>
        <v/>
      </c>
      <c r="V274" s="331">
        <v>0</v>
      </c>
      <c r="W274" s="113" t="b">
        <f>IF($L$6=EUconst_NotRelevant,TRUE,IF(V274&gt;0,(V274&lt;&gt;U274),IF(U274="",TRUE,FALSE)))</f>
        <v>1</v>
      </c>
      <c r="X274" s="489"/>
      <c r="Y274" s="489"/>
      <c r="Z274" s="489"/>
      <c r="AA274" s="489"/>
      <c r="AB274" s="489"/>
    </row>
    <row r="275" spans="1:28" outlineLevel="1" x14ac:dyDescent="0.2">
      <c r="A275" s="90"/>
      <c r="B275" s="489"/>
      <c r="C275" s="489"/>
      <c r="D275" s="489"/>
      <c r="E275" s="507"/>
      <c r="F275" s="507"/>
      <c r="G275" s="507"/>
      <c r="H275" s="507"/>
      <c r="I275" s="507"/>
      <c r="J275" s="507"/>
      <c r="K275" s="507"/>
      <c r="L275" s="508"/>
      <c r="M275" s="508"/>
      <c r="N275" s="508"/>
      <c r="O275" s="508"/>
      <c r="P275" s="90"/>
      <c r="Q275" s="90"/>
      <c r="R275" s="90"/>
      <c r="S275" s="90"/>
      <c r="T275" s="90"/>
      <c r="U275" s="90"/>
      <c r="V275" s="90"/>
      <c r="W275" s="90"/>
      <c r="X275" s="489"/>
      <c r="Y275" s="489"/>
      <c r="Z275" s="489"/>
      <c r="AA275" s="489"/>
      <c r="AB275" s="489"/>
    </row>
    <row r="276" spans="1:28" ht="15" customHeight="1" outlineLevel="1" x14ac:dyDescent="0.2">
      <c r="A276" s="90"/>
      <c r="B276" s="489"/>
      <c r="C276" s="489"/>
      <c r="D276" s="1217" t="str">
        <f>Translations!$B$666</f>
        <v>Eficiența colectării pentru contabilizarea emisiilor fugitive</v>
      </c>
      <c r="E276" s="1217"/>
      <c r="F276" s="1217"/>
      <c r="G276" s="1217"/>
      <c r="H276" s="1217"/>
      <c r="I276" s="1217"/>
      <c r="J276" s="1217"/>
      <c r="K276" s="1217"/>
      <c r="L276" s="1217"/>
      <c r="M276" s="1217"/>
      <c r="N276" s="1217"/>
      <c r="O276" s="508"/>
      <c r="P276" s="90"/>
      <c r="Q276" s="90"/>
      <c r="R276" s="90"/>
      <c r="S276" s="90"/>
      <c r="T276" s="90"/>
      <c r="U276" s="90"/>
      <c r="V276" s="90"/>
      <c r="W276" s="90"/>
      <c r="X276" s="489"/>
      <c r="Y276" s="489"/>
      <c r="Z276" s="489"/>
      <c r="AA276" s="489"/>
      <c r="AB276" s="489"/>
    </row>
    <row r="277" spans="1:28" ht="15" outlineLevel="1" x14ac:dyDescent="0.2">
      <c r="A277" s="90"/>
      <c r="B277" s="489"/>
      <c r="C277" s="489"/>
      <c r="D277" s="523" t="s">
        <v>253</v>
      </c>
      <c r="E277" s="394" t="str">
        <f>Translations!$B$667</f>
        <v>Determinarea eficienței colectării</v>
      </c>
      <c r="F277" s="312"/>
      <c r="G277" s="312"/>
      <c r="H277" s="507"/>
      <c r="I277" s="507"/>
      <c r="J277" s="507"/>
      <c r="K277" s="507"/>
      <c r="L277" s="508"/>
      <c r="M277" s="508"/>
      <c r="N277" s="508"/>
      <c r="O277" s="508"/>
      <c r="P277" s="90"/>
      <c r="Q277" s="90"/>
      <c r="R277" s="90"/>
      <c r="S277" s="90"/>
      <c r="T277" s="90"/>
      <c r="U277" s="90"/>
      <c r="V277" s="90"/>
      <c r="W277" s="90"/>
      <c r="X277" s="489"/>
      <c r="Y277" s="489"/>
      <c r="Z277" s="489"/>
      <c r="AA277" s="489"/>
      <c r="AB277" s="489"/>
    </row>
    <row r="278" spans="1:28" ht="5.0999999999999996" customHeight="1" outlineLevel="1" x14ac:dyDescent="0.2">
      <c r="A278" s="90"/>
      <c r="B278" s="489"/>
      <c r="C278" s="489"/>
      <c r="D278" s="489"/>
      <c r="E278" s="507"/>
      <c r="F278" s="507"/>
      <c r="G278" s="507"/>
      <c r="H278" s="507"/>
      <c r="I278" s="507"/>
      <c r="J278" s="507"/>
      <c r="K278" s="507"/>
      <c r="L278" s="508"/>
      <c r="M278" s="508"/>
      <c r="N278" s="508"/>
      <c r="O278" s="508"/>
      <c r="P278" s="90"/>
      <c r="Q278" s="90"/>
      <c r="R278" s="90"/>
      <c r="S278" s="90"/>
      <c r="T278" s="90"/>
      <c r="U278" s="90"/>
      <c r="V278" s="90"/>
      <c r="W278" s="90"/>
      <c r="X278" s="489"/>
      <c r="Y278" s="489"/>
      <c r="Z278" s="489"/>
      <c r="AA278" s="489"/>
      <c r="AB278" s="489"/>
    </row>
    <row r="279" spans="1:28" ht="63.75" outlineLevel="1" x14ac:dyDescent="0.2">
      <c r="A279" s="90"/>
      <c r="B279" s="489"/>
      <c r="C279" s="489"/>
      <c r="D279" s="489"/>
      <c r="E279" s="325"/>
      <c r="F279" s="326"/>
      <c r="G279" s="327"/>
      <c r="H279" s="62"/>
      <c r="I279" s="63" t="str">
        <f>Translations!$B$664</f>
        <v>Valoarea implicită sau valoarea cea mai recentă</v>
      </c>
      <c r="J279" s="63" t="str">
        <f>Translations!$B$536</f>
        <v>Unitate</v>
      </c>
      <c r="K279" s="63" t="str">
        <f>Translations!$B$537</f>
        <v>Ref. sursă</v>
      </c>
      <c r="L279" s="63" t="str">
        <f>Translations!$B$538</f>
        <v>Ref. analiză</v>
      </c>
      <c r="M279" s="63" t="str">
        <f>Translations!$B$665</f>
        <v>Data ultimei analize</v>
      </c>
      <c r="N279" s="63" t="str">
        <f>Translations!$B$540</f>
        <v>Frecvența analizei</v>
      </c>
      <c r="O279" s="508"/>
      <c r="P279" s="90"/>
      <c r="Q279" s="90"/>
      <c r="R279" s="90"/>
      <c r="S279" s="90"/>
      <c r="T279" s="90"/>
      <c r="U279" s="90"/>
      <c r="V279" s="90"/>
      <c r="W279" s="90"/>
      <c r="X279" s="489"/>
      <c r="Y279" s="489"/>
      <c r="Z279" s="489"/>
      <c r="AA279" s="489"/>
      <c r="AB279" s="489"/>
    </row>
    <row r="280" spans="1:28" outlineLevel="1" x14ac:dyDescent="0.2">
      <c r="A280" s="90"/>
      <c r="B280" s="489"/>
      <c r="C280" s="489"/>
      <c r="D280" s="489"/>
      <c r="E280" s="328" t="str">
        <f>Translations!$B$668</f>
        <v>Eficiența colectării</v>
      </c>
      <c r="F280" s="329"/>
      <c r="G280" s="330"/>
      <c r="H280" s="62"/>
      <c r="I280" s="232"/>
      <c r="J280" s="232"/>
      <c r="K280" s="315"/>
      <c r="L280" s="316"/>
      <c r="M280" s="316"/>
      <c r="N280" s="317"/>
      <c r="O280" s="508"/>
      <c r="P280" s="90"/>
      <c r="Q280" s="90"/>
      <c r="R280" s="90"/>
      <c r="S280" s="90"/>
      <c r="T280" s="90"/>
      <c r="U280" s="331" t="str">
        <f>U274</f>
        <v/>
      </c>
      <c r="V280" s="331">
        <v>0</v>
      </c>
      <c r="W280" s="113" t="b">
        <f>IF($L$6=EUconst_NotRelevant,TRUE,IF(V280&gt;0,(V280&lt;&gt;U280),IF(U280="",TRUE,FALSE)))</f>
        <v>1</v>
      </c>
      <c r="X280" s="489"/>
      <c r="Y280" s="489"/>
      <c r="Z280" s="489"/>
      <c r="AA280" s="489"/>
      <c r="AB280" s="489"/>
    </row>
    <row r="281" spans="1:28" outlineLevel="1" x14ac:dyDescent="0.2">
      <c r="A281" s="90"/>
      <c r="B281" s="489"/>
      <c r="C281" s="489"/>
      <c r="D281" s="507"/>
      <c r="E281" s="507"/>
      <c r="F281" s="507"/>
      <c r="G281" s="507"/>
      <c r="H281" s="507"/>
      <c r="I281" s="507"/>
      <c r="J281" s="507"/>
      <c r="K281" s="508"/>
      <c r="L281" s="508"/>
      <c r="M281" s="508"/>
      <c r="N281" s="508"/>
      <c r="O281" s="508"/>
      <c r="P281" s="90"/>
      <c r="Q281" s="90"/>
      <c r="R281" s="90"/>
      <c r="S281" s="90"/>
      <c r="T281" s="90"/>
      <c r="U281" s="19"/>
      <c r="V281" s="19"/>
      <c r="W281" s="19"/>
      <c r="X281" s="489"/>
      <c r="Y281" s="489"/>
      <c r="Z281" s="489"/>
      <c r="AA281" s="489"/>
      <c r="AB281" s="489"/>
    </row>
    <row r="282" spans="1:28" ht="15" outlineLevel="1" x14ac:dyDescent="0.2">
      <c r="A282" s="90"/>
      <c r="B282" s="489"/>
      <c r="C282" s="489"/>
      <c r="D282" s="1217" t="str">
        <f>Translations!$B$44</f>
        <v>Observații</v>
      </c>
      <c r="E282" s="1217"/>
      <c r="F282" s="1217"/>
      <c r="G282" s="1217"/>
      <c r="H282" s="1217"/>
      <c r="I282" s="1217"/>
      <c r="J282" s="1217"/>
      <c r="K282" s="1217"/>
      <c r="L282" s="1217"/>
      <c r="M282" s="1217"/>
      <c r="N282" s="1217"/>
      <c r="O282" s="508"/>
      <c r="P282" s="90"/>
      <c r="Q282" s="90"/>
      <c r="R282" s="90"/>
      <c r="S282" s="90"/>
      <c r="T282" s="90"/>
      <c r="U282" s="19"/>
      <c r="V282" s="19"/>
      <c r="W282" s="19"/>
      <c r="X282" s="489"/>
      <c r="Y282" s="489"/>
      <c r="Z282" s="489"/>
      <c r="AA282" s="489"/>
      <c r="AB282" s="489"/>
    </row>
    <row r="283" spans="1:28" s="12" customFormat="1" ht="12.75" customHeight="1" outlineLevel="1" x14ac:dyDescent="0.2">
      <c r="A283" s="19"/>
      <c r="D283" s="31" t="s">
        <v>254</v>
      </c>
      <c r="E283" s="1363" t="str">
        <f>Translations!$B$546</f>
        <v>Observații:</v>
      </c>
      <c r="F283" s="1363"/>
      <c r="G283" s="1363"/>
      <c r="H283" s="1363"/>
      <c r="I283" s="1363"/>
      <c r="J283" s="1363"/>
      <c r="K283" s="1363"/>
      <c r="L283" s="1363"/>
      <c r="M283" s="1363"/>
      <c r="N283" s="1363"/>
      <c r="O283" s="508"/>
      <c r="P283" s="19"/>
      <c r="Q283" s="19"/>
      <c r="R283" s="19"/>
      <c r="S283" s="19"/>
      <c r="T283" s="19"/>
      <c r="U283" s="19"/>
      <c r="V283" s="19"/>
      <c r="W283" s="19"/>
    </row>
    <row r="284" spans="1:28" s="12" customFormat="1" ht="5.0999999999999996" customHeight="1" outlineLevel="1" x14ac:dyDescent="0.2">
      <c r="A284" s="19"/>
      <c r="D284" s="31"/>
      <c r="E284" s="318"/>
      <c r="O284" s="508"/>
      <c r="P284" s="19"/>
      <c r="Q284" s="19"/>
      <c r="R284" s="19"/>
      <c r="S284" s="19"/>
      <c r="T284" s="19"/>
      <c r="U284" s="19"/>
      <c r="V284" s="19"/>
      <c r="W284" s="19"/>
    </row>
    <row r="285" spans="1:28" s="12" customFormat="1" ht="12.75" customHeight="1" outlineLevel="1" x14ac:dyDescent="0.2">
      <c r="A285" s="19"/>
      <c r="D285" s="31"/>
      <c r="E285" s="1352"/>
      <c r="F285" s="1353"/>
      <c r="G285" s="1353"/>
      <c r="H285" s="1353"/>
      <c r="I285" s="1353"/>
      <c r="J285" s="1353"/>
      <c r="K285" s="1353"/>
      <c r="L285" s="1353"/>
      <c r="M285" s="1353"/>
      <c r="N285" s="1354"/>
      <c r="O285" s="508"/>
      <c r="P285" s="19"/>
      <c r="Q285" s="19"/>
      <c r="R285" s="19"/>
      <c r="S285" s="19"/>
      <c r="T285" s="19"/>
      <c r="U285" s="331" t="str">
        <f>U280</f>
        <v/>
      </c>
      <c r="V285" s="331">
        <v>0</v>
      </c>
      <c r="W285" s="113" t="b">
        <f>IF($L$6=EUconst_NotRelevant,TRUE,IF(V285&gt;0,(V285&lt;&gt;U285),IF(U285="",TRUE,FALSE)))</f>
        <v>1</v>
      </c>
    </row>
    <row r="286" spans="1:28" s="12" customFormat="1" ht="12.75" customHeight="1" outlineLevel="1" x14ac:dyDescent="0.2">
      <c r="A286" s="19"/>
      <c r="D286" s="31"/>
      <c r="E286" s="1358"/>
      <c r="F286" s="1359"/>
      <c r="G286" s="1359"/>
      <c r="H286" s="1359"/>
      <c r="I286" s="1359"/>
      <c r="J286" s="1359"/>
      <c r="K286" s="1359"/>
      <c r="L286" s="1359"/>
      <c r="M286" s="1359"/>
      <c r="N286" s="1360"/>
      <c r="O286" s="508"/>
      <c r="P286" s="19"/>
      <c r="Q286" s="19"/>
      <c r="R286" s="19"/>
      <c r="S286" s="19"/>
      <c r="T286" s="19"/>
      <c r="U286" s="331" t="str">
        <f>U285</f>
        <v/>
      </c>
      <c r="V286" s="331">
        <v>0</v>
      </c>
      <c r="W286" s="113" t="b">
        <f>IF($L$6=EUconst_NotRelevant,TRUE,IF(V286&gt;0,(V286&lt;&gt;U286),IF(U286="",TRUE,FALSE)))</f>
        <v>1</v>
      </c>
    </row>
    <row r="287" spans="1:28" s="12" customFormat="1" ht="12.75" customHeight="1" outlineLevel="1" x14ac:dyDescent="0.2">
      <c r="A287" s="19"/>
      <c r="D287" s="31"/>
      <c r="E287" s="1355"/>
      <c r="F287" s="1356"/>
      <c r="G287" s="1356"/>
      <c r="H287" s="1356"/>
      <c r="I287" s="1356"/>
      <c r="J287" s="1356"/>
      <c r="K287" s="1356"/>
      <c r="L287" s="1356"/>
      <c r="M287" s="1356"/>
      <c r="N287" s="1357"/>
      <c r="O287" s="508"/>
      <c r="P287" s="19"/>
      <c r="Q287" s="19"/>
      <c r="R287" s="19"/>
      <c r="S287" s="19"/>
      <c r="T287" s="19"/>
      <c r="U287" s="331" t="str">
        <f>U286</f>
        <v/>
      </c>
      <c r="V287" s="331">
        <v>0</v>
      </c>
      <c r="W287" s="113" t="b">
        <f>IF($L$6=EUconst_NotRelevant,TRUE,IF(V287&gt;0,(V287&lt;&gt;U287),IF(U287="",TRUE,FALSE)))</f>
        <v>1</v>
      </c>
    </row>
    <row r="288" spans="1:28" s="12" customFormat="1" outlineLevel="1" x14ac:dyDescent="0.2">
      <c r="A288" s="19"/>
      <c r="D288" s="31"/>
      <c r="O288" s="508"/>
      <c r="P288" s="19"/>
      <c r="Q288" s="19"/>
      <c r="R288" s="19"/>
      <c r="S288" s="19"/>
      <c r="T288" s="19"/>
      <c r="U288" s="19"/>
      <c r="V288" s="19"/>
      <c r="W288" s="19"/>
    </row>
    <row r="289" spans="1:28" s="12" customFormat="1" ht="12.75" customHeight="1" outlineLevel="1" x14ac:dyDescent="0.2">
      <c r="A289" s="19"/>
      <c r="D289" s="31" t="s">
        <v>255</v>
      </c>
      <c r="E289" s="1363" t="str">
        <f>Translations!$B$548</f>
        <v>Justificare dacă nu se aplică nivelurile minime cerute:</v>
      </c>
      <c r="F289" s="1363"/>
      <c r="G289" s="1363"/>
      <c r="H289" s="1363"/>
      <c r="I289" s="1363"/>
      <c r="J289" s="1363"/>
      <c r="K289" s="1363"/>
      <c r="L289" s="1363"/>
      <c r="M289" s="1363"/>
      <c r="N289" s="1363"/>
      <c r="O289" s="508"/>
      <c r="P289" s="19"/>
      <c r="Q289" s="19"/>
      <c r="R289" s="19"/>
      <c r="S289" s="19"/>
      <c r="T289" s="19"/>
      <c r="U289" s="19"/>
      <c r="V289" s="19"/>
      <c r="W289" s="19"/>
    </row>
    <row r="290" spans="1:28" ht="5.0999999999999996" customHeight="1" outlineLevel="1" x14ac:dyDescent="0.2">
      <c r="A290" s="90"/>
      <c r="E290" s="81"/>
      <c r="F290" s="81"/>
      <c r="G290" s="81"/>
      <c r="H290" s="81"/>
      <c r="I290" s="81"/>
      <c r="J290" s="81"/>
      <c r="K290" s="81"/>
      <c r="L290" s="81"/>
      <c r="M290" s="81"/>
      <c r="N290" s="139"/>
      <c r="O290" s="508"/>
      <c r="P290" s="140"/>
      <c r="Q290" s="137"/>
      <c r="R290" s="90"/>
      <c r="S290" s="90"/>
      <c r="T290" s="90"/>
      <c r="U290" s="90"/>
      <c r="V290" s="90"/>
      <c r="W290" s="90"/>
    </row>
    <row r="291" spans="1:28" s="12" customFormat="1" ht="12.75" customHeight="1" outlineLevel="1" x14ac:dyDescent="0.2">
      <c r="A291" s="19"/>
      <c r="D291" s="31"/>
      <c r="E291" s="1352"/>
      <c r="F291" s="1353"/>
      <c r="G291" s="1353"/>
      <c r="H291" s="1353"/>
      <c r="I291" s="1353"/>
      <c r="J291" s="1353"/>
      <c r="K291" s="1353"/>
      <c r="L291" s="1353"/>
      <c r="M291" s="1353"/>
      <c r="N291" s="1354"/>
      <c r="O291" s="508"/>
      <c r="P291" s="19"/>
      <c r="Q291" s="19"/>
      <c r="R291" s="19"/>
      <c r="S291" s="19"/>
      <c r="T291" s="19"/>
      <c r="U291" s="331" t="str">
        <f>U287</f>
        <v/>
      </c>
      <c r="V291" s="331">
        <v>0</v>
      </c>
      <c r="W291" s="113" t="b">
        <f>IF($L$6=EUconst_NotRelevant,TRUE,IF(V291&gt;0,(V291&lt;&gt;U291),IF(U291="",TRUE,FALSE)))</f>
        <v>1</v>
      </c>
    </row>
    <row r="292" spans="1:28" s="12" customFormat="1" ht="12.75" customHeight="1" outlineLevel="1" x14ac:dyDescent="0.2">
      <c r="A292" s="19"/>
      <c r="D292" s="31"/>
      <c r="E292" s="1358"/>
      <c r="F292" s="1359"/>
      <c r="G292" s="1359"/>
      <c r="H292" s="1359"/>
      <c r="I292" s="1359"/>
      <c r="J292" s="1359"/>
      <c r="K292" s="1359"/>
      <c r="L292" s="1359"/>
      <c r="M292" s="1359"/>
      <c r="N292" s="1360"/>
      <c r="O292" s="508"/>
      <c r="P292" s="19"/>
      <c r="Q292" s="19"/>
      <c r="R292" s="19"/>
      <c r="S292" s="19"/>
      <c r="T292" s="19"/>
      <c r="U292" s="331" t="str">
        <f>U291</f>
        <v/>
      </c>
      <c r="V292" s="331">
        <v>0</v>
      </c>
      <c r="W292" s="113" t="b">
        <f>IF($L$6=EUconst_NotRelevant,TRUE,IF(V292&gt;0,(V292&lt;&gt;U292),IF(U292="",TRUE,FALSE)))</f>
        <v>1</v>
      </c>
    </row>
    <row r="293" spans="1:28" s="12" customFormat="1" ht="12.75" customHeight="1" outlineLevel="1" x14ac:dyDescent="0.2">
      <c r="A293" s="19"/>
      <c r="D293" s="31"/>
      <c r="E293" s="1355"/>
      <c r="F293" s="1356"/>
      <c r="G293" s="1356"/>
      <c r="H293" s="1356"/>
      <c r="I293" s="1356"/>
      <c r="J293" s="1356"/>
      <c r="K293" s="1356"/>
      <c r="L293" s="1356"/>
      <c r="M293" s="1356"/>
      <c r="N293" s="1357"/>
      <c r="O293" s="508"/>
      <c r="P293" s="19"/>
      <c r="Q293" s="19"/>
      <c r="R293" s="19"/>
      <c r="S293" s="19"/>
      <c r="T293" s="19"/>
      <c r="U293" s="331" t="str">
        <f>U292</f>
        <v/>
      </c>
      <c r="V293" s="331">
        <v>0</v>
      </c>
      <c r="W293" s="113" t="b">
        <f>IF($L$6=EUconst_NotRelevant,TRUE,IF(V293&gt;0,(V293&lt;&gt;U293),IF(U293="",TRUE,FALSE)))</f>
        <v>1</v>
      </c>
    </row>
    <row r="294" spans="1:28" ht="12.75" customHeight="1" thickBot="1" x14ac:dyDescent="0.25">
      <c r="A294" s="89"/>
      <c r="B294" s="12"/>
      <c r="C294" s="66"/>
      <c r="D294" s="67"/>
      <c r="E294" s="68"/>
      <c r="F294" s="66"/>
      <c r="G294" s="69"/>
      <c r="H294" s="69"/>
      <c r="I294" s="69"/>
      <c r="J294" s="69"/>
      <c r="K294" s="69"/>
      <c r="L294" s="69"/>
      <c r="M294" s="69"/>
      <c r="N294" s="69"/>
      <c r="O294" s="508"/>
      <c r="P294" s="19"/>
      <c r="Q294" s="90"/>
      <c r="R294" s="90"/>
      <c r="S294" s="132"/>
      <c r="T294" s="90"/>
      <c r="U294" s="90"/>
      <c r="V294" s="90"/>
      <c r="W294" s="90"/>
    </row>
    <row r="295" spans="1:28" ht="13.5" thickBot="1" x14ac:dyDescent="0.25">
      <c r="A295" s="90"/>
      <c r="B295" s="489"/>
      <c r="C295" s="489"/>
      <c r="D295" s="507"/>
      <c r="E295" s="507"/>
      <c r="F295" s="507"/>
      <c r="G295" s="507"/>
      <c r="H295" s="507"/>
      <c r="I295" s="507"/>
      <c r="J295" s="507"/>
      <c r="K295" s="508"/>
      <c r="L295" s="508"/>
      <c r="M295" s="508"/>
      <c r="N295" s="508"/>
      <c r="O295" s="508"/>
      <c r="P295" s="90"/>
      <c r="Q295" s="90"/>
      <c r="R295" s="90"/>
      <c r="S295" s="90"/>
      <c r="T295" s="90"/>
      <c r="U295" s="90"/>
      <c r="V295" s="90"/>
      <c r="W295" s="90"/>
      <c r="X295" s="489"/>
      <c r="Y295" s="489"/>
      <c r="Z295" s="489"/>
      <c r="AA295" s="489"/>
      <c r="AB295" s="489"/>
    </row>
    <row r="296" spans="1:28" ht="15.75" thickBot="1" x14ac:dyDescent="0.25">
      <c r="A296" s="90"/>
      <c r="B296" s="489"/>
      <c r="C296" s="311" t="str">
        <f>INDEX($D$50:$D$55,Q296)</f>
        <v/>
      </c>
      <c r="D296" s="1217" t="str">
        <f>CONCATENATE(Euconst_SourceStream," ", Q296,":")</f>
        <v>Flux de sursă 4:</v>
      </c>
      <c r="E296" s="1217"/>
      <c r="F296" s="1217"/>
      <c r="G296" s="1244"/>
      <c r="H296" s="1245" t="str">
        <f>IF(INDEX($E$50:$E$55,Q296)="","",INDEX($E$50:$E$55,Q296))</f>
        <v/>
      </c>
      <c r="I296" s="1245"/>
      <c r="J296" s="1245"/>
      <c r="K296" s="1245"/>
      <c r="L296" s="1246"/>
      <c r="M296" s="1247" t="str">
        <f>IF(S296=TRUE,IF(U296="",T296,U296),"")</f>
        <v/>
      </c>
      <c r="N296" s="1248"/>
      <c r="O296" s="508"/>
      <c r="P296" s="90"/>
      <c r="Q296" s="43">
        <f>Q224+1</f>
        <v>4</v>
      </c>
      <c r="R296" s="47"/>
      <c r="S296" s="51" t="b">
        <f>IF(INDEX(C_InstallationDescription!$M:$M,MATCH(Q298,C_InstallationDescription!$Q:$Q,0))="",FALSE,TRUE)</f>
        <v>0</v>
      </c>
      <c r="T296" s="113" t="str">
        <f>IF(S296=TRUE,INDEX(C_InstallationDescription!$M:$M,MATCH(Q298,C_InstallationDescription!$Q:$Q,0)),"")</f>
        <v/>
      </c>
      <c r="U296" s="51" t="str">
        <f>IF(S296=TRUE,IF(ISBLANK(INDEX(C_InstallationDescription!$N:$N,MATCH(Q298,C_InstallationDescription!$Q:$Q,0))),"",INDEX(C_InstallationDescription!$N:$N,MATCH(Q298,C_InstallationDescription!$Q:$Q,0))),"")</f>
        <v/>
      </c>
      <c r="V296" s="331" t="str">
        <f>IF(ISNUMBER(INDEX(CNTR_ListPFCmethods,Q296)),INDEX(CNTR_ListPFCmethods,Q296),"")</f>
        <v/>
      </c>
      <c r="W296" s="90"/>
      <c r="X296" s="489"/>
      <c r="Y296" s="489"/>
      <c r="Z296" s="489"/>
      <c r="AA296" s="489"/>
      <c r="AB296" s="489"/>
    </row>
    <row r="297" spans="1:28" ht="5.0999999999999996" customHeight="1" x14ac:dyDescent="0.2">
      <c r="A297" s="90"/>
      <c r="C297" s="321"/>
      <c r="D297" s="301"/>
      <c r="E297" s="301"/>
      <c r="F297" s="301"/>
      <c r="G297" s="312"/>
      <c r="H297" s="322"/>
      <c r="I297" s="322"/>
      <c r="J297" s="322"/>
      <c r="K297" s="322"/>
      <c r="L297" s="322"/>
      <c r="M297" s="323"/>
      <c r="N297" s="323"/>
      <c r="O297" s="10"/>
      <c r="P297" s="90"/>
      <c r="Q297" s="14"/>
      <c r="R297" s="30"/>
      <c r="S297" s="30"/>
      <c r="T297" s="30"/>
      <c r="U297" s="30"/>
      <c r="V297" s="90"/>
      <c r="W297" s="90"/>
      <c r="X297" s="489"/>
      <c r="Y297" s="489"/>
      <c r="Z297" s="489"/>
      <c r="AA297" s="489"/>
      <c r="AB297" s="489"/>
    </row>
    <row r="298" spans="1:28" s="32" customFormat="1" ht="12.75" customHeight="1" x14ac:dyDescent="0.2">
      <c r="A298" s="90"/>
      <c r="B298" s="8"/>
      <c r="C298" s="8"/>
      <c r="D298" s="31"/>
      <c r="E298" s="1097" t="str">
        <f>Translations!$B$437</f>
        <v>Tipul fluxului de sursă:</v>
      </c>
      <c r="F298" s="1097"/>
      <c r="G298" s="1098"/>
      <c r="H298" s="1249" t="str">
        <f>IF(INDEX($H$50:$H$55,Q296)="","",INDEX($H$50:$H$55,Q296))</f>
        <v/>
      </c>
      <c r="I298" s="1250"/>
      <c r="J298" s="1250"/>
      <c r="K298" s="1250"/>
      <c r="L298" s="1251"/>
      <c r="O298" s="7"/>
      <c r="P298" s="22"/>
      <c r="Q298" s="50" t="str">
        <f>EUconst_CNTR_SourceCategory&amp;C296</f>
        <v>SourceCategory_</v>
      </c>
      <c r="R298" s="30"/>
      <c r="S298" s="30"/>
      <c r="T298" s="30"/>
      <c r="U298" s="30"/>
      <c r="V298" s="30"/>
      <c r="W298" s="30"/>
    </row>
    <row r="299" spans="1:28" s="32" customFormat="1" outlineLevel="1" x14ac:dyDescent="0.2">
      <c r="A299" s="39"/>
      <c r="B299" s="8"/>
      <c r="C299" s="8"/>
      <c r="D299" s="48"/>
      <c r="E299" s="1097" t="str">
        <f>Translations!$B$438</f>
        <v>Metoda aplicabilă conform RMR:</v>
      </c>
      <c r="F299" s="1097"/>
      <c r="G299" s="1098"/>
      <c r="H299" s="1240" t="str">
        <f>IF(H298="","",INDEX(EUwideConstants!$F$261:$F$320,MATCH(H298,EUConst_TierActivityListNames,0)))</f>
        <v/>
      </c>
      <c r="I299" s="1240"/>
      <c r="J299" s="1240"/>
      <c r="K299" s="1240"/>
      <c r="L299" s="1240"/>
      <c r="M299" s="2"/>
      <c r="N299" s="2"/>
      <c r="O299" s="7"/>
      <c r="P299" s="22"/>
      <c r="Q299" s="14"/>
      <c r="R299" s="30"/>
      <c r="S299" s="30"/>
      <c r="T299" s="30"/>
      <c r="U299" s="30"/>
      <c r="V299" s="30"/>
      <c r="W299" s="30"/>
    </row>
    <row r="300" spans="1:28" s="32" customFormat="1" ht="25.5" customHeight="1" outlineLevel="1" x14ac:dyDescent="0.2">
      <c r="A300" s="39"/>
      <c r="D300" s="49"/>
      <c r="E300" s="1097" t="str">
        <f>Translations!$B$439</f>
        <v>Parametrul căruia i se aplică incertitudinea:</v>
      </c>
      <c r="F300" s="1097"/>
      <c r="G300" s="1098"/>
      <c r="H300" s="1364" t="str">
        <f>IF(H298="","",INDEX(EUwideConstants!$E$261:$E$320,MATCH(H298,EUConst_TierActivityListNames,0)))</f>
        <v/>
      </c>
      <c r="I300" s="1365"/>
      <c r="J300" s="1365"/>
      <c r="K300" s="1365"/>
      <c r="L300" s="1366"/>
      <c r="P300" s="22"/>
      <c r="Q300" s="14"/>
      <c r="R300" s="30"/>
      <c r="S300" s="30"/>
      <c r="T300" s="30"/>
      <c r="U300" s="30"/>
      <c r="V300" s="30"/>
      <c r="W300" s="30"/>
    </row>
    <row r="301" spans="1:28" s="32" customFormat="1" ht="5.0999999999999996" customHeight="1" outlineLevel="1" x14ac:dyDescent="0.2">
      <c r="A301" s="39"/>
      <c r="D301" s="49"/>
      <c r="E301" s="333"/>
      <c r="F301" s="333"/>
      <c r="G301" s="333"/>
      <c r="H301" s="332"/>
      <c r="I301" s="332"/>
      <c r="J301" s="332"/>
      <c r="K301" s="332"/>
      <c r="L301" s="332"/>
      <c r="P301" s="22"/>
      <c r="Q301" s="14"/>
      <c r="R301" s="30"/>
      <c r="S301" s="30"/>
      <c r="T301" s="30"/>
      <c r="U301" s="30"/>
      <c r="V301" s="30"/>
      <c r="W301" s="30"/>
    </row>
    <row r="302" spans="1:28" s="12" customFormat="1" ht="15" outlineLevel="1" x14ac:dyDescent="0.2">
      <c r="A302" s="19"/>
      <c r="C302" s="31"/>
      <c r="D302" s="1217" t="str">
        <f>Translations!$B$446</f>
        <v>Asistență automată privind nivelurile aplicabile:</v>
      </c>
      <c r="E302" s="1217"/>
      <c r="F302" s="1217"/>
      <c r="G302" s="1217"/>
      <c r="H302" s="1217"/>
      <c r="I302" s="1217"/>
      <c r="J302" s="1217"/>
      <c r="K302" s="1217"/>
      <c r="L302" s="1217"/>
      <c r="M302" s="1217"/>
      <c r="N302" s="1217"/>
      <c r="O302" s="508"/>
      <c r="P302" s="19"/>
      <c r="Q302" s="19"/>
      <c r="R302" s="19"/>
      <c r="S302" s="19"/>
      <c r="T302" s="19"/>
      <c r="U302" s="19"/>
      <c r="V302" s="19"/>
      <c r="W302" s="19"/>
    </row>
    <row r="303" spans="1:28" s="12" customFormat="1" ht="5.0999999999999996" customHeight="1" outlineLevel="1" x14ac:dyDescent="0.2">
      <c r="A303" s="19"/>
      <c r="C303" s="31"/>
      <c r="D303" s="301"/>
      <c r="E303" s="301"/>
      <c r="F303" s="301"/>
      <c r="G303" s="301"/>
      <c r="H303" s="301"/>
      <c r="I303" s="301"/>
      <c r="J303" s="301"/>
      <c r="K303" s="301"/>
      <c r="L303" s="301"/>
      <c r="M303" s="301"/>
      <c r="N303" s="301"/>
      <c r="O303" s="508"/>
      <c r="P303" s="19"/>
      <c r="Q303" s="19"/>
      <c r="R303" s="19"/>
      <c r="S303" s="19"/>
      <c r="T303" s="19"/>
      <c r="U303" s="19"/>
      <c r="V303" s="19"/>
      <c r="W303" s="19"/>
    </row>
    <row r="304" spans="1:28" s="12" customFormat="1" ht="51" customHeight="1" outlineLevel="1" x14ac:dyDescent="0.2">
      <c r="A304" s="19"/>
      <c r="C304" s="31"/>
      <c r="E304" s="1241" t="str">
        <f>IF(H296="","",INDEX(EUconst_SmallEmiSouStreamMsg,MATCH(Q304,EUconst_SmallEmiSouStream,0)))</f>
        <v/>
      </c>
      <c r="F304" s="1242"/>
      <c r="G304" s="1242"/>
      <c r="H304" s="1242"/>
      <c r="I304" s="1242"/>
      <c r="J304" s="1242"/>
      <c r="K304" s="1242"/>
      <c r="L304" s="1242"/>
      <c r="M304" s="1242"/>
      <c r="N304" s="1243"/>
      <c r="O304" s="508"/>
      <c r="P304" s="19"/>
      <c r="Q304" s="320" t="str">
        <f>IF(ISBLANK(CNTR_SmallEmitter),IF(CNTR_SmallEmitter=TRUE,EUconst_CNTR_SmallEmitter,EUconst_CNTR_NoSmallEmitter),EUconst_CNTR_NoSmallEmitter) &amp; IF((CNTR_Category)="","C",CNTR_Category) &amp; "_" &amp; IF(M296="",1,MATCH(M296,SourceCategory,0))</f>
        <v>NoSmallEmitter_C_1</v>
      </c>
      <c r="R304" s="19"/>
      <c r="S304" s="19"/>
      <c r="T304" s="19"/>
      <c r="U304" s="19"/>
      <c r="V304" s="19"/>
      <c r="W304" s="19"/>
    </row>
    <row r="305" spans="1:28" ht="5.0999999999999996" customHeight="1" outlineLevel="1" x14ac:dyDescent="0.2">
      <c r="A305" s="90"/>
      <c r="B305" s="489"/>
      <c r="C305" s="489"/>
      <c r="D305" s="507"/>
      <c r="E305" s="507"/>
      <c r="F305" s="507"/>
      <c r="G305" s="507"/>
      <c r="H305" s="507"/>
      <c r="I305" s="507"/>
      <c r="J305" s="507"/>
      <c r="K305" s="508"/>
      <c r="L305" s="508"/>
      <c r="M305" s="508"/>
      <c r="N305" s="508"/>
      <c r="O305" s="508"/>
      <c r="P305" s="90"/>
      <c r="Q305" s="90"/>
      <c r="R305" s="90"/>
      <c r="S305" s="90"/>
      <c r="T305" s="90"/>
      <c r="U305" s="90"/>
      <c r="V305" s="90"/>
      <c r="W305" s="90"/>
      <c r="X305" s="489"/>
      <c r="Y305" s="489"/>
      <c r="Z305" s="489"/>
      <c r="AA305" s="489"/>
      <c r="AB305" s="489"/>
    </row>
    <row r="306" spans="1:28" ht="15" customHeight="1" outlineLevel="1" x14ac:dyDescent="0.2">
      <c r="A306" s="90"/>
      <c r="B306" s="489"/>
      <c r="C306" s="324"/>
      <c r="D306" s="1217" t="str">
        <f>Translations!$B$652</f>
        <v>Date de activitate</v>
      </c>
      <c r="E306" s="1217"/>
      <c r="F306" s="1217"/>
      <c r="G306" s="1217"/>
      <c r="H306" s="1217"/>
      <c r="I306" s="1217"/>
      <c r="J306" s="1217"/>
      <c r="K306" s="1217"/>
      <c r="L306" s="1217"/>
      <c r="M306" s="1217"/>
      <c r="N306" s="1217"/>
      <c r="O306" s="508"/>
      <c r="P306" s="90"/>
      <c r="Q306" s="90"/>
      <c r="R306" s="90"/>
      <c r="S306" s="90"/>
      <c r="T306" s="90"/>
      <c r="U306" s="90"/>
      <c r="V306" s="90"/>
      <c r="W306" s="90"/>
      <c r="X306" s="489"/>
      <c r="Y306" s="489"/>
      <c r="Z306" s="489"/>
      <c r="AA306" s="489"/>
      <c r="AB306" s="489"/>
    </row>
    <row r="307" spans="1:28" ht="5.0999999999999996" customHeight="1" outlineLevel="1" x14ac:dyDescent="0.2">
      <c r="A307" s="90"/>
      <c r="B307" s="489"/>
      <c r="C307" s="324"/>
      <c r="D307" s="301"/>
      <c r="E307" s="301"/>
      <c r="F307" s="301"/>
      <c r="G307" s="301"/>
      <c r="H307" s="301"/>
      <c r="I307" s="301"/>
      <c r="J307" s="301"/>
      <c r="K307" s="301"/>
      <c r="L307" s="301"/>
      <c r="M307" s="301"/>
      <c r="N307" s="301"/>
      <c r="O307" s="508"/>
      <c r="P307" s="90"/>
      <c r="Q307" s="90"/>
      <c r="R307" s="90"/>
      <c r="S307" s="90"/>
      <c r="T307" s="90"/>
      <c r="U307" s="90"/>
      <c r="V307" s="90"/>
      <c r="W307" s="90"/>
      <c r="X307" s="489"/>
      <c r="Y307" s="489"/>
      <c r="Z307" s="489"/>
      <c r="AA307" s="489"/>
      <c r="AB307" s="489"/>
    </row>
    <row r="308" spans="1:28" outlineLevel="1" x14ac:dyDescent="0.2">
      <c r="A308" s="90"/>
      <c r="B308" s="489"/>
      <c r="C308" s="394"/>
      <c r="D308" s="394" t="str">
        <f>Translations!$B$653</f>
        <v>Producția de aluminiu primar:</v>
      </c>
      <c r="E308" s="507"/>
      <c r="F308" s="507"/>
      <c r="G308" s="507"/>
      <c r="H308" s="507"/>
      <c r="I308" s="507"/>
      <c r="J308" s="507"/>
      <c r="K308" s="508"/>
      <c r="L308" s="508"/>
      <c r="M308" s="508"/>
      <c r="N308" s="508"/>
      <c r="O308" s="508"/>
      <c r="P308" s="90"/>
      <c r="Q308" s="90"/>
      <c r="R308" s="90"/>
      <c r="S308" s="90"/>
      <c r="T308" s="90"/>
      <c r="U308" s="90" t="s">
        <v>492</v>
      </c>
      <c r="V308" s="90" t="s">
        <v>489</v>
      </c>
      <c r="W308" s="90" t="s">
        <v>88</v>
      </c>
      <c r="X308" s="489"/>
      <c r="Y308" s="489"/>
      <c r="Z308" s="489"/>
      <c r="AA308" s="489"/>
      <c r="AB308" s="489"/>
    </row>
    <row r="309" spans="1:28" outlineLevel="1" x14ac:dyDescent="0.2">
      <c r="A309" s="90"/>
      <c r="B309" s="489"/>
      <c r="C309" s="489"/>
      <c r="D309" s="31" t="s">
        <v>313</v>
      </c>
      <c r="E309" s="35" t="str">
        <f>Translations!$B$477</f>
        <v>Nivelul minim cerut pentru datele de activitate:</v>
      </c>
      <c r="F309" s="12"/>
      <c r="G309" s="12"/>
      <c r="H309" s="313" t="str">
        <f>IF(H298="","",IF(CNTR_Category="A",INDEX(EUwideConstants!$G:$G,MATCH(Q309,EUwideConstants!$Q:$Q,0)),INDEX(EUwideConstants!$N:$N,MATCH(Q309,EUwideConstants!$Q:$Q,0))))</f>
        <v/>
      </c>
      <c r="I309" s="1351" t="str">
        <f>IF(H309="","",IF(S309=0,EUconst_NA,IF(ISERROR(S309),"",EUconst_MsgTierActivityLevel &amp; " " &amp;S309)))</f>
        <v/>
      </c>
      <c r="J309" s="1094"/>
      <c r="K309" s="1094"/>
      <c r="L309" s="1094"/>
      <c r="M309" s="1094"/>
      <c r="N309" s="1037"/>
      <c r="O309" s="508"/>
      <c r="P309" s="90"/>
      <c r="Q309" s="113" t="str">
        <f>EUconst_CNTR_ActivityData&amp;H298</f>
        <v>ActivityData_</v>
      </c>
      <c r="R309" s="39"/>
      <c r="S309" s="42" t="str">
        <f>IF(H309="","",IF(H309=EUconst_NA,"",INDEX(EUwideConstants!$H:$M,MATCH(Q309,EUwideConstants!$Q:$Q,0),MATCH(H309,CNTR_TierList,0))))</f>
        <v/>
      </c>
      <c r="T309" s="90"/>
      <c r="U309" s="331" t="str">
        <f>V296</f>
        <v/>
      </c>
      <c r="V309" s="331">
        <v>0</v>
      </c>
      <c r="W309" s="113" t="b">
        <f>IF($L$6=EUconst_NotRelevant,TRUE,IF(V309&gt;0,(V309&lt;&gt;U309),IF(U309="",TRUE,FALSE)))</f>
        <v>1</v>
      </c>
      <c r="X309" s="489"/>
      <c r="Y309" s="489"/>
      <c r="Z309" s="489"/>
      <c r="AA309" s="489"/>
      <c r="AB309" s="489"/>
    </row>
    <row r="310" spans="1:28" outlineLevel="1" x14ac:dyDescent="0.2">
      <c r="A310" s="90"/>
      <c r="B310" s="489"/>
      <c r="C310" s="489"/>
      <c r="D310" s="31" t="s">
        <v>186</v>
      </c>
      <c r="E310" s="35" t="str">
        <f>Translations!$B$478</f>
        <v>Nivelul utilizat pentru datele de activitate:</v>
      </c>
      <c r="F310" s="12"/>
      <c r="G310" s="12"/>
      <c r="H310" s="232"/>
      <c r="I310" s="1351" t="str">
        <f>IF(OR(ISBLANK(H310),H310=EUconst_NoTier),"",IF(S310=0,EUconst_NA,IF(ISERROR(S310),"",EUconst_MsgTierActivityLevel &amp; " " &amp;S310)))</f>
        <v/>
      </c>
      <c r="J310" s="1094"/>
      <c r="K310" s="1094"/>
      <c r="L310" s="1094"/>
      <c r="M310" s="1094"/>
      <c r="N310" s="1037"/>
      <c r="O310" s="508"/>
      <c r="P310" s="90"/>
      <c r="Q310" s="113" t="str">
        <f>EUconst_CNTR_ActivityData&amp;H298</f>
        <v>ActivityData_</v>
      </c>
      <c r="R310" s="39"/>
      <c r="S310" s="42" t="str">
        <f>IF(ISBLANK(H310),"",IF(H310=EUconst_NA,"",INDEX(EUwideConstants!$H:$M,MATCH(Q310,EUwideConstants!$Q:$Q,0),MATCH(H310,CNTR_TierList,0))))</f>
        <v/>
      </c>
      <c r="T310" s="90"/>
      <c r="U310" s="331" t="str">
        <f>U309</f>
        <v/>
      </c>
      <c r="V310" s="331">
        <v>0</v>
      </c>
      <c r="W310" s="113" t="b">
        <f>IF($L$6=EUconst_NotRelevant,TRUE,IF(V310&gt;0,(V310&lt;&gt;U310),IF(U310="",TRUE,FALSE)))</f>
        <v>1</v>
      </c>
      <c r="X310" s="489"/>
      <c r="Y310" s="489"/>
      <c r="Z310" s="489"/>
      <c r="AA310" s="489"/>
      <c r="AB310" s="489"/>
    </row>
    <row r="311" spans="1:28" outlineLevel="1" x14ac:dyDescent="0.2">
      <c r="A311" s="90"/>
      <c r="B311" s="489"/>
      <c r="C311" s="489"/>
      <c r="D311" s="31" t="s">
        <v>314</v>
      </c>
      <c r="E311" s="35" t="str">
        <f>Translations!$B$479</f>
        <v>Incertitudine constatată:</v>
      </c>
      <c r="F311" s="12"/>
      <c r="G311" s="12"/>
      <c r="H311" s="314"/>
      <c r="I311" s="35" t="str">
        <f>Translations!$B$480</f>
        <v>Observație:</v>
      </c>
      <c r="J311" s="1350"/>
      <c r="K311" s="1327"/>
      <c r="L311" s="1327"/>
      <c r="M311" s="1327"/>
      <c r="N311" s="1328"/>
      <c r="O311" s="508"/>
      <c r="P311" s="90"/>
      <c r="Q311" s="90"/>
      <c r="R311" s="90"/>
      <c r="S311" s="90"/>
      <c r="T311" s="90"/>
      <c r="U311" s="331" t="str">
        <f>U310</f>
        <v/>
      </c>
      <c r="V311" s="331">
        <v>0</v>
      </c>
      <c r="W311" s="113" t="b">
        <f>IF($L$6=EUconst_NotRelevant,TRUE,IF(V311&gt;0,(V311&lt;&gt;U311),IF(U311="",TRUE,FALSE)))</f>
        <v>1</v>
      </c>
      <c r="X311" s="489"/>
      <c r="Y311" s="489"/>
      <c r="Z311" s="489"/>
      <c r="AA311" s="489"/>
      <c r="AB311" s="489"/>
    </row>
    <row r="312" spans="1:28" ht="5.0999999999999996" customHeight="1" outlineLevel="1" x14ac:dyDescent="0.2">
      <c r="A312" s="90"/>
      <c r="B312" s="489"/>
      <c r="C312" s="489"/>
      <c r="D312" s="489"/>
      <c r="E312" s="507"/>
      <c r="F312" s="507"/>
      <c r="G312" s="507"/>
      <c r="H312" s="507"/>
      <c r="I312" s="507"/>
      <c r="J312" s="507"/>
      <c r="K312" s="507"/>
      <c r="L312" s="508"/>
      <c r="M312" s="508"/>
      <c r="N312" s="508"/>
      <c r="O312" s="508"/>
      <c r="P312" s="90"/>
      <c r="Q312" s="90"/>
      <c r="R312" s="90"/>
      <c r="S312" s="90"/>
      <c r="T312" s="90"/>
      <c r="U312" s="90"/>
      <c r="V312" s="90"/>
      <c r="W312" s="90"/>
      <c r="X312" s="489"/>
      <c r="Y312" s="489"/>
      <c r="Z312" s="489"/>
      <c r="AA312" s="489"/>
      <c r="AB312" s="489"/>
    </row>
    <row r="313" spans="1:28" outlineLevel="1" x14ac:dyDescent="0.2">
      <c r="A313" s="90"/>
      <c r="B313" s="489"/>
      <c r="C313" s="489"/>
      <c r="D313" s="394" t="str">
        <f>Translations!$B$654</f>
        <v>Metoda A: numărul de efecte anodice pe cuvă-zi</v>
      </c>
      <c r="E313" s="507"/>
      <c r="F313" s="507"/>
      <c r="G313" s="507"/>
      <c r="H313" s="507"/>
      <c r="I313" s="507"/>
      <c r="J313" s="507"/>
      <c r="K313" s="507"/>
      <c r="L313" s="508"/>
      <c r="M313" s="508"/>
      <c r="N313" s="508"/>
      <c r="O313" s="508"/>
      <c r="P313" s="90"/>
      <c r="Q313" s="93"/>
      <c r="R313" s="93"/>
      <c r="S313" s="93"/>
      <c r="T313" s="90"/>
      <c r="U313" s="90"/>
      <c r="V313" s="90"/>
      <c r="W313" s="90"/>
      <c r="X313" s="489"/>
      <c r="Y313" s="489"/>
      <c r="Z313" s="489"/>
      <c r="AA313" s="489"/>
      <c r="AB313" s="489"/>
    </row>
    <row r="314" spans="1:28" outlineLevel="1" x14ac:dyDescent="0.2">
      <c r="A314" s="90"/>
      <c r="B314" s="489"/>
      <c r="C314" s="489"/>
      <c r="D314" s="31" t="s">
        <v>315</v>
      </c>
      <c r="E314" s="35" t="str">
        <f>Translations!$B$477</f>
        <v>Nivelul minim cerut pentru datele de activitate:</v>
      </c>
      <c r="F314" s="12"/>
      <c r="G314" s="12"/>
      <c r="H314" s="313" t="str">
        <f>IF(W314,"",H309)</f>
        <v/>
      </c>
      <c r="I314" s="1351" t="str">
        <f>IF(W314,"",I309)</f>
        <v/>
      </c>
      <c r="J314" s="1094"/>
      <c r="K314" s="1094"/>
      <c r="L314" s="1094"/>
      <c r="M314" s="1094"/>
      <c r="N314" s="1037"/>
      <c r="O314" s="508"/>
      <c r="P314" s="90"/>
      <c r="Q314" s="93"/>
      <c r="R314" s="39"/>
      <c r="S314" s="30"/>
      <c r="T314" s="90"/>
      <c r="U314" s="331" t="str">
        <f>U311</f>
        <v/>
      </c>
      <c r="V314" s="331">
        <v>1</v>
      </c>
      <c r="W314" s="113" t="b">
        <f>IF($L$6=EUconst_NotRelevant,TRUE,IF(V314&gt;0,(V314&lt;&gt;U314),IF(U314="",TRUE,FALSE)))</f>
        <v>1</v>
      </c>
      <c r="X314" s="489"/>
      <c r="Y314" s="489"/>
      <c r="Z314" s="489"/>
      <c r="AA314" s="489"/>
      <c r="AB314" s="489"/>
    </row>
    <row r="315" spans="1:28" outlineLevel="1" x14ac:dyDescent="0.2">
      <c r="A315" s="90"/>
      <c r="B315" s="489"/>
      <c r="C315" s="489"/>
      <c r="D315" s="31" t="s">
        <v>312</v>
      </c>
      <c r="E315" s="35" t="str">
        <f>Translations!$B$478</f>
        <v>Nivelul utilizat pentru datele de activitate:</v>
      </c>
      <c r="F315" s="12"/>
      <c r="G315" s="12"/>
      <c r="H315" s="232"/>
      <c r="I315" s="1351" t="str">
        <f>IF(OR(ISBLANK(H315),H315=EUconst_NoTier),"",IF(S315=0,EUconst_NA,IF(ISERROR(S315),"",EUconst_MsgTierActivityLevel &amp; " " &amp;S315)))</f>
        <v/>
      </c>
      <c r="J315" s="1094"/>
      <c r="K315" s="1094"/>
      <c r="L315" s="1094"/>
      <c r="M315" s="1094"/>
      <c r="N315" s="1037"/>
      <c r="O315" s="508"/>
      <c r="P315" s="90"/>
      <c r="Q315" s="113" t="str">
        <f>EUconst_CNTR_ActivityData&amp;H298</f>
        <v>ActivityData_</v>
      </c>
      <c r="R315" s="39"/>
      <c r="S315" s="42" t="str">
        <f>IF(ISBLANK(H315),"",IF(H315=EUconst_NA,"",INDEX(EUwideConstants!$H:$M,MATCH(Q315,EUwideConstants!$Q:$Q,0),MATCH(H315,CNTR_TierList,0))))</f>
        <v/>
      </c>
      <c r="T315" s="90"/>
      <c r="U315" s="331" t="str">
        <f>U314</f>
        <v/>
      </c>
      <c r="V315" s="331">
        <v>1</v>
      </c>
      <c r="W315" s="113" t="b">
        <f>IF($L$6=EUconst_NotRelevant,TRUE,IF(V315&gt;0,(V315&lt;&gt;U315),IF(U315="",TRUE,FALSE)))</f>
        <v>1</v>
      </c>
      <c r="X315" s="489"/>
      <c r="Y315" s="489"/>
      <c r="Z315" s="489"/>
      <c r="AA315" s="489"/>
      <c r="AB315" s="489"/>
    </row>
    <row r="316" spans="1:28" outlineLevel="1" x14ac:dyDescent="0.2">
      <c r="A316" s="90"/>
      <c r="B316" s="489"/>
      <c r="C316" s="489"/>
      <c r="D316" s="31" t="s">
        <v>405</v>
      </c>
      <c r="E316" s="35" t="str">
        <f>Translations!$B$479</f>
        <v>Incertitudine constatată:</v>
      </c>
      <c r="F316" s="12"/>
      <c r="G316" s="12"/>
      <c r="H316" s="314"/>
      <c r="I316" s="35" t="str">
        <f>Translations!$B$480</f>
        <v>Observație:</v>
      </c>
      <c r="J316" s="1350"/>
      <c r="K316" s="1327"/>
      <c r="L316" s="1327"/>
      <c r="M316" s="1327"/>
      <c r="N316" s="1328"/>
      <c r="O316" s="508"/>
      <c r="P316" s="90"/>
      <c r="Q316" s="93"/>
      <c r="R316" s="93"/>
      <c r="S316" s="93"/>
      <c r="T316" s="90"/>
      <c r="U316" s="331" t="str">
        <f>U315</f>
        <v/>
      </c>
      <c r="V316" s="331">
        <v>1</v>
      </c>
      <c r="W316" s="113" t="b">
        <f>IF($L$6=EUconst_NotRelevant,TRUE,IF(V316&gt;0,(V316&lt;&gt;U316),IF(U316="",TRUE,FALSE)))</f>
        <v>1</v>
      </c>
      <c r="X316" s="489"/>
      <c r="Y316" s="489"/>
      <c r="Z316" s="489"/>
      <c r="AA316" s="489"/>
      <c r="AB316" s="489"/>
    </row>
    <row r="317" spans="1:28" ht="5.0999999999999996" customHeight="1" outlineLevel="1" x14ac:dyDescent="0.2">
      <c r="A317" s="90"/>
      <c r="B317" s="489"/>
      <c r="C317" s="489"/>
      <c r="D317" s="489"/>
      <c r="E317" s="507"/>
      <c r="F317" s="507"/>
      <c r="G317" s="507"/>
      <c r="H317" s="507"/>
      <c r="I317" s="507"/>
      <c r="J317" s="507"/>
      <c r="K317" s="507"/>
      <c r="L317" s="508"/>
      <c r="M317" s="508"/>
      <c r="N317" s="508"/>
      <c r="O317" s="508"/>
      <c r="P317" s="90"/>
      <c r="Q317" s="90"/>
      <c r="R317" s="90"/>
      <c r="S317" s="90"/>
      <c r="T317" s="90"/>
      <c r="U317" s="90"/>
      <c r="V317" s="90"/>
      <c r="W317" s="90"/>
      <c r="X317" s="489"/>
      <c r="Y317" s="489"/>
      <c r="Z317" s="489"/>
      <c r="AA317" s="489"/>
      <c r="AB317" s="489"/>
    </row>
    <row r="318" spans="1:28" outlineLevel="1" x14ac:dyDescent="0.2">
      <c r="A318" s="90"/>
      <c r="B318" s="489"/>
      <c r="C318" s="489"/>
      <c r="D318" s="394" t="str">
        <f>Translations!$B$655</f>
        <v>Metoda A: durata medie a efectelor anodice în minute per eveniment</v>
      </c>
      <c r="E318" s="507"/>
      <c r="F318" s="507"/>
      <c r="G318" s="507"/>
      <c r="H318" s="507"/>
      <c r="I318" s="507"/>
      <c r="J318" s="507"/>
      <c r="K318" s="507"/>
      <c r="L318" s="508"/>
      <c r="M318" s="508"/>
      <c r="N318" s="508"/>
      <c r="O318" s="508"/>
      <c r="P318" s="90"/>
      <c r="Q318" s="93"/>
      <c r="R318" s="93"/>
      <c r="S318" s="93"/>
      <c r="T318" s="90"/>
      <c r="U318" s="90"/>
      <c r="V318" s="90"/>
      <c r="W318" s="90"/>
      <c r="X318" s="489"/>
      <c r="Y318" s="489"/>
      <c r="Z318" s="489"/>
      <c r="AA318" s="489"/>
      <c r="AB318" s="489"/>
    </row>
    <row r="319" spans="1:28" outlineLevel="1" x14ac:dyDescent="0.2">
      <c r="A319" s="90"/>
      <c r="B319" s="489"/>
      <c r="C319" s="489"/>
      <c r="D319" s="31" t="s">
        <v>406</v>
      </c>
      <c r="E319" s="35" t="str">
        <f>Translations!$B$477</f>
        <v>Nivelul minim cerut pentru datele de activitate:</v>
      </c>
      <c r="F319" s="12"/>
      <c r="G319" s="12"/>
      <c r="H319" s="313" t="str">
        <f>IF(W319,"",H309)</f>
        <v/>
      </c>
      <c r="I319" s="1351" t="str">
        <f>IF(W319,"",I309)</f>
        <v/>
      </c>
      <c r="J319" s="1094"/>
      <c r="K319" s="1094"/>
      <c r="L319" s="1094"/>
      <c r="M319" s="1094"/>
      <c r="N319" s="1037"/>
      <c r="O319" s="508"/>
      <c r="P319" s="90"/>
      <c r="Q319" s="93"/>
      <c r="R319" s="39"/>
      <c r="S319" s="30"/>
      <c r="T319" s="90"/>
      <c r="U319" s="331" t="str">
        <f>U316</f>
        <v/>
      </c>
      <c r="V319" s="331">
        <v>1</v>
      </c>
      <c r="W319" s="113" t="b">
        <f>IF($L$6=EUconst_NotRelevant,TRUE,IF(V319&gt;0,(V319&lt;&gt;U319),IF(U319="",TRUE,FALSE)))</f>
        <v>1</v>
      </c>
      <c r="X319" s="489"/>
      <c r="Y319" s="489"/>
      <c r="Z319" s="489"/>
      <c r="AA319" s="489"/>
      <c r="AB319" s="489"/>
    </row>
    <row r="320" spans="1:28" outlineLevel="1" x14ac:dyDescent="0.2">
      <c r="A320" s="90"/>
      <c r="B320" s="489"/>
      <c r="C320" s="489"/>
      <c r="D320" s="31" t="s">
        <v>407</v>
      </c>
      <c r="E320" s="35" t="str">
        <f>Translations!$B$478</f>
        <v>Nivelul utilizat pentru datele de activitate:</v>
      </c>
      <c r="F320" s="12"/>
      <c r="G320" s="12"/>
      <c r="H320" s="232"/>
      <c r="I320" s="1351" t="str">
        <f>IF(OR(ISBLANK(H320),H320=EUconst_NoTier),"",IF(S320=0,EUconst_NA,IF(ISERROR(S320),"",EUconst_MsgTierActivityLevel &amp; " " &amp;S320)))</f>
        <v/>
      </c>
      <c r="J320" s="1094"/>
      <c r="K320" s="1094"/>
      <c r="L320" s="1094"/>
      <c r="M320" s="1094"/>
      <c r="N320" s="1037"/>
      <c r="O320" s="508"/>
      <c r="P320" s="90"/>
      <c r="Q320" s="113" t="str">
        <f>EUconst_CNTR_ActivityData&amp;H298</f>
        <v>ActivityData_</v>
      </c>
      <c r="R320" s="39"/>
      <c r="S320" s="42" t="str">
        <f>IF(ISBLANK(H320),"",IF(H320=EUconst_NA,"",INDEX(EUwideConstants!$H:$M,MATCH(Q320,EUwideConstants!$Q:$Q,0),MATCH(H320,CNTR_TierList,0))))</f>
        <v/>
      </c>
      <c r="T320" s="90"/>
      <c r="U320" s="331" t="str">
        <f>U319</f>
        <v/>
      </c>
      <c r="V320" s="331">
        <v>1</v>
      </c>
      <c r="W320" s="113" t="b">
        <f>IF($L$6=EUconst_NotRelevant,TRUE,IF(V320&gt;0,(V320&lt;&gt;U320),IF(U320="",TRUE,FALSE)))</f>
        <v>1</v>
      </c>
      <c r="X320" s="489"/>
      <c r="Y320" s="489"/>
      <c r="Z320" s="489"/>
      <c r="AA320" s="489"/>
      <c r="AB320" s="489"/>
    </row>
    <row r="321" spans="1:28" outlineLevel="1" x14ac:dyDescent="0.2">
      <c r="A321" s="90"/>
      <c r="B321" s="489"/>
      <c r="C321" s="489"/>
      <c r="D321" s="31" t="s">
        <v>493</v>
      </c>
      <c r="E321" s="35" t="str">
        <f>Translations!$B$479</f>
        <v>Incertitudine constatată:</v>
      </c>
      <c r="F321" s="12"/>
      <c r="G321" s="12"/>
      <c r="H321" s="314"/>
      <c r="I321" s="35" t="str">
        <f>Translations!$B$480</f>
        <v>Observație:</v>
      </c>
      <c r="J321" s="1350"/>
      <c r="K321" s="1327"/>
      <c r="L321" s="1327"/>
      <c r="M321" s="1327"/>
      <c r="N321" s="1328"/>
      <c r="O321" s="508"/>
      <c r="P321" s="90"/>
      <c r="Q321" s="93"/>
      <c r="R321" s="93"/>
      <c r="S321" s="93"/>
      <c r="T321" s="90"/>
      <c r="U321" s="331" t="str">
        <f>U320</f>
        <v/>
      </c>
      <c r="V321" s="331">
        <v>1</v>
      </c>
      <c r="W321" s="113" t="b">
        <f>IF($L$6=EUconst_NotRelevant,TRUE,IF(V321&gt;0,(V321&lt;&gt;U321),IF(U321="",TRUE,FALSE)))</f>
        <v>1</v>
      </c>
      <c r="X321" s="489"/>
      <c r="Y321" s="489"/>
      <c r="Z321" s="489"/>
      <c r="AA321" s="489"/>
      <c r="AB321" s="489"/>
    </row>
    <row r="322" spans="1:28" ht="5.0999999999999996" customHeight="1" outlineLevel="1" x14ac:dyDescent="0.2">
      <c r="A322" s="90"/>
      <c r="B322" s="489"/>
      <c r="C322" s="489"/>
      <c r="D322" s="489"/>
      <c r="E322" s="507"/>
      <c r="F322" s="507"/>
      <c r="G322" s="507"/>
      <c r="H322" s="507"/>
      <c r="I322" s="507"/>
      <c r="J322" s="507"/>
      <c r="K322" s="507"/>
      <c r="L322" s="508"/>
      <c r="M322" s="508"/>
      <c r="N322" s="508"/>
      <c r="O322" s="508"/>
      <c r="P322" s="90"/>
      <c r="Q322" s="90"/>
      <c r="R322" s="90"/>
      <c r="S322" s="90"/>
      <c r="T322" s="90"/>
      <c r="U322" s="90"/>
      <c r="V322" s="90"/>
      <c r="W322" s="90"/>
      <c r="X322" s="489"/>
      <c r="Y322" s="489"/>
      <c r="Z322" s="489"/>
      <c r="AA322" s="489"/>
      <c r="AB322" s="489"/>
    </row>
    <row r="323" spans="1:28" outlineLevel="1" x14ac:dyDescent="0.2">
      <c r="A323" s="90"/>
      <c r="B323" s="489"/>
      <c r="C323" s="489"/>
      <c r="D323" s="394" t="str">
        <f>Translations!$B$656</f>
        <v>Metoda B: supratensiunea efectului anodic per cuvă</v>
      </c>
      <c r="E323" s="507"/>
      <c r="F323" s="507"/>
      <c r="G323" s="507"/>
      <c r="H323" s="507"/>
      <c r="I323" s="507"/>
      <c r="J323" s="507"/>
      <c r="K323" s="507"/>
      <c r="L323" s="508"/>
      <c r="M323" s="508"/>
      <c r="N323" s="508"/>
      <c r="O323" s="508"/>
      <c r="P323" s="90"/>
      <c r="Q323" s="93"/>
      <c r="R323" s="93"/>
      <c r="S323" s="93"/>
      <c r="T323" s="90"/>
      <c r="U323" s="90"/>
      <c r="V323" s="90"/>
      <c r="W323" s="90"/>
      <c r="X323" s="489"/>
      <c r="Y323" s="489"/>
      <c r="Z323" s="489"/>
      <c r="AA323" s="489"/>
      <c r="AB323" s="489"/>
    </row>
    <row r="324" spans="1:28" outlineLevel="1" x14ac:dyDescent="0.2">
      <c r="A324" s="90"/>
      <c r="B324" s="489"/>
      <c r="C324" s="489"/>
      <c r="D324" s="31" t="s">
        <v>110</v>
      </c>
      <c r="E324" s="35" t="str">
        <f>Translations!$B$477</f>
        <v>Nivelul minim cerut pentru datele de activitate:</v>
      </c>
      <c r="F324" s="12"/>
      <c r="G324" s="12"/>
      <c r="H324" s="313" t="str">
        <f>IF(W324,"",H309)</f>
        <v/>
      </c>
      <c r="I324" s="1351" t="str">
        <f>IF(W324,"",I309)</f>
        <v/>
      </c>
      <c r="J324" s="1094"/>
      <c r="K324" s="1094"/>
      <c r="L324" s="1094"/>
      <c r="M324" s="1094"/>
      <c r="N324" s="1037"/>
      <c r="O324" s="508"/>
      <c r="P324" s="90"/>
      <c r="Q324" s="93"/>
      <c r="R324" s="39"/>
      <c r="S324" s="30"/>
      <c r="T324" s="90"/>
      <c r="U324" s="331" t="str">
        <f>U321</f>
        <v/>
      </c>
      <c r="V324" s="331">
        <v>2</v>
      </c>
      <c r="W324" s="113" t="b">
        <f>IF($L$6=EUconst_NotRelevant,TRUE,IF(V324&gt;0,(V324&lt;&gt;U324),IF(U324="",TRUE,FALSE)))</f>
        <v>1</v>
      </c>
      <c r="X324" s="489"/>
      <c r="Y324" s="489"/>
      <c r="Z324" s="489"/>
      <c r="AA324" s="489"/>
      <c r="AB324" s="489"/>
    </row>
    <row r="325" spans="1:28" outlineLevel="1" x14ac:dyDescent="0.2">
      <c r="A325" s="90"/>
      <c r="B325" s="489"/>
      <c r="C325" s="489"/>
      <c r="D325" s="31" t="s">
        <v>111</v>
      </c>
      <c r="E325" s="35" t="str">
        <f>Translations!$B$478</f>
        <v>Nivelul utilizat pentru datele de activitate:</v>
      </c>
      <c r="F325" s="12"/>
      <c r="G325" s="12"/>
      <c r="H325" s="232"/>
      <c r="I325" s="1351" t="str">
        <f>IF(OR(ISBLANK(H325),H325=EUconst_NoTier),"",IF(S325=0,EUconst_NA,IF(ISERROR(S325),"",EUconst_MsgTierActivityLevel &amp; " " &amp;S325)))</f>
        <v/>
      </c>
      <c r="J325" s="1094"/>
      <c r="K325" s="1094"/>
      <c r="L325" s="1094"/>
      <c r="M325" s="1094"/>
      <c r="N325" s="1037"/>
      <c r="O325" s="508"/>
      <c r="P325" s="90"/>
      <c r="Q325" s="113" t="str">
        <f>EUconst_CNTR_ActivityData&amp;H298</f>
        <v>ActivityData_</v>
      </c>
      <c r="R325" s="39"/>
      <c r="S325" s="42" t="str">
        <f>IF(ISBLANK(H325),"",IF(H325=EUconst_NA,"",INDEX(EUwideConstants!$H:$M,MATCH(Q325,EUwideConstants!$Q:$Q,0),MATCH(H325,CNTR_TierList,0))))</f>
        <v/>
      </c>
      <c r="T325" s="90"/>
      <c r="U325" s="331" t="str">
        <f>U324</f>
        <v/>
      </c>
      <c r="V325" s="331">
        <v>2</v>
      </c>
      <c r="W325" s="113" t="b">
        <f>IF($L$6=EUconst_NotRelevant,TRUE,IF(V325&gt;0,(V325&lt;&gt;U325),IF(U325="",TRUE,FALSE)))</f>
        <v>1</v>
      </c>
      <c r="X325" s="489"/>
      <c r="Y325" s="489"/>
      <c r="Z325" s="489"/>
      <c r="AA325" s="489"/>
      <c r="AB325" s="489"/>
    </row>
    <row r="326" spans="1:28" outlineLevel="1" x14ac:dyDescent="0.2">
      <c r="A326" s="90"/>
      <c r="B326" s="489"/>
      <c r="C326" s="489"/>
      <c r="D326" s="31" t="s">
        <v>112</v>
      </c>
      <c r="E326" s="35" t="str">
        <f>Translations!$B$479</f>
        <v>Incertitudine constatată:</v>
      </c>
      <c r="F326" s="12"/>
      <c r="G326" s="12"/>
      <c r="H326" s="314"/>
      <c r="I326" s="35" t="str">
        <f>Translations!$B$480</f>
        <v>Observație:</v>
      </c>
      <c r="J326" s="1350"/>
      <c r="K326" s="1327"/>
      <c r="L326" s="1327"/>
      <c r="M326" s="1327"/>
      <c r="N326" s="1328"/>
      <c r="O326" s="508"/>
      <c r="P326" s="90"/>
      <c r="Q326" s="93"/>
      <c r="R326" s="93"/>
      <c r="S326" s="93"/>
      <c r="T326" s="90"/>
      <c r="U326" s="331" t="str">
        <f>U325</f>
        <v/>
      </c>
      <c r="V326" s="331">
        <v>2</v>
      </c>
      <c r="W326" s="113" t="b">
        <f>IF($L$6=EUconst_NotRelevant,TRUE,IF(V326&gt;0,(V326&lt;&gt;U326),IF(U326="",TRUE,FALSE)))</f>
        <v>1</v>
      </c>
      <c r="X326" s="489"/>
      <c r="Y326" s="489"/>
      <c r="Z326" s="489"/>
      <c r="AA326" s="489"/>
      <c r="AB326" s="489"/>
    </row>
    <row r="327" spans="1:28" ht="5.0999999999999996" customHeight="1" outlineLevel="1" x14ac:dyDescent="0.2">
      <c r="A327" s="90"/>
      <c r="B327" s="489"/>
      <c r="C327" s="489"/>
      <c r="D327" s="489"/>
      <c r="E327" s="507"/>
      <c r="F327" s="507"/>
      <c r="G327" s="507"/>
      <c r="H327" s="507"/>
      <c r="I327" s="507"/>
      <c r="J327" s="507"/>
      <c r="K327" s="507"/>
      <c r="L327" s="508"/>
      <c r="M327" s="508"/>
      <c r="N327" s="508"/>
      <c r="O327" s="508"/>
      <c r="P327" s="90"/>
      <c r="Q327" s="90"/>
      <c r="R327" s="90"/>
      <c r="S327" s="90"/>
      <c r="T327" s="90"/>
      <c r="U327" s="90"/>
      <c r="V327" s="90"/>
      <c r="W327" s="90"/>
      <c r="X327" s="489"/>
      <c r="Y327" s="489"/>
      <c r="Z327" s="489"/>
      <c r="AA327" s="489"/>
      <c r="AB327" s="489"/>
    </row>
    <row r="328" spans="1:28" outlineLevel="1" x14ac:dyDescent="0.2">
      <c r="A328" s="90"/>
      <c r="B328" s="489"/>
      <c r="C328" s="489"/>
      <c r="D328" s="394" t="str">
        <f>Translations!$B$657</f>
        <v>Metoda B: randamentul de curent</v>
      </c>
      <c r="E328" s="507"/>
      <c r="F328" s="507"/>
      <c r="G328" s="507"/>
      <c r="H328" s="507"/>
      <c r="I328" s="507"/>
      <c r="J328" s="507"/>
      <c r="K328" s="507"/>
      <c r="L328" s="508"/>
      <c r="M328" s="508"/>
      <c r="N328" s="508"/>
      <c r="O328" s="508"/>
      <c r="P328" s="90"/>
      <c r="Q328" s="93"/>
      <c r="R328" s="93"/>
      <c r="S328" s="93"/>
      <c r="T328" s="90"/>
      <c r="U328" s="90"/>
      <c r="V328" s="90"/>
      <c r="W328" s="90"/>
      <c r="X328" s="489"/>
      <c r="Y328" s="489"/>
      <c r="Z328" s="489"/>
      <c r="AA328" s="489"/>
      <c r="AB328" s="489"/>
    </row>
    <row r="329" spans="1:28" ht="12.75" customHeight="1" outlineLevel="1" x14ac:dyDescent="0.2">
      <c r="A329" s="90"/>
      <c r="B329" s="489"/>
      <c r="C329" s="489"/>
      <c r="D329" s="31" t="s">
        <v>113</v>
      </c>
      <c r="E329" s="35" t="str">
        <f>Translations!$B$477</f>
        <v>Nivelul minim cerut pentru datele de activitate:</v>
      </c>
      <c r="F329" s="12"/>
      <c r="G329" s="12"/>
      <c r="H329" s="313" t="str">
        <f>IF(W329,"",H309)</f>
        <v/>
      </c>
      <c r="I329" s="1351" t="str">
        <f>IF(W329,"",I309)</f>
        <v/>
      </c>
      <c r="J329" s="1094"/>
      <c r="K329" s="1094"/>
      <c r="L329" s="1094"/>
      <c r="M329" s="1094"/>
      <c r="N329" s="1037"/>
      <c r="O329" s="508"/>
      <c r="P329" s="90"/>
      <c r="Q329" s="93"/>
      <c r="R329" s="39"/>
      <c r="S329" s="30"/>
      <c r="T329" s="90"/>
      <c r="U329" s="331" t="str">
        <f>U326</f>
        <v/>
      </c>
      <c r="V329" s="331">
        <v>2</v>
      </c>
      <c r="W329" s="113" t="b">
        <f>IF($L$6=EUconst_NotRelevant,TRUE,IF(V329&gt;0,(V329&lt;&gt;U329),IF(U329="",TRUE,FALSE)))</f>
        <v>1</v>
      </c>
      <c r="X329" s="489"/>
      <c r="Y329" s="489"/>
      <c r="Z329" s="489"/>
      <c r="AA329" s="489"/>
      <c r="AB329" s="489"/>
    </row>
    <row r="330" spans="1:28" outlineLevel="1" x14ac:dyDescent="0.2">
      <c r="A330" s="90"/>
      <c r="B330" s="489"/>
      <c r="C330" s="489"/>
      <c r="D330" s="31" t="s">
        <v>187</v>
      </c>
      <c r="E330" s="35" t="str">
        <f>Translations!$B$478</f>
        <v>Nivelul utilizat pentru datele de activitate:</v>
      </c>
      <c r="F330" s="12"/>
      <c r="G330" s="12"/>
      <c r="H330" s="232"/>
      <c r="I330" s="1351" t="str">
        <f>IF(OR(ISBLANK(H330),H330=EUconst_NoTier),"",IF(S330=0,EUconst_NA,IF(ISERROR(S330),"",EUconst_MsgTierActivityLevel &amp; " " &amp;S330)))</f>
        <v/>
      </c>
      <c r="J330" s="1094"/>
      <c r="K330" s="1094"/>
      <c r="L330" s="1094"/>
      <c r="M330" s="1094"/>
      <c r="N330" s="1037"/>
      <c r="O330" s="508"/>
      <c r="P330" s="90"/>
      <c r="Q330" s="113" t="str">
        <f>EUconst_CNTR_ActivityData&amp;H298</f>
        <v>ActivityData_</v>
      </c>
      <c r="R330" s="39"/>
      <c r="S330" s="42" t="str">
        <f>IF(ISBLANK(H330),"",IF(H330=EUconst_NA,"",INDEX(EUwideConstants!$H:$M,MATCH(Q330,EUwideConstants!$Q:$Q,0),MATCH(H330,CNTR_TierList,0))))</f>
        <v/>
      </c>
      <c r="T330" s="90"/>
      <c r="U330" s="331" t="str">
        <f>U329</f>
        <v/>
      </c>
      <c r="V330" s="331">
        <v>2</v>
      </c>
      <c r="W330" s="113" t="b">
        <f>IF($L$6=EUconst_NotRelevant,TRUE,IF(V330&gt;0,(V330&lt;&gt;U330),IF(U330="",TRUE,FALSE)))</f>
        <v>1</v>
      </c>
      <c r="X330" s="489"/>
      <c r="Y330" s="489"/>
      <c r="Z330" s="489"/>
      <c r="AA330" s="489"/>
      <c r="AB330" s="489"/>
    </row>
    <row r="331" spans="1:28" outlineLevel="1" x14ac:dyDescent="0.2">
      <c r="A331" s="90"/>
      <c r="B331" s="489"/>
      <c r="C331" s="489"/>
      <c r="D331" s="31" t="s">
        <v>185</v>
      </c>
      <c r="E331" s="35" t="str">
        <f>Translations!$B$479</f>
        <v>Incertitudine constatată:</v>
      </c>
      <c r="F331" s="12"/>
      <c r="G331" s="12"/>
      <c r="H331" s="314"/>
      <c r="I331" s="35" t="str">
        <f>Translations!$B$480</f>
        <v>Observație:</v>
      </c>
      <c r="J331" s="1350"/>
      <c r="K331" s="1327"/>
      <c r="L331" s="1327"/>
      <c r="M331" s="1327"/>
      <c r="N331" s="1328"/>
      <c r="O331" s="508"/>
      <c r="P331" s="90"/>
      <c r="Q331" s="90"/>
      <c r="R331" s="90"/>
      <c r="S331" s="90"/>
      <c r="T331" s="90"/>
      <c r="U331" s="331" t="str">
        <f>U330</f>
        <v/>
      </c>
      <c r="V331" s="331">
        <v>2</v>
      </c>
      <c r="W331" s="113" t="b">
        <f>IF($L$6=EUconst_NotRelevant,TRUE,IF(V331&gt;0,(V331&lt;&gt;U331),IF(U331="",TRUE,FALSE)))</f>
        <v>1</v>
      </c>
      <c r="X331" s="489"/>
      <c r="Y331" s="489"/>
      <c r="Z331" s="489"/>
      <c r="AA331" s="489"/>
      <c r="AB331" s="489"/>
    </row>
    <row r="332" spans="1:28" outlineLevel="1" x14ac:dyDescent="0.2">
      <c r="A332" s="90"/>
      <c r="B332" s="489"/>
      <c r="C332" s="489"/>
      <c r="D332" s="489"/>
      <c r="E332" s="507"/>
      <c r="F332" s="507"/>
      <c r="G332" s="507"/>
      <c r="H332" s="507"/>
      <c r="I332" s="507"/>
      <c r="J332" s="507"/>
      <c r="K332" s="507"/>
      <c r="L332" s="508"/>
      <c r="M332" s="508"/>
      <c r="N332" s="508"/>
      <c r="O332" s="508"/>
      <c r="P332" s="90"/>
      <c r="Q332" s="90"/>
      <c r="R332" s="90"/>
      <c r="S332" s="90"/>
      <c r="T332" s="90"/>
      <c r="U332" s="90"/>
      <c r="V332" s="90"/>
      <c r="W332" s="90"/>
      <c r="X332" s="489"/>
      <c r="Y332" s="489"/>
      <c r="Z332" s="489"/>
      <c r="AA332" s="489"/>
      <c r="AB332" s="489"/>
    </row>
    <row r="333" spans="1:28" ht="15" customHeight="1" outlineLevel="1" x14ac:dyDescent="0.2">
      <c r="A333" s="90"/>
      <c r="B333" s="489"/>
      <c r="C333" s="489"/>
      <c r="D333" s="1217" t="str">
        <f>Translations!$B$658</f>
        <v>Parametri de calcul</v>
      </c>
      <c r="E333" s="1217"/>
      <c r="F333" s="1217"/>
      <c r="G333" s="1217"/>
      <c r="H333" s="1217"/>
      <c r="I333" s="1217"/>
      <c r="J333" s="1217"/>
      <c r="K333" s="1217"/>
      <c r="L333" s="1217"/>
      <c r="M333" s="1217"/>
      <c r="N333" s="1217"/>
      <c r="O333" s="508"/>
      <c r="P333" s="90"/>
      <c r="Q333" s="90"/>
      <c r="R333" s="90"/>
      <c r="S333" s="90"/>
      <c r="T333" s="90"/>
      <c r="U333" s="90"/>
      <c r="V333" s="90"/>
      <c r="W333" s="90"/>
      <c r="X333" s="489"/>
      <c r="Y333" s="489"/>
      <c r="Z333" s="489"/>
      <c r="AA333" s="489"/>
      <c r="AB333" s="489"/>
    </row>
    <row r="334" spans="1:28" ht="15" outlineLevel="1" x14ac:dyDescent="0.2">
      <c r="A334" s="90"/>
      <c r="B334" s="489"/>
      <c r="C334" s="489"/>
      <c r="D334" s="523" t="s">
        <v>251</v>
      </c>
      <c r="E334" s="394" t="str">
        <f>Translations!$B$659</f>
        <v>Niveluri aplicate</v>
      </c>
      <c r="F334" s="312"/>
      <c r="G334" s="312"/>
      <c r="H334" s="507"/>
      <c r="I334" s="507"/>
      <c r="J334" s="507"/>
      <c r="K334" s="507"/>
      <c r="L334" s="508"/>
      <c r="M334" s="508"/>
      <c r="N334" s="508"/>
      <c r="O334" s="508"/>
      <c r="P334" s="90"/>
      <c r="Q334" s="90"/>
      <c r="R334" s="90"/>
      <c r="S334" s="90"/>
      <c r="T334" s="90"/>
      <c r="U334" s="90"/>
      <c r="V334" s="90"/>
      <c r="W334" s="90"/>
      <c r="X334" s="489"/>
      <c r="Y334" s="489"/>
      <c r="Z334" s="489"/>
      <c r="AA334" s="489"/>
      <c r="AB334" s="489"/>
    </row>
    <row r="335" spans="1:28" ht="5.0999999999999996" customHeight="1" outlineLevel="1" x14ac:dyDescent="0.2">
      <c r="A335" s="90"/>
      <c r="B335" s="489"/>
      <c r="C335" s="489"/>
      <c r="D335" s="489"/>
      <c r="E335" s="507"/>
      <c r="F335" s="507"/>
      <c r="G335" s="507"/>
      <c r="H335" s="507"/>
      <c r="I335" s="507"/>
      <c r="J335" s="507"/>
      <c r="K335" s="507"/>
      <c r="L335" s="508"/>
      <c r="M335" s="508"/>
      <c r="N335" s="508"/>
      <c r="O335" s="508"/>
      <c r="P335" s="90"/>
      <c r="Q335" s="90"/>
      <c r="R335" s="90"/>
      <c r="S335" s="90"/>
      <c r="T335" s="90"/>
      <c r="U335" s="90"/>
      <c r="V335" s="90"/>
      <c r="W335" s="90"/>
      <c r="X335" s="489"/>
      <c r="Y335" s="489"/>
      <c r="Z335" s="489"/>
      <c r="AA335" s="489"/>
      <c r="AB335" s="489"/>
    </row>
    <row r="336" spans="1:28" outlineLevel="1" x14ac:dyDescent="0.2">
      <c r="A336" s="90"/>
      <c r="B336" s="489"/>
      <c r="C336" s="489"/>
      <c r="D336" s="489"/>
      <c r="E336" s="325" t="str">
        <f>Translations!$B$516</f>
        <v>Parametrul de calcul</v>
      </c>
      <c r="F336" s="326"/>
      <c r="G336" s="327"/>
      <c r="H336" s="62" t="str">
        <f>Translations!$B$517</f>
        <v>Nivel minim cerut</v>
      </c>
      <c r="I336" s="62" t="str">
        <f>Translations!$B$518</f>
        <v>Nivel aplicat</v>
      </c>
      <c r="J336" s="1347" t="str">
        <f>Translations!$B$519</f>
        <v>Text integral pentru nivelul aplicat</v>
      </c>
      <c r="K336" s="1348"/>
      <c r="L336" s="1348"/>
      <c r="M336" s="1348"/>
      <c r="N336" s="1349"/>
      <c r="O336" s="508"/>
      <c r="P336" s="90"/>
      <c r="Q336" s="90"/>
      <c r="R336" s="90"/>
      <c r="S336" s="19" t="s">
        <v>318</v>
      </c>
      <c r="T336" s="90"/>
      <c r="U336" s="90"/>
      <c r="V336" s="90"/>
      <c r="W336" s="90"/>
      <c r="X336" s="489"/>
      <c r="Y336" s="489"/>
      <c r="Z336" s="489"/>
      <c r="AA336" s="489"/>
      <c r="AB336" s="489"/>
    </row>
    <row r="337" spans="1:28" outlineLevel="1" x14ac:dyDescent="0.2">
      <c r="A337" s="90"/>
      <c r="B337" s="489"/>
      <c r="C337" s="489"/>
      <c r="D337" s="259" t="s">
        <v>316</v>
      </c>
      <c r="E337" s="328" t="str">
        <f>Translations!$B$660</f>
        <v>SEF(CF4) factor de emisie de pantă</v>
      </c>
      <c r="F337" s="329"/>
      <c r="G337" s="330"/>
      <c r="H337" s="313" t="str">
        <f>IF(H298="","",IF(W337=FALSE,IF(CNTR_Category="A",INDEX(EUwideConstants!$G:$G,MATCH(Q337,EUwideConstants!$Q:$Q,0)),INDEX(EUwideConstants!$N:$N,MATCH(Q337,EUwideConstants!$Q:$Q,0))),""))</f>
        <v/>
      </c>
      <c r="I337" s="232"/>
      <c r="J337" s="1351" t="str">
        <f>IF(OR(ISBLANK(I337),I337=EUconst_NoTier),"",IF(S337=0,EUconst_NotApplicable,IF(ISERROR(S337),"",S337)))</f>
        <v/>
      </c>
      <c r="K337" s="1094"/>
      <c r="L337" s="1094"/>
      <c r="M337" s="1094"/>
      <c r="N337" s="1037"/>
      <c r="O337" s="508"/>
      <c r="P337" s="90"/>
      <c r="Q337" s="113" t="str">
        <f>EUconst_CNTR_EF&amp;H298</f>
        <v>EF_</v>
      </c>
      <c r="R337" s="90"/>
      <c r="S337" s="41" t="str">
        <f>IF(ISBLANK(I337),"",IF(I337=EUconst_NA,"",INDEX(EUwideConstants!$H:$M,MATCH(Q337,EUwideConstants!$Q:$Q,0),MATCH(I337,CNTR_TierList,0))))</f>
        <v/>
      </c>
      <c r="T337" s="90"/>
      <c r="U337" s="331" t="str">
        <f>U331</f>
        <v/>
      </c>
      <c r="V337" s="331">
        <v>1</v>
      </c>
      <c r="W337" s="113" t="b">
        <f>IF($L$6=EUconst_NotRelevant,TRUE,IF(V337&gt;0,(V337&lt;&gt;U337),IF(U337="",TRUE,FALSE)))</f>
        <v>1</v>
      </c>
      <c r="X337" s="489"/>
      <c r="Y337" s="489"/>
      <c r="Z337" s="489"/>
      <c r="AA337" s="489"/>
      <c r="AB337" s="489"/>
    </row>
    <row r="338" spans="1:28" outlineLevel="1" x14ac:dyDescent="0.2">
      <c r="A338" s="90"/>
      <c r="B338" s="489"/>
      <c r="C338" s="489"/>
      <c r="D338" s="259" t="s">
        <v>317</v>
      </c>
      <c r="E338" s="328" t="str">
        <f>Translations!$B$661</f>
        <v>OVC (Coeficient de supratensiune)</v>
      </c>
      <c r="F338" s="329"/>
      <c r="G338" s="330"/>
      <c r="H338" s="313" t="str">
        <f>IF(H299="","",IF(W338=FALSE,IF(CNTR_Category="A",INDEX(EUwideConstants!$G:$G,MATCH(Q338,EUwideConstants!$Q:$Q,0)),INDEX(EUwideConstants!$N:$N,MATCH(Q338,EUwideConstants!$Q:$Q,0))),""))</f>
        <v/>
      </c>
      <c r="I338" s="232"/>
      <c r="J338" s="1351" t="str">
        <f>IF(OR(ISBLANK(I338),I338=EUconst_NoTier),"",IF(S338=0,EUconst_NotApplicable,IF(ISERROR(S338),"",S338)))</f>
        <v/>
      </c>
      <c r="K338" s="1094"/>
      <c r="L338" s="1094"/>
      <c r="M338" s="1094"/>
      <c r="N338" s="1037"/>
      <c r="O338" s="508"/>
      <c r="P338" s="90"/>
      <c r="Q338" s="113" t="str">
        <f>EUconst_CNTR_EF&amp;H298</f>
        <v>EF_</v>
      </c>
      <c r="R338" s="90"/>
      <c r="S338" s="41" t="str">
        <f>IF(ISBLANK(I338),"",IF(I338=EUconst_NA,"",INDEX(EUwideConstants!$H:$M,MATCH(Q338,EUwideConstants!$Q:$Q,0),MATCH(I338,CNTR_TierList,0))))</f>
        <v/>
      </c>
      <c r="T338" s="90"/>
      <c r="U338" s="331" t="str">
        <f>U337</f>
        <v/>
      </c>
      <c r="V338" s="331">
        <v>2</v>
      </c>
      <c r="W338" s="113" t="b">
        <f>IF($L$6=EUconst_NotRelevant,TRUE,IF(V338&gt;0,(V338&lt;&gt;U338),IF(U338="",TRUE,FALSE)))</f>
        <v>1</v>
      </c>
      <c r="X338" s="489"/>
      <c r="Y338" s="489"/>
      <c r="Z338" s="489"/>
      <c r="AA338" s="489"/>
      <c r="AB338" s="489"/>
    </row>
    <row r="339" spans="1:28" outlineLevel="1" x14ac:dyDescent="0.2">
      <c r="A339" s="90"/>
      <c r="B339" s="489"/>
      <c r="C339" s="489"/>
      <c r="D339" s="259" t="s">
        <v>475</v>
      </c>
      <c r="E339" s="328" t="str">
        <f>Translations!$B$662</f>
        <v>F(C2F6) Fracție masică de C2F6</v>
      </c>
      <c r="F339" s="329"/>
      <c r="G339" s="330"/>
      <c r="H339" s="313" t="str">
        <f>IF(H300="","",IF(W339=FALSE,IF(CNTR_Category="A",INDEX(EUwideConstants!$G:$G,MATCH(Q339,EUwideConstants!$Q:$Q,0)),INDEX(EUwideConstants!$N:$N,MATCH(Q339,EUwideConstants!$Q:$Q,0))),""))</f>
        <v/>
      </c>
      <c r="I339" s="232"/>
      <c r="J339" s="1351" t="str">
        <f>IF(OR(ISBLANK(I339),I339=EUconst_NoTier),"",IF(S339=0,EUconst_NotApplicable,IF(ISERROR(S339),"",S339)))</f>
        <v/>
      </c>
      <c r="K339" s="1094"/>
      <c r="L339" s="1094"/>
      <c r="M339" s="1094"/>
      <c r="N339" s="1037"/>
      <c r="O339" s="508"/>
      <c r="P339" s="90"/>
      <c r="Q339" s="113" t="str">
        <f>EUconst_CNTR_EF&amp;H298</f>
        <v>EF_</v>
      </c>
      <c r="R339" s="90"/>
      <c r="S339" s="41" t="str">
        <f>IF(ISBLANK(I339),"",IF(I339=EUconst_NA,"",INDEX(EUwideConstants!$H:$M,MATCH(Q339,EUwideConstants!$Q:$Q,0),MATCH(I339,CNTR_TierList,0))))</f>
        <v/>
      </c>
      <c r="T339" s="90"/>
      <c r="U339" s="331" t="str">
        <f>U338</f>
        <v/>
      </c>
      <c r="V339" s="331">
        <v>0</v>
      </c>
      <c r="W339" s="113" t="b">
        <f>IF($L$6=EUconst_NotRelevant,TRUE,IF(V339&gt;0,(V339&lt;&gt;U339),IF(U339="",TRUE,FALSE)))</f>
        <v>1</v>
      </c>
      <c r="X339" s="489"/>
      <c r="Y339" s="489"/>
      <c r="Z339" s="489"/>
      <c r="AA339" s="489"/>
      <c r="AB339" s="489"/>
    </row>
    <row r="340" spans="1:28" outlineLevel="1" x14ac:dyDescent="0.2">
      <c r="A340" s="90"/>
      <c r="B340" s="489"/>
      <c r="C340" s="489"/>
      <c r="D340" s="489"/>
      <c r="E340" s="507"/>
      <c r="F340" s="507"/>
      <c r="G340" s="507"/>
      <c r="H340" s="507"/>
      <c r="I340" s="507"/>
      <c r="J340" s="507"/>
      <c r="K340" s="507"/>
      <c r="L340" s="508"/>
      <c r="M340" s="508"/>
      <c r="N340" s="508"/>
      <c r="O340" s="508"/>
      <c r="P340" s="90"/>
      <c r="Q340" s="90"/>
      <c r="R340" s="90"/>
      <c r="S340" s="90"/>
      <c r="T340" s="90"/>
      <c r="U340" s="90"/>
      <c r="V340" s="90"/>
      <c r="W340" s="90"/>
      <c r="X340" s="489"/>
      <c r="Y340" s="489"/>
      <c r="Z340" s="489"/>
      <c r="AA340" s="489"/>
      <c r="AB340" s="489"/>
    </row>
    <row r="341" spans="1:28" ht="15" outlineLevel="1" x14ac:dyDescent="0.2">
      <c r="A341" s="90"/>
      <c r="B341" s="489"/>
      <c r="C341" s="489"/>
      <c r="D341" s="523" t="s">
        <v>252</v>
      </c>
      <c r="E341" s="394" t="str">
        <f>Translations!$B$663</f>
        <v>Detalii privind nivelurile</v>
      </c>
      <c r="F341" s="312"/>
      <c r="G341" s="312"/>
      <c r="H341" s="507"/>
      <c r="I341" s="507"/>
      <c r="J341" s="507"/>
      <c r="K341" s="507"/>
      <c r="L341" s="508"/>
      <c r="M341" s="508"/>
      <c r="N341" s="508"/>
      <c r="O341" s="508"/>
      <c r="P341" s="90"/>
      <c r="Q341" s="90"/>
      <c r="R341" s="90"/>
      <c r="S341" s="90"/>
      <c r="T341" s="90"/>
      <c r="U341" s="90"/>
      <c r="V341" s="90"/>
      <c r="W341" s="90"/>
      <c r="X341" s="489"/>
      <c r="Y341" s="489"/>
      <c r="Z341" s="489"/>
      <c r="AA341" s="489"/>
      <c r="AB341" s="489"/>
    </row>
    <row r="342" spans="1:28" ht="5.0999999999999996" customHeight="1" outlineLevel="1" x14ac:dyDescent="0.2">
      <c r="A342" s="90"/>
      <c r="B342" s="489"/>
      <c r="C342" s="489"/>
      <c r="D342" s="489"/>
      <c r="E342" s="507"/>
      <c r="F342" s="507"/>
      <c r="G342" s="507"/>
      <c r="H342" s="507"/>
      <c r="I342" s="507"/>
      <c r="J342" s="507"/>
      <c r="K342" s="507"/>
      <c r="L342" s="508"/>
      <c r="M342" s="508"/>
      <c r="N342" s="508"/>
      <c r="O342" s="508"/>
      <c r="P342" s="90"/>
      <c r="Q342" s="90"/>
      <c r="R342" s="90"/>
      <c r="S342" s="90"/>
      <c r="T342" s="90"/>
      <c r="U342" s="90"/>
      <c r="V342" s="90"/>
      <c r="W342" s="90"/>
      <c r="X342" s="489"/>
      <c r="Y342" s="489"/>
      <c r="Z342" s="489"/>
      <c r="AA342" s="489"/>
      <c r="AB342" s="489"/>
    </row>
    <row r="343" spans="1:28" ht="63.75" outlineLevel="1" x14ac:dyDescent="0.2">
      <c r="A343" s="90"/>
      <c r="B343" s="489"/>
      <c r="C343" s="489"/>
      <c r="D343" s="489"/>
      <c r="E343" s="325" t="str">
        <f>Translations!$B$516</f>
        <v>Parametrul de calcul</v>
      </c>
      <c r="F343" s="326"/>
      <c r="G343" s="327"/>
      <c r="H343" s="62" t="str">
        <f>I336</f>
        <v>Nivel aplicat</v>
      </c>
      <c r="I343" s="63" t="str">
        <f>Translations!$B$664</f>
        <v>Valoarea implicită sau valoarea cea mai recentă</v>
      </c>
      <c r="J343" s="63" t="str">
        <f>Translations!$B$536</f>
        <v>Unitate</v>
      </c>
      <c r="K343" s="63" t="str">
        <f>Translations!$B$537</f>
        <v>Ref. sursă</v>
      </c>
      <c r="L343" s="63" t="str">
        <f>Translations!$B$538</f>
        <v>Ref. analiză</v>
      </c>
      <c r="M343" s="63" t="str">
        <f>Translations!$B$665</f>
        <v>Data ultimei analize</v>
      </c>
      <c r="N343" s="63" t="str">
        <f>Translations!$B$540</f>
        <v>Frecvența analizei</v>
      </c>
      <c r="O343" s="508"/>
      <c r="P343" s="90"/>
      <c r="Q343" s="90"/>
      <c r="R343" s="90"/>
      <c r="S343" s="64" t="s">
        <v>131</v>
      </c>
      <c r="T343" s="90"/>
      <c r="U343" s="90"/>
      <c r="V343" s="90"/>
      <c r="W343" s="90"/>
      <c r="X343" s="489"/>
      <c r="Y343" s="489"/>
      <c r="Z343" s="489"/>
      <c r="AA343" s="489"/>
      <c r="AB343" s="489"/>
    </row>
    <row r="344" spans="1:28" outlineLevel="1" x14ac:dyDescent="0.2">
      <c r="A344" s="90"/>
      <c r="B344" s="489"/>
      <c r="C344" s="489"/>
      <c r="D344" s="259" t="s">
        <v>316</v>
      </c>
      <c r="E344" s="328" t="str">
        <f>E337</f>
        <v>SEF(CF4) factor de emisie de pantă</v>
      </c>
      <c r="F344" s="329"/>
      <c r="G344" s="330"/>
      <c r="H344" s="313" t="str">
        <f>IF(OR(ISBLANK(I337),I337=EUconst_NA),"",I337)</f>
        <v/>
      </c>
      <c r="I344" s="232"/>
      <c r="J344" s="232"/>
      <c r="K344" s="315"/>
      <c r="L344" s="316"/>
      <c r="M344" s="316"/>
      <c r="N344" s="317"/>
      <c r="O344" s="508"/>
      <c r="P344" s="90"/>
      <c r="Q344" s="113" t="str">
        <f>Q337</f>
        <v>EF_</v>
      </c>
      <c r="R344" s="90"/>
      <c r="S344" s="75" t="str">
        <f>IF(H344="","",IF(I337=EUconst_NA,"",INDEX(EUwideConstants!$AJ:$AN,MATCH(Q337,EUwideConstants!$Q:$Q,0),MATCH(I337,CNTR_TierList,0))))</f>
        <v/>
      </c>
      <c r="T344" s="90"/>
      <c r="U344" s="331" t="str">
        <f>U339</f>
        <v/>
      </c>
      <c r="V344" s="331">
        <v>1</v>
      </c>
      <c r="W344" s="113" t="b">
        <f>IF($L$6=EUconst_NotRelevant,TRUE,IF(V344&gt;0,(V344&lt;&gt;U344),IF(U344="",TRUE,FALSE)))</f>
        <v>1</v>
      </c>
      <c r="X344" s="489"/>
      <c r="Y344" s="489"/>
      <c r="Z344" s="489"/>
      <c r="AA344" s="489"/>
      <c r="AB344" s="489"/>
    </row>
    <row r="345" spans="1:28" outlineLevel="1" x14ac:dyDescent="0.2">
      <c r="A345" s="90"/>
      <c r="B345" s="489"/>
      <c r="C345" s="489"/>
      <c r="D345" s="259" t="s">
        <v>317</v>
      </c>
      <c r="E345" s="328" t="str">
        <f>E338</f>
        <v>OVC (Coeficient de supratensiune)</v>
      </c>
      <c r="F345" s="329"/>
      <c r="G345" s="330"/>
      <c r="H345" s="313" t="str">
        <f>IF(OR(ISBLANK(I338),I338=EUconst_NA),"",I338)</f>
        <v/>
      </c>
      <c r="I345" s="232"/>
      <c r="J345" s="232"/>
      <c r="K345" s="315"/>
      <c r="L345" s="316"/>
      <c r="M345" s="316"/>
      <c r="N345" s="317"/>
      <c r="O345" s="508"/>
      <c r="P345" s="90"/>
      <c r="Q345" s="113" t="str">
        <f>Q338</f>
        <v>EF_</v>
      </c>
      <c r="R345" s="90"/>
      <c r="S345" s="75" t="str">
        <f>IF(H345="","",IF(I338=EUconst_NA,"",INDEX(EUwideConstants!$AJ:$AN,MATCH(Q338,EUwideConstants!$Q:$Q,0),MATCH(I338,CNTR_TierList,0))))</f>
        <v/>
      </c>
      <c r="T345" s="90"/>
      <c r="U345" s="331" t="str">
        <f>U344</f>
        <v/>
      </c>
      <c r="V345" s="331">
        <v>2</v>
      </c>
      <c r="W345" s="113" t="b">
        <f>IF($L$6=EUconst_NotRelevant,TRUE,IF(V345&gt;0,(V345&lt;&gt;U345),IF(U345="",TRUE,FALSE)))</f>
        <v>1</v>
      </c>
      <c r="X345" s="489"/>
      <c r="Y345" s="489"/>
      <c r="Z345" s="489"/>
      <c r="AA345" s="489"/>
      <c r="AB345" s="489"/>
    </row>
    <row r="346" spans="1:28" outlineLevel="1" x14ac:dyDescent="0.2">
      <c r="A346" s="90"/>
      <c r="B346" s="489"/>
      <c r="C346" s="489"/>
      <c r="D346" s="259" t="s">
        <v>475</v>
      </c>
      <c r="E346" s="328" t="str">
        <f>E339</f>
        <v>F(C2F6) Fracție masică de C2F6</v>
      </c>
      <c r="F346" s="329"/>
      <c r="G346" s="330"/>
      <c r="H346" s="313" t="str">
        <f>IF(OR(ISBLANK(I339),I339=EUconst_NA),"",I339)</f>
        <v/>
      </c>
      <c r="I346" s="232"/>
      <c r="J346" s="232"/>
      <c r="K346" s="315"/>
      <c r="L346" s="316"/>
      <c r="M346" s="316"/>
      <c r="N346" s="317"/>
      <c r="O346" s="508"/>
      <c r="P346" s="90"/>
      <c r="Q346" s="113" t="str">
        <f>Q339</f>
        <v>EF_</v>
      </c>
      <c r="R346" s="90"/>
      <c r="S346" s="75" t="str">
        <f>IF(H346="","",IF(I339=EUconst_NA,"",INDEX(EUwideConstants!$AJ:$AN,MATCH(Q339,EUwideConstants!$Q:$Q,0),MATCH(I339,CNTR_TierList,0))))</f>
        <v/>
      </c>
      <c r="T346" s="90"/>
      <c r="U346" s="331" t="str">
        <f>U345</f>
        <v/>
      </c>
      <c r="V346" s="331">
        <v>0</v>
      </c>
      <c r="W346" s="113" t="b">
        <f>IF($L$6=EUconst_NotRelevant,TRUE,IF(V346&gt;0,(V346&lt;&gt;U346),IF(U346="",TRUE,FALSE)))</f>
        <v>1</v>
      </c>
      <c r="X346" s="489"/>
      <c r="Y346" s="489"/>
      <c r="Z346" s="489"/>
      <c r="AA346" s="489"/>
      <c r="AB346" s="489"/>
    </row>
    <row r="347" spans="1:28" outlineLevel="1" x14ac:dyDescent="0.2">
      <c r="A347" s="90"/>
      <c r="B347" s="489"/>
      <c r="C347" s="489"/>
      <c r="D347" s="489"/>
      <c r="E347" s="507"/>
      <c r="F347" s="507"/>
      <c r="G347" s="507"/>
      <c r="H347" s="507"/>
      <c r="I347" s="507"/>
      <c r="J347" s="507"/>
      <c r="K347" s="507"/>
      <c r="L347" s="508"/>
      <c r="M347" s="508"/>
      <c r="N347" s="508"/>
      <c r="O347" s="508"/>
      <c r="P347" s="90"/>
      <c r="Q347" s="90"/>
      <c r="R347" s="90"/>
      <c r="S347" s="90"/>
      <c r="T347" s="90"/>
      <c r="U347" s="90"/>
      <c r="V347" s="90"/>
      <c r="W347" s="90"/>
      <c r="X347" s="489"/>
      <c r="Y347" s="489"/>
      <c r="Z347" s="489"/>
      <c r="AA347" s="489"/>
      <c r="AB347" s="489"/>
    </row>
    <row r="348" spans="1:28" ht="15" customHeight="1" outlineLevel="1" x14ac:dyDescent="0.2">
      <c r="A348" s="90"/>
      <c r="B348" s="489"/>
      <c r="C348" s="489"/>
      <c r="D348" s="1217" t="str">
        <f>Translations!$B$666</f>
        <v>Eficiența colectării pentru contabilizarea emisiilor fugitive</v>
      </c>
      <c r="E348" s="1217"/>
      <c r="F348" s="1217"/>
      <c r="G348" s="1217"/>
      <c r="H348" s="1217"/>
      <c r="I348" s="1217"/>
      <c r="J348" s="1217"/>
      <c r="K348" s="1217"/>
      <c r="L348" s="1217"/>
      <c r="M348" s="1217"/>
      <c r="N348" s="1217"/>
      <c r="O348" s="508"/>
      <c r="P348" s="90"/>
      <c r="Q348" s="90"/>
      <c r="R348" s="90"/>
      <c r="S348" s="90"/>
      <c r="T348" s="90"/>
      <c r="U348" s="90"/>
      <c r="V348" s="90"/>
      <c r="W348" s="90"/>
      <c r="X348" s="489"/>
      <c r="Y348" s="489"/>
      <c r="Z348" s="489"/>
      <c r="AA348" s="489"/>
      <c r="AB348" s="489"/>
    </row>
    <row r="349" spans="1:28" ht="15" outlineLevel="1" x14ac:dyDescent="0.2">
      <c r="A349" s="90"/>
      <c r="B349" s="489"/>
      <c r="C349" s="489"/>
      <c r="D349" s="523" t="s">
        <v>253</v>
      </c>
      <c r="E349" s="394" t="str">
        <f>Translations!$B$667</f>
        <v>Determinarea eficienței colectării</v>
      </c>
      <c r="F349" s="312"/>
      <c r="G349" s="312"/>
      <c r="H349" s="507"/>
      <c r="I349" s="507"/>
      <c r="J349" s="507"/>
      <c r="K349" s="507"/>
      <c r="L349" s="508"/>
      <c r="M349" s="508"/>
      <c r="N349" s="508"/>
      <c r="O349" s="508"/>
      <c r="P349" s="90"/>
      <c r="Q349" s="90"/>
      <c r="R349" s="90"/>
      <c r="S349" s="90"/>
      <c r="T349" s="90"/>
      <c r="U349" s="90"/>
      <c r="V349" s="90"/>
      <c r="W349" s="90"/>
      <c r="X349" s="489"/>
      <c r="Y349" s="489"/>
      <c r="Z349" s="489"/>
      <c r="AA349" s="489"/>
      <c r="AB349" s="489"/>
    </row>
    <row r="350" spans="1:28" ht="5.0999999999999996" customHeight="1" outlineLevel="1" x14ac:dyDescent="0.2">
      <c r="A350" s="90"/>
      <c r="B350" s="489"/>
      <c r="C350" s="489"/>
      <c r="D350" s="489"/>
      <c r="E350" s="507"/>
      <c r="F350" s="507"/>
      <c r="G350" s="507"/>
      <c r="H350" s="507"/>
      <c r="I350" s="507"/>
      <c r="J350" s="507"/>
      <c r="K350" s="507"/>
      <c r="L350" s="508"/>
      <c r="M350" s="508"/>
      <c r="N350" s="508"/>
      <c r="O350" s="508"/>
      <c r="P350" s="90"/>
      <c r="Q350" s="90"/>
      <c r="R350" s="90"/>
      <c r="S350" s="90"/>
      <c r="T350" s="90"/>
      <c r="U350" s="90"/>
      <c r="V350" s="90"/>
      <c r="W350" s="90"/>
      <c r="X350" s="489"/>
      <c r="Y350" s="489"/>
      <c r="Z350" s="489"/>
      <c r="AA350" s="489"/>
      <c r="AB350" s="489"/>
    </row>
    <row r="351" spans="1:28" ht="63.75" outlineLevel="1" x14ac:dyDescent="0.2">
      <c r="A351" s="90"/>
      <c r="B351" s="489"/>
      <c r="C351" s="489"/>
      <c r="D351" s="489"/>
      <c r="E351" s="325"/>
      <c r="F351" s="326"/>
      <c r="G351" s="327"/>
      <c r="H351" s="62"/>
      <c r="I351" s="63" t="str">
        <f>Translations!$B$664</f>
        <v>Valoarea implicită sau valoarea cea mai recentă</v>
      </c>
      <c r="J351" s="63" t="str">
        <f>Translations!$B$536</f>
        <v>Unitate</v>
      </c>
      <c r="K351" s="63" t="str">
        <f>Translations!$B$537</f>
        <v>Ref. sursă</v>
      </c>
      <c r="L351" s="63" t="str">
        <f>Translations!$B$538</f>
        <v>Ref. analiză</v>
      </c>
      <c r="M351" s="63" t="str">
        <f>Translations!$B$665</f>
        <v>Data ultimei analize</v>
      </c>
      <c r="N351" s="63" t="str">
        <f>Translations!$B$540</f>
        <v>Frecvența analizei</v>
      </c>
      <c r="O351" s="508"/>
      <c r="P351" s="90"/>
      <c r="Q351" s="90"/>
      <c r="R351" s="90"/>
      <c r="S351" s="90"/>
      <c r="T351" s="90"/>
      <c r="U351" s="90"/>
      <c r="V351" s="90"/>
      <c r="W351" s="90"/>
      <c r="X351" s="489"/>
      <c r="Y351" s="489"/>
      <c r="Z351" s="489"/>
      <c r="AA351" s="489"/>
      <c r="AB351" s="489"/>
    </row>
    <row r="352" spans="1:28" outlineLevel="1" x14ac:dyDescent="0.2">
      <c r="A352" s="90"/>
      <c r="B352" s="489"/>
      <c r="C352" s="489"/>
      <c r="D352" s="489"/>
      <c r="E352" s="328" t="str">
        <f>Translations!$B$668</f>
        <v>Eficiența colectării</v>
      </c>
      <c r="F352" s="329"/>
      <c r="G352" s="330"/>
      <c r="H352" s="62"/>
      <c r="I352" s="232"/>
      <c r="J352" s="232"/>
      <c r="K352" s="315"/>
      <c r="L352" s="316"/>
      <c r="M352" s="316"/>
      <c r="N352" s="317"/>
      <c r="O352" s="508"/>
      <c r="P352" s="90"/>
      <c r="Q352" s="90"/>
      <c r="R352" s="90"/>
      <c r="S352" s="90"/>
      <c r="T352" s="90"/>
      <c r="U352" s="331" t="str">
        <f>U346</f>
        <v/>
      </c>
      <c r="V352" s="331">
        <v>0</v>
      </c>
      <c r="W352" s="113" t="b">
        <f>IF($L$6=EUconst_NotRelevant,TRUE,IF(V352&gt;0,(V352&lt;&gt;U352),IF(U352="",TRUE,FALSE)))</f>
        <v>1</v>
      </c>
      <c r="X352" s="489"/>
      <c r="Y352" s="489"/>
      <c r="Z352" s="489"/>
      <c r="AA352" s="489"/>
      <c r="AB352" s="489"/>
    </row>
    <row r="353" spans="1:28" outlineLevel="1" x14ac:dyDescent="0.2">
      <c r="A353" s="90"/>
      <c r="B353" s="489"/>
      <c r="C353" s="489"/>
      <c r="D353" s="507"/>
      <c r="E353" s="507"/>
      <c r="F353" s="507"/>
      <c r="G353" s="507"/>
      <c r="H353" s="507"/>
      <c r="I353" s="507"/>
      <c r="J353" s="507"/>
      <c r="K353" s="508"/>
      <c r="L353" s="508"/>
      <c r="M353" s="508"/>
      <c r="N353" s="508"/>
      <c r="O353" s="508"/>
      <c r="P353" s="90"/>
      <c r="Q353" s="90"/>
      <c r="R353" s="90"/>
      <c r="S353" s="90"/>
      <c r="T353" s="90"/>
      <c r="U353" s="19"/>
      <c r="V353" s="19"/>
      <c r="W353" s="19"/>
      <c r="X353" s="489"/>
      <c r="Y353" s="489"/>
      <c r="Z353" s="489"/>
      <c r="AA353" s="489"/>
      <c r="AB353" s="489"/>
    </row>
    <row r="354" spans="1:28" ht="15" outlineLevel="1" x14ac:dyDescent="0.2">
      <c r="A354" s="90"/>
      <c r="B354" s="489"/>
      <c r="C354" s="489"/>
      <c r="D354" s="1217" t="str">
        <f>Translations!$B$44</f>
        <v>Observații</v>
      </c>
      <c r="E354" s="1217"/>
      <c r="F354" s="1217"/>
      <c r="G354" s="1217"/>
      <c r="H354" s="1217"/>
      <c r="I354" s="1217"/>
      <c r="J354" s="1217"/>
      <c r="K354" s="1217"/>
      <c r="L354" s="1217"/>
      <c r="M354" s="1217"/>
      <c r="N354" s="1217"/>
      <c r="O354" s="508"/>
      <c r="P354" s="90"/>
      <c r="Q354" s="90"/>
      <c r="R354" s="90"/>
      <c r="S354" s="90"/>
      <c r="T354" s="90"/>
      <c r="U354" s="19"/>
      <c r="V354" s="19"/>
      <c r="W354" s="19"/>
      <c r="X354" s="489"/>
      <c r="Y354" s="489"/>
      <c r="Z354" s="489"/>
      <c r="AA354" s="489"/>
      <c r="AB354" s="489"/>
    </row>
    <row r="355" spans="1:28" s="12" customFormat="1" ht="12.75" customHeight="1" outlineLevel="1" x14ac:dyDescent="0.2">
      <c r="A355" s="19"/>
      <c r="D355" s="31" t="s">
        <v>254</v>
      </c>
      <c r="E355" s="1363" t="str">
        <f>Translations!$B$546</f>
        <v>Observații:</v>
      </c>
      <c r="F355" s="1363"/>
      <c r="G355" s="1363"/>
      <c r="H355" s="1363"/>
      <c r="I355" s="1363"/>
      <c r="J355" s="1363"/>
      <c r="K355" s="1363"/>
      <c r="L355" s="1363"/>
      <c r="M355" s="1363"/>
      <c r="N355" s="1363"/>
      <c r="O355" s="508"/>
      <c r="P355" s="19"/>
      <c r="Q355" s="19"/>
      <c r="R355" s="19"/>
      <c r="S355" s="19"/>
      <c r="T355" s="19"/>
      <c r="U355" s="19"/>
      <c r="V355" s="19"/>
      <c r="W355" s="19"/>
    </row>
    <row r="356" spans="1:28" s="12" customFormat="1" ht="5.0999999999999996" customHeight="1" outlineLevel="1" x14ac:dyDescent="0.2">
      <c r="A356" s="19"/>
      <c r="D356" s="31"/>
      <c r="E356" s="318"/>
      <c r="O356" s="508"/>
      <c r="P356" s="19"/>
      <c r="Q356" s="19"/>
      <c r="R356" s="19"/>
      <c r="S356" s="19"/>
      <c r="T356" s="19"/>
      <c r="U356" s="19"/>
      <c r="V356" s="19"/>
      <c r="W356" s="19"/>
    </row>
    <row r="357" spans="1:28" s="12" customFormat="1" ht="12.75" customHeight="1" outlineLevel="1" x14ac:dyDescent="0.2">
      <c r="A357" s="19"/>
      <c r="D357" s="31"/>
      <c r="E357" s="1352"/>
      <c r="F357" s="1353"/>
      <c r="G357" s="1353"/>
      <c r="H357" s="1353"/>
      <c r="I357" s="1353"/>
      <c r="J357" s="1353"/>
      <c r="K357" s="1353"/>
      <c r="L357" s="1353"/>
      <c r="M357" s="1353"/>
      <c r="N357" s="1354"/>
      <c r="O357" s="508"/>
      <c r="P357" s="19"/>
      <c r="Q357" s="19"/>
      <c r="R357" s="19"/>
      <c r="S357" s="19"/>
      <c r="T357" s="19"/>
      <c r="U357" s="331" t="str">
        <f>U352</f>
        <v/>
      </c>
      <c r="V357" s="331">
        <v>0</v>
      </c>
      <c r="W357" s="113" t="b">
        <f>IF($L$6=EUconst_NotRelevant,TRUE,IF(V357&gt;0,(V357&lt;&gt;U357),IF(U357="",TRUE,FALSE)))</f>
        <v>1</v>
      </c>
    </row>
    <row r="358" spans="1:28" s="12" customFormat="1" ht="12.75" customHeight="1" outlineLevel="1" x14ac:dyDescent="0.2">
      <c r="A358" s="19"/>
      <c r="D358" s="31"/>
      <c r="E358" s="1358"/>
      <c r="F358" s="1359"/>
      <c r="G358" s="1359"/>
      <c r="H358" s="1359"/>
      <c r="I358" s="1359"/>
      <c r="J358" s="1359"/>
      <c r="K358" s="1359"/>
      <c r="L358" s="1359"/>
      <c r="M358" s="1359"/>
      <c r="N358" s="1360"/>
      <c r="O358" s="508"/>
      <c r="P358" s="19"/>
      <c r="Q358" s="19"/>
      <c r="R358" s="19"/>
      <c r="S358" s="19"/>
      <c r="T358" s="19"/>
      <c r="U358" s="331" t="str">
        <f>U357</f>
        <v/>
      </c>
      <c r="V358" s="331">
        <v>0</v>
      </c>
      <c r="W358" s="113" t="b">
        <f>IF($L$6=EUconst_NotRelevant,TRUE,IF(V358&gt;0,(V358&lt;&gt;U358),IF(U358="",TRUE,FALSE)))</f>
        <v>1</v>
      </c>
    </row>
    <row r="359" spans="1:28" s="12" customFormat="1" ht="12.75" customHeight="1" outlineLevel="1" x14ac:dyDescent="0.2">
      <c r="A359" s="19"/>
      <c r="D359" s="31"/>
      <c r="E359" s="1355"/>
      <c r="F359" s="1356"/>
      <c r="G359" s="1356"/>
      <c r="H359" s="1356"/>
      <c r="I359" s="1356"/>
      <c r="J359" s="1356"/>
      <c r="K359" s="1356"/>
      <c r="L359" s="1356"/>
      <c r="M359" s="1356"/>
      <c r="N359" s="1357"/>
      <c r="O359" s="508"/>
      <c r="P359" s="19"/>
      <c r="Q359" s="19"/>
      <c r="R359" s="19"/>
      <c r="S359" s="19"/>
      <c r="T359" s="19"/>
      <c r="U359" s="331" t="str">
        <f>U358</f>
        <v/>
      </c>
      <c r="V359" s="331">
        <v>0</v>
      </c>
      <c r="W359" s="113" t="b">
        <f>IF($L$6=EUconst_NotRelevant,TRUE,IF(V359&gt;0,(V359&lt;&gt;U359),IF(U359="",TRUE,FALSE)))</f>
        <v>1</v>
      </c>
    </row>
    <row r="360" spans="1:28" s="12" customFormat="1" outlineLevel="1" x14ac:dyDescent="0.2">
      <c r="A360" s="19"/>
      <c r="D360" s="31"/>
      <c r="O360" s="508"/>
      <c r="P360" s="19"/>
      <c r="Q360" s="19"/>
      <c r="R360" s="19"/>
      <c r="S360" s="19"/>
      <c r="T360" s="19"/>
      <c r="U360" s="19"/>
      <c r="V360" s="19"/>
      <c r="W360" s="19"/>
    </row>
    <row r="361" spans="1:28" s="12" customFormat="1" ht="12.75" customHeight="1" outlineLevel="1" x14ac:dyDescent="0.2">
      <c r="A361" s="19"/>
      <c r="D361" s="31" t="s">
        <v>255</v>
      </c>
      <c r="E361" s="1363" t="str">
        <f>Translations!$B$548</f>
        <v>Justificare dacă nu se aplică nivelurile minime cerute:</v>
      </c>
      <c r="F361" s="1363"/>
      <c r="G361" s="1363"/>
      <c r="H361" s="1363"/>
      <c r="I361" s="1363"/>
      <c r="J361" s="1363"/>
      <c r="K361" s="1363"/>
      <c r="L361" s="1363"/>
      <c r="M361" s="1363"/>
      <c r="N361" s="1363"/>
      <c r="O361" s="508"/>
      <c r="P361" s="19"/>
      <c r="Q361" s="19"/>
      <c r="R361" s="19"/>
      <c r="S361" s="19"/>
      <c r="T361" s="19"/>
      <c r="U361" s="19"/>
      <c r="V361" s="19"/>
      <c r="W361" s="19"/>
    </row>
    <row r="362" spans="1:28" ht="5.0999999999999996" customHeight="1" outlineLevel="1" x14ac:dyDescent="0.2">
      <c r="A362" s="90"/>
      <c r="E362" s="81"/>
      <c r="F362" s="81"/>
      <c r="G362" s="81"/>
      <c r="H362" s="81"/>
      <c r="I362" s="81"/>
      <c r="J362" s="81"/>
      <c r="K362" s="81"/>
      <c r="L362" s="81"/>
      <c r="M362" s="81"/>
      <c r="N362" s="139"/>
      <c r="O362" s="508"/>
      <c r="P362" s="140"/>
      <c r="Q362" s="137"/>
      <c r="R362" s="90"/>
      <c r="S362" s="90"/>
      <c r="T362" s="90"/>
      <c r="U362" s="90"/>
      <c r="V362" s="90"/>
      <c r="W362" s="90"/>
    </row>
    <row r="363" spans="1:28" s="12" customFormat="1" ht="12.75" customHeight="1" outlineLevel="1" x14ac:dyDescent="0.2">
      <c r="A363" s="19"/>
      <c r="D363" s="31"/>
      <c r="E363" s="1352"/>
      <c r="F363" s="1353"/>
      <c r="G363" s="1353"/>
      <c r="H363" s="1353"/>
      <c r="I363" s="1353"/>
      <c r="J363" s="1353"/>
      <c r="K363" s="1353"/>
      <c r="L363" s="1353"/>
      <c r="M363" s="1353"/>
      <c r="N363" s="1354"/>
      <c r="O363" s="508"/>
      <c r="P363" s="19"/>
      <c r="Q363" s="19"/>
      <c r="R363" s="19"/>
      <c r="S363" s="19"/>
      <c r="T363" s="19"/>
      <c r="U363" s="331" t="str">
        <f>U359</f>
        <v/>
      </c>
      <c r="V363" s="331">
        <v>0</v>
      </c>
      <c r="W363" s="113" t="b">
        <f>IF($L$6=EUconst_NotRelevant,TRUE,IF(V363&gt;0,(V363&lt;&gt;U363),IF(U363="",TRUE,FALSE)))</f>
        <v>1</v>
      </c>
    </row>
    <row r="364" spans="1:28" s="12" customFormat="1" ht="12.75" customHeight="1" outlineLevel="1" x14ac:dyDescent="0.2">
      <c r="A364" s="19"/>
      <c r="D364" s="31"/>
      <c r="E364" s="1358"/>
      <c r="F364" s="1359"/>
      <c r="G364" s="1359"/>
      <c r="H364" s="1359"/>
      <c r="I364" s="1359"/>
      <c r="J364" s="1359"/>
      <c r="K364" s="1359"/>
      <c r="L364" s="1359"/>
      <c r="M364" s="1359"/>
      <c r="N364" s="1360"/>
      <c r="O364" s="508"/>
      <c r="P364" s="19"/>
      <c r="Q364" s="19"/>
      <c r="R364" s="19"/>
      <c r="S364" s="19"/>
      <c r="T364" s="19"/>
      <c r="U364" s="331" t="str">
        <f>U363</f>
        <v/>
      </c>
      <c r="V364" s="331">
        <v>0</v>
      </c>
      <c r="W364" s="113" t="b">
        <f>IF($L$6=EUconst_NotRelevant,TRUE,IF(V364&gt;0,(V364&lt;&gt;U364),IF(U364="",TRUE,FALSE)))</f>
        <v>1</v>
      </c>
    </row>
    <row r="365" spans="1:28" s="12" customFormat="1" ht="12.75" customHeight="1" outlineLevel="1" x14ac:dyDescent="0.2">
      <c r="A365" s="19"/>
      <c r="D365" s="31"/>
      <c r="E365" s="1355"/>
      <c r="F365" s="1356"/>
      <c r="G365" s="1356"/>
      <c r="H365" s="1356"/>
      <c r="I365" s="1356"/>
      <c r="J365" s="1356"/>
      <c r="K365" s="1356"/>
      <c r="L365" s="1356"/>
      <c r="M365" s="1356"/>
      <c r="N365" s="1357"/>
      <c r="O365" s="508"/>
      <c r="P365" s="19"/>
      <c r="Q365" s="19"/>
      <c r="R365" s="19"/>
      <c r="S365" s="19"/>
      <c r="T365" s="19"/>
      <c r="U365" s="331" t="str">
        <f>U364</f>
        <v/>
      </c>
      <c r="V365" s="331">
        <v>0</v>
      </c>
      <c r="W365" s="113" t="b">
        <f>IF($L$6=EUconst_NotRelevant,TRUE,IF(V365&gt;0,(V365&lt;&gt;U365),IF(U365="",TRUE,FALSE)))</f>
        <v>1</v>
      </c>
    </row>
    <row r="366" spans="1:28" ht="12.75" customHeight="1" thickBot="1" x14ac:dyDescent="0.25">
      <c r="A366" s="89"/>
      <c r="B366" s="12"/>
      <c r="C366" s="66"/>
      <c r="D366" s="67"/>
      <c r="E366" s="68"/>
      <c r="F366" s="66"/>
      <c r="G366" s="69"/>
      <c r="H366" s="69"/>
      <c r="I366" s="69"/>
      <c r="J366" s="69"/>
      <c r="K366" s="69"/>
      <c r="L366" s="69"/>
      <c r="M366" s="69"/>
      <c r="N366" s="69"/>
      <c r="O366" s="508"/>
      <c r="P366" s="19"/>
      <c r="Q366" s="90"/>
      <c r="R366" s="90"/>
      <c r="S366" s="132"/>
      <c r="T366" s="90"/>
      <c r="U366" s="90"/>
      <c r="V366" s="90"/>
      <c r="W366" s="90"/>
    </row>
    <row r="367" spans="1:28" ht="13.5" thickBot="1" x14ac:dyDescent="0.25">
      <c r="A367" s="90" t="s">
        <v>34</v>
      </c>
      <c r="B367" s="489"/>
      <c r="C367" s="489"/>
      <c r="D367" s="507"/>
      <c r="E367" s="507"/>
      <c r="F367" s="507"/>
      <c r="G367" s="507"/>
      <c r="H367" s="507"/>
      <c r="I367" s="507"/>
      <c r="J367" s="507"/>
      <c r="K367" s="508"/>
      <c r="L367" s="508"/>
      <c r="M367" s="508"/>
      <c r="N367" s="508"/>
      <c r="O367" s="508"/>
      <c r="P367" s="90"/>
      <c r="Q367" s="90"/>
      <c r="R367" s="90"/>
      <c r="S367" s="90"/>
      <c r="T367" s="90"/>
      <c r="U367" s="90"/>
      <c r="V367" s="90"/>
      <c r="W367" s="90"/>
      <c r="X367" s="489"/>
      <c r="Y367" s="489"/>
      <c r="Z367" s="489"/>
      <c r="AA367" s="489"/>
      <c r="AB367" s="489"/>
    </row>
    <row r="368" spans="1:28" ht="15.75" thickBot="1" x14ac:dyDescent="0.25">
      <c r="A368" s="90"/>
      <c r="B368" s="489"/>
      <c r="C368" s="311" t="str">
        <f>INDEX($D$50:$D$55,Q368)</f>
        <v/>
      </c>
      <c r="D368" s="1217" t="str">
        <f>CONCATENATE(Euconst_SourceStream," ", Q368,":")</f>
        <v>Flux de sursă 5:</v>
      </c>
      <c r="E368" s="1217"/>
      <c r="F368" s="1217"/>
      <c r="G368" s="1244"/>
      <c r="H368" s="1245" t="str">
        <f>IF(INDEX($E$50:$E$55,Q368)="","",INDEX($E$50:$E$55,Q368))</f>
        <v/>
      </c>
      <c r="I368" s="1245"/>
      <c r="J368" s="1245"/>
      <c r="K368" s="1245"/>
      <c r="L368" s="1246"/>
      <c r="M368" s="1247" t="str">
        <f>IF(S368=TRUE,IF(U368="",T368,U368),"")</f>
        <v/>
      </c>
      <c r="N368" s="1248"/>
      <c r="O368" s="508"/>
      <c r="P368" s="90"/>
      <c r="Q368" s="43">
        <f>Q296+1</f>
        <v>5</v>
      </c>
      <c r="R368" s="47"/>
      <c r="S368" s="51" t="b">
        <f>IF(INDEX(C_InstallationDescription!$M:$M,MATCH(Q370,C_InstallationDescription!$Q:$Q,0))="",FALSE,TRUE)</f>
        <v>0</v>
      </c>
      <c r="T368" s="113" t="str">
        <f>IF(S368=TRUE,INDEX(C_InstallationDescription!$M:$M,MATCH(Q370,C_InstallationDescription!$Q:$Q,0)),"")</f>
        <v/>
      </c>
      <c r="U368" s="51" t="str">
        <f>IF(S368=TRUE,IF(ISBLANK(INDEX(C_InstallationDescription!$N:$N,MATCH(Q370,C_InstallationDescription!$Q:$Q,0))),"",INDEX(C_InstallationDescription!$N:$N,MATCH(Q370,C_InstallationDescription!$Q:$Q,0))),"")</f>
        <v/>
      </c>
      <c r="V368" s="331" t="str">
        <f>IF(ISNUMBER(INDEX(CNTR_ListPFCmethods,Q368)),INDEX(CNTR_ListPFCmethods,Q368),"")</f>
        <v/>
      </c>
      <c r="W368" s="90"/>
      <c r="X368" s="489"/>
      <c r="Y368" s="489"/>
      <c r="Z368" s="489"/>
      <c r="AA368" s="489"/>
      <c r="AB368" s="489"/>
    </row>
    <row r="369" spans="1:28" ht="5.0999999999999996" customHeight="1" x14ac:dyDescent="0.2">
      <c r="A369" s="90"/>
      <c r="C369" s="321"/>
      <c r="D369" s="301"/>
      <c r="E369" s="301"/>
      <c r="F369" s="301"/>
      <c r="G369" s="312"/>
      <c r="H369" s="322"/>
      <c r="I369" s="322"/>
      <c r="J369" s="322"/>
      <c r="K369" s="322"/>
      <c r="L369" s="322"/>
      <c r="M369" s="323"/>
      <c r="N369" s="323"/>
      <c r="O369" s="10"/>
      <c r="P369" s="90"/>
      <c r="Q369" s="14"/>
      <c r="R369" s="30"/>
      <c r="S369" s="30"/>
      <c r="T369" s="30"/>
      <c r="U369" s="30"/>
      <c r="V369" s="90"/>
      <c r="W369" s="90"/>
      <c r="X369" s="489"/>
      <c r="Y369" s="489"/>
      <c r="Z369" s="489"/>
      <c r="AA369" s="489"/>
      <c r="AB369" s="489"/>
    </row>
    <row r="370" spans="1:28" s="32" customFormat="1" ht="12.75" customHeight="1" x14ac:dyDescent="0.2">
      <c r="A370" s="90"/>
      <c r="B370" s="8"/>
      <c r="C370" s="8"/>
      <c r="D370" s="31"/>
      <c r="E370" s="1097" t="str">
        <f>Translations!$B$437</f>
        <v>Tipul fluxului de sursă:</v>
      </c>
      <c r="F370" s="1097"/>
      <c r="G370" s="1098"/>
      <c r="H370" s="1249" t="str">
        <f>IF(INDEX($H$50:$H$55,Q368)="","",INDEX($H$50:$H$55,Q368))</f>
        <v/>
      </c>
      <c r="I370" s="1250"/>
      <c r="J370" s="1250"/>
      <c r="K370" s="1250"/>
      <c r="L370" s="1251"/>
      <c r="O370" s="7"/>
      <c r="P370" s="22"/>
      <c r="Q370" s="50" t="str">
        <f>EUconst_CNTR_SourceCategory&amp;C368</f>
        <v>SourceCategory_</v>
      </c>
      <c r="R370" s="30"/>
      <c r="S370" s="30"/>
      <c r="T370" s="30"/>
      <c r="U370" s="30"/>
      <c r="V370" s="30"/>
      <c r="W370" s="30"/>
    </row>
    <row r="371" spans="1:28" s="32" customFormat="1" outlineLevel="1" x14ac:dyDescent="0.2">
      <c r="A371" s="39"/>
      <c r="B371" s="8"/>
      <c r="C371" s="8"/>
      <c r="D371" s="48"/>
      <c r="E371" s="1097" t="str">
        <f>Translations!$B$438</f>
        <v>Metoda aplicabilă conform RMR:</v>
      </c>
      <c r="F371" s="1097"/>
      <c r="G371" s="1098"/>
      <c r="H371" s="1240" t="str">
        <f>IF(H370="","",INDEX(EUwideConstants!$F$261:$F$320,MATCH(H370,EUConst_TierActivityListNames,0)))</f>
        <v/>
      </c>
      <c r="I371" s="1240"/>
      <c r="J371" s="1240"/>
      <c r="K371" s="1240"/>
      <c r="L371" s="1240"/>
      <c r="M371" s="2"/>
      <c r="N371" s="2"/>
      <c r="O371" s="7"/>
      <c r="P371" s="22"/>
      <c r="Q371" s="14"/>
      <c r="R371" s="30"/>
      <c r="S371" s="30"/>
      <c r="T371" s="30"/>
      <c r="U371" s="30"/>
      <c r="V371" s="30"/>
      <c r="W371" s="30"/>
    </row>
    <row r="372" spans="1:28" s="32" customFormat="1" ht="25.5" customHeight="1" outlineLevel="1" x14ac:dyDescent="0.2">
      <c r="A372" s="39"/>
      <c r="D372" s="49"/>
      <c r="E372" s="1097" t="str">
        <f>Translations!$B$439</f>
        <v>Parametrul căruia i se aplică incertitudinea:</v>
      </c>
      <c r="F372" s="1097"/>
      <c r="G372" s="1098"/>
      <c r="H372" s="1364" t="str">
        <f>IF(H370="","",INDEX(EUwideConstants!$E$261:$E$320,MATCH(H370,EUConst_TierActivityListNames,0)))</f>
        <v/>
      </c>
      <c r="I372" s="1365"/>
      <c r="J372" s="1365"/>
      <c r="K372" s="1365"/>
      <c r="L372" s="1366"/>
      <c r="P372" s="22"/>
      <c r="Q372" s="14"/>
      <c r="R372" s="30"/>
      <c r="S372" s="30"/>
      <c r="T372" s="30"/>
      <c r="U372" s="30"/>
      <c r="V372" s="30"/>
      <c r="W372" s="30"/>
    </row>
    <row r="373" spans="1:28" s="32" customFormat="1" ht="5.0999999999999996" customHeight="1" outlineLevel="1" x14ac:dyDescent="0.2">
      <c r="A373" s="39"/>
      <c r="D373" s="49"/>
      <c r="E373" s="333"/>
      <c r="F373" s="333"/>
      <c r="G373" s="333"/>
      <c r="H373" s="332"/>
      <c r="I373" s="332"/>
      <c r="J373" s="332"/>
      <c r="K373" s="332"/>
      <c r="L373" s="332"/>
      <c r="P373" s="22"/>
      <c r="Q373" s="14"/>
      <c r="R373" s="30"/>
      <c r="S373" s="30"/>
      <c r="T373" s="30"/>
      <c r="U373" s="30"/>
      <c r="V373" s="30"/>
      <c r="W373" s="30"/>
    </row>
    <row r="374" spans="1:28" s="12" customFormat="1" ht="15" outlineLevel="1" x14ac:dyDescent="0.2">
      <c r="A374" s="19"/>
      <c r="C374" s="31"/>
      <c r="D374" s="1217" t="str">
        <f>Translations!$B$446</f>
        <v>Asistență automată privind nivelurile aplicabile:</v>
      </c>
      <c r="E374" s="1217"/>
      <c r="F374" s="1217"/>
      <c r="G374" s="1217"/>
      <c r="H374" s="1217"/>
      <c r="I374" s="1217"/>
      <c r="J374" s="1217"/>
      <c r="K374" s="1217"/>
      <c r="L374" s="1217"/>
      <c r="M374" s="1217"/>
      <c r="N374" s="1217"/>
      <c r="O374" s="508"/>
      <c r="P374" s="19"/>
      <c r="Q374" s="19"/>
      <c r="R374" s="19"/>
      <c r="S374" s="19"/>
      <c r="T374" s="19"/>
      <c r="U374" s="19"/>
      <c r="V374" s="19"/>
      <c r="W374" s="19"/>
    </row>
    <row r="375" spans="1:28" s="12" customFormat="1" ht="5.0999999999999996" customHeight="1" outlineLevel="1" x14ac:dyDescent="0.2">
      <c r="A375" s="19"/>
      <c r="C375" s="31"/>
      <c r="D375" s="301"/>
      <c r="E375" s="301"/>
      <c r="F375" s="301"/>
      <c r="G375" s="301"/>
      <c r="H375" s="301"/>
      <c r="I375" s="301"/>
      <c r="J375" s="301"/>
      <c r="K375" s="301"/>
      <c r="L375" s="301"/>
      <c r="M375" s="301"/>
      <c r="N375" s="301"/>
      <c r="O375" s="508"/>
      <c r="P375" s="19"/>
      <c r="Q375" s="19"/>
      <c r="R375" s="19"/>
      <c r="S375" s="19"/>
      <c r="T375" s="19"/>
      <c r="U375" s="19"/>
      <c r="V375" s="19"/>
      <c r="W375" s="19"/>
    </row>
    <row r="376" spans="1:28" s="12" customFormat="1" ht="51" customHeight="1" outlineLevel="1" x14ac:dyDescent="0.2">
      <c r="A376" s="19"/>
      <c r="C376" s="31"/>
      <c r="E376" s="1241" t="str">
        <f>IF(H368="","",INDEX(EUconst_SmallEmiSouStreamMsg,MATCH(Q376,EUconst_SmallEmiSouStream,0)))</f>
        <v/>
      </c>
      <c r="F376" s="1242"/>
      <c r="G376" s="1242"/>
      <c r="H376" s="1242"/>
      <c r="I376" s="1242"/>
      <c r="J376" s="1242"/>
      <c r="K376" s="1242"/>
      <c r="L376" s="1242"/>
      <c r="M376" s="1242"/>
      <c r="N376" s="1243"/>
      <c r="O376" s="508"/>
      <c r="P376" s="19"/>
      <c r="Q376" s="320" t="str">
        <f>IF(ISBLANK(CNTR_SmallEmitter),IF(CNTR_SmallEmitter=TRUE,EUconst_CNTR_SmallEmitter,EUconst_CNTR_NoSmallEmitter),EUconst_CNTR_NoSmallEmitter) &amp; IF((CNTR_Category)="","C",CNTR_Category) &amp; "_" &amp; IF(M368="",1,MATCH(M368,SourceCategory,0))</f>
        <v>NoSmallEmitter_C_1</v>
      </c>
      <c r="R376" s="19"/>
      <c r="S376" s="19"/>
      <c r="T376" s="19"/>
      <c r="U376" s="19"/>
      <c r="V376" s="19"/>
      <c r="W376" s="19"/>
    </row>
    <row r="377" spans="1:28" ht="5.0999999999999996" customHeight="1" outlineLevel="1" x14ac:dyDescent="0.2">
      <c r="A377" s="90"/>
      <c r="B377" s="489"/>
      <c r="C377" s="489"/>
      <c r="D377" s="507"/>
      <c r="E377" s="507"/>
      <c r="F377" s="507"/>
      <c r="G377" s="507"/>
      <c r="H377" s="507"/>
      <c r="I377" s="507"/>
      <c r="J377" s="507"/>
      <c r="K377" s="508"/>
      <c r="L377" s="508"/>
      <c r="M377" s="508"/>
      <c r="N377" s="508"/>
      <c r="O377" s="508"/>
      <c r="P377" s="90"/>
      <c r="Q377" s="90"/>
      <c r="R377" s="90"/>
      <c r="S377" s="90"/>
      <c r="T377" s="90"/>
      <c r="U377" s="90"/>
      <c r="V377" s="90"/>
      <c r="W377" s="90"/>
      <c r="X377" s="489"/>
      <c r="Y377" s="489"/>
      <c r="Z377" s="489"/>
      <c r="AA377" s="489"/>
      <c r="AB377" s="489"/>
    </row>
    <row r="378" spans="1:28" ht="15" customHeight="1" outlineLevel="1" x14ac:dyDescent="0.2">
      <c r="A378" s="90"/>
      <c r="B378" s="489"/>
      <c r="C378" s="324"/>
      <c r="D378" s="1217" t="str">
        <f>Translations!$B$652</f>
        <v>Date de activitate</v>
      </c>
      <c r="E378" s="1217"/>
      <c r="F378" s="1217"/>
      <c r="G378" s="1217"/>
      <c r="H378" s="1217"/>
      <c r="I378" s="1217"/>
      <c r="J378" s="1217"/>
      <c r="K378" s="1217"/>
      <c r="L378" s="1217"/>
      <c r="M378" s="1217"/>
      <c r="N378" s="1217"/>
      <c r="O378" s="508"/>
      <c r="P378" s="90"/>
      <c r="Q378" s="90"/>
      <c r="R378" s="90"/>
      <c r="S378" s="90"/>
      <c r="T378" s="90"/>
      <c r="U378" s="90"/>
      <c r="V378" s="90"/>
      <c r="W378" s="90"/>
      <c r="X378" s="489"/>
      <c r="Y378" s="489"/>
      <c r="Z378" s="489"/>
      <c r="AA378" s="489"/>
      <c r="AB378" s="489"/>
    </row>
    <row r="379" spans="1:28" ht="5.0999999999999996" customHeight="1" outlineLevel="1" x14ac:dyDescent="0.2">
      <c r="A379" s="90"/>
      <c r="B379" s="489"/>
      <c r="C379" s="324"/>
      <c r="D379" s="301"/>
      <c r="E379" s="301"/>
      <c r="F379" s="301"/>
      <c r="G379" s="301"/>
      <c r="H379" s="301"/>
      <c r="I379" s="301"/>
      <c r="J379" s="301"/>
      <c r="K379" s="301"/>
      <c r="L379" s="301"/>
      <c r="M379" s="301"/>
      <c r="N379" s="301"/>
      <c r="O379" s="508"/>
      <c r="P379" s="90"/>
      <c r="Q379" s="90"/>
      <c r="R379" s="90"/>
      <c r="S379" s="90"/>
      <c r="T379" s="90"/>
      <c r="U379" s="90"/>
      <c r="V379" s="90"/>
      <c r="W379" s="90"/>
      <c r="X379" s="489"/>
      <c r="Y379" s="489"/>
      <c r="Z379" s="489"/>
      <c r="AA379" s="489"/>
      <c r="AB379" s="489"/>
    </row>
    <row r="380" spans="1:28" outlineLevel="1" x14ac:dyDescent="0.2">
      <c r="A380" s="90"/>
      <c r="B380" s="489"/>
      <c r="C380" s="394"/>
      <c r="D380" s="394" t="str">
        <f>Translations!$B$653</f>
        <v>Producția de aluminiu primar:</v>
      </c>
      <c r="E380" s="507"/>
      <c r="F380" s="507"/>
      <c r="G380" s="507"/>
      <c r="H380" s="507"/>
      <c r="I380" s="507"/>
      <c r="J380" s="507"/>
      <c r="K380" s="508"/>
      <c r="L380" s="508"/>
      <c r="M380" s="508"/>
      <c r="N380" s="508"/>
      <c r="O380" s="508"/>
      <c r="P380" s="90"/>
      <c r="Q380" s="90"/>
      <c r="R380" s="90"/>
      <c r="S380" s="90"/>
      <c r="T380" s="90"/>
      <c r="U380" s="90" t="s">
        <v>492</v>
      </c>
      <c r="V380" s="90" t="s">
        <v>489</v>
      </c>
      <c r="W380" s="90" t="s">
        <v>88</v>
      </c>
      <c r="X380" s="489"/>
      <c r="Y380" s="489"/>
      <c r="Z380" s="489"/>
      <c r="AA380" s="489"/>
      <c r="AB380" s="489"/>
    </row>
    <row r="381" spans="1:28" outlineLevel="1" x14ac:dyDescent="0.2">
      <c r="A381" s="90"/>
      <c r="B381" s="489"/>
      <c r="C381" s="489"/>
      <c r="D381" s="31" t="s">
        <v>313</v>
      </c>
      <c r="E381" s="35" t="str">
        <f>Translations!$B$477</f>
        <v>Nivelul minim cerut pentru datele de activitate:</v>
      </c>
      <c r="F381" s="12"/>
      <c r="G381" s="12"/>
      <c r="H381" s="313" t="str">
        <f>IF(H370="","",IF(CNTR_Category="A",INDEX(EUwideConstants!$G:$G,MATCH(Q381,EUwideConstants!$Q:$Q,0)),INDEX(EUwideConstants!$N:$N,MATCH(Q381,EUwideConstants!$Q:$Q,0))))</f>
        <v/>
      </c>
      <c r="I381" s="1351" t="str">
        <f>IF(H381="","",IF(S381=0,EUconst_NA,IF(ISERROR(S381),"",EUconst_MsgTierActivityLevel &amp; " " &amp;S381)))</f>
        <v/>
      </c>
      <c r="J381" s="1094"/>
      <c r="K381" s="1094"/>
      <c r="L381" s="1094"/>
      <c r="M381" s="1094"/>
      <c r="N381" s="1037"/>
      <c r="O381" s="508"/>
      <c r="P381" s="90"/>
      <c r="Q381" s="113" t="str">
        <f>EUconst_CNTR_ActivityData&amp;H370</f>
        <v>ActivityData_</v>
      </c>
      <c r="R381" s="39"/>
      <c r="S381" s="42" t="str">
        <f>IF(H381="","",IF(H381=EUconst_NA,"",INDEX(EUwideConstants!$H:$M,MATCH(Q381,EUwideConstants!$Q:$Q,0),MATCH(H381,CNTR_TierList,0))))</f>
        <v/>
      </c>
      <c r="T381" s="90"/>
      <c r="U381" s="331" t="str">
        <f>V368</f>
        <v/>
      </c>
      <c r="V381" s="331">
        <v>0</v>
      </c>
      <c r="W381" s="113" t="b">
        <f>IF($L$6=EUconst_NotRelevant,TRUE,IF(V381&gt;0,(V381&lt;&gt;U381),IF(U381="",TRUE,FALSE)))</f>
        <v>1</v>
      </c>
      <c r="X381" s="489"/>
      <c r="Y381" s="489"/>
      <c r="Z381" s="489"/>
      <c r="AA381" s="489"/>
      <c r="AB381" s="489"/>
    </row>
    <row r="382" spans="1:28" outlineLevel="1" x14ac:dyDescent="0.2">
      <c r="A382" s="90"/>
      <c r="B382" s="489"/>
      <c r="C382" s="489"/>
      <c r="D382" s="31" t="s">
        <v>186</v>
      </c>
      <c r="E382" s="35" t="str">
        <f>Translations!$B$478</f>
        <v>Nivelul utilizat pentru datele de activitate:</v>
      </c>
      <c r="F382" s="12"/>
      <c r="G382" s="12"/>
      <c r="H382" s="232"/>
      <c r="I382" s="1351" t="str">
        <f>IF(OR(ISBLANK(H382),H382=EUconst_NoTier),"",IF(S382=0,EUconst_NA,IF(ISERROR(S382),"",EUconst_MsgTierActivityLevel &amp; " " &amp;S382)))</f>
        <v/>
      </c>
      <c r="J382" s="1094"/>
      <c r="K382" s="1094"/>
      <c r="L382" s="1094"/>
      <c r="M382" s="1094"/>
      <c r="N382" s="1037"/>
      <c r="O382" s="508"/>
      <c r="P382" s="90"/>
      <c r="Q382" s="113" t="str">
        <f>EUconst_CNTR_ActivityData&amp;H370</f>
        <v>ActivityData_</v>
      </c>
      <c r="R382" s="39"/>
      <c r="S382" s="42" t="str">
        <f>IF(ISBLANK(H382),"",IF(H382=EUconst_NA,"",INDEX(EUwideConstants!$H:$M,MATCH(Q382,EUwideConstants!$Q:$Q,0),MATCH(H382,CNTR_TierList,0))))</f>
        <v/>
      </c>
      <c r="T382" s="90"/>
      <c r="U382" s="331" t="str">
        <f>U381</f>
        <v/>
      </c>
      <c r="V382" s="331">
        <v>0</v>
      </c>
      <c r="W382" s="113" t="b">
        <f>IF($L$6=EUconst_NotRelevant,TRUE,IF(V382&gt;0,(V382&lt;&gt;U382),IF(U382="",TRUE,FALSE)))</f>
        <v>1</v>
      </c>
      <c r="X382" s="489"/>
      <c r="Y382" s="489"/>
      <c r="Z382" s="489"/>
      <c r="AA382" s="489"/>
      <c r="AB382" s="489"/>
    </row>
    <row r="383" spans="1:28" outlineLevel="1" x14ac:dyDescent="0.2">
      <c r="A383" s="90"/>
      <c r="B383" s="489"/>
      <c r="C383" s="489"/>
      <c r="D383" s="31" t="s">
        <v>314</v>
      </c>
      <c r="E383" s="35" t="str">
        <f>Translations!$B$479</f>
        <v>Incertitudine constatată:</v>
      </c>
      <c r="F383" s="12"/>
      <c r="G383" s="12"/>
      <c r="H383" s="314"/>
      <c r="I383" s="35" t="str">
        <f>Translations!$B$480</f>
        <v>Observație:</v>
      </c>
      <c r="J383" s="1350"/>
      <c r="K383" s="1327"/>
      <c r="L383" s="1327"/>
      <c r="M383" s="1327"/>
      <c r="N383" s="1328"/>
      <c r="O383" s="508"/>
      <c r="P383" s="90"/>
      <c r="Q383" s="90"/>
      <c r="R383" s="90"/>
      <c r="S383" s="90"/>
      <c r="T383" s="90"/>
      <c r="U383" s="331" t="str">
        <f>U382</f>
        <v/>
      </c>
      <c r="V383" s="331">
        <v>0</v>
      </c>
      <c r="W383" s="113" t="b">
        <f>IF($L$6=EUconst_NotRelevant,TRUE,IF(V383&gt;0,(V383&lt;&gt;U383),IF(U383="",TRUE,FALSE)))</f>
        <v>1</v>
      </c>
      <c r="X383" s="489"/>
      <c r="Y383" s="489"/>
      <c r="Z383" s="489"/>
      <c r="AA383" s="489"/>
      <c r="AB383" s="489"/>
    </row>
    <row r="384" spans="1:28" ht="5.0999999999999996" customHeight="1" outlineLevel="1" x14ac:dyDescent="0.2">
      <c r="A384" s="90"/>
      <c r="B384" s="489"/>
      <c r="C384" s="489"/>
      <c r="D384" s="489"/>
      <c r="E384" s="507"/>
      <c r="F384" s="507"/>
      <c r="G384" s="507"/>
      <c r="H384" s="507"/>
      <c r="I384" s="507"/>
      <c r="J384" s="507"/>
      <c r="K384" s="507"/>
      <c r="L384" s="508"/>
      <c r="M384" s="508"/>
      <c r="N384" s="508"/>
      <c r="O384" s="508"/>
      <c r="P384" s="90"/>
      <c r="Q384" s="90"/>
      <c r="R384" s="90"/>
      <c r="S384" s="90"/>
      <c r="T384" s="90"/>
      <c r="U384" s="90"/>
      <c r="V384" s="90"/>
      <c r="W384" s="90"/>
      <c r="X384" s="489"/>
      <c r="Y384" s="489"/>
      <c r="Z384" s="489"/>
      <c r="AA384" s="489"/>
      <c r="AB384" s="489"/>
    </row>
    <row r="385" spans="1:28" outlineLevel="1" x14ac:dyDescent="0.2">
      <c r="A385" s="90"/>
      <c r="B385" s="489"/>
      <c r="C385" s="489"/>
      <c r="D385" s="394" t="str">
        <f>Translations!$B$654</f>
        <v>Metoda A: numărul de efecte anodice pe cuvă-zi</v>
      </c>
      <c r="E385" s="507"/>
      <c r="F385" s="507"/>
      <c r="G385" s="507"/>
      <c r="H385" s="507"/>
      <c r="I385" s="507"/>
      <c r="J385" s="507"/>
      <c r="K385" s="507"/>
      <c r="L385" s="508"/>
      <c r="M385" s="508"/>
      <c r="N385" s="508"/>
      <c r="O385" s="508"/>
      <c r="P385" s="90"/>
      <c r="Q385" s="93"/>
      <c r="R385" s="93"/>
      <c r="S385" s="93"/>
      <c r="T385" s="90"/>
      <c r="U385" s="90"/>
      <c r="V385" s="90"/>
      <c r="W385" s="90"/>
      <c r="X385" s="489"/>
      <c r="Y385" s="489"/>
      <c r="Z385" s="489"/>
      <c r="AA385" s="489"/>
      <c r="AB385" s="489"/>
    </row>
    <row r="386" spans="1:28" outlineLevel="1" x14ac:dyDescent="0.2">
      <c r="A386" s="90"/>
      <c r="B386" s="489"/>
      <c r="C386" s="489"/>
      <c r="D386" s="31" t="s">
        <v>315</v>
      </c>
      <c r="E386" s="35" t="str">
        <f>Translations!$B$477</f>
        <v>Nivelul minim cerut pentru datele de activitate:</v>
      </c>
      <c r="F386" s="12"/>
      <c r="G386" s="12"/>
      <c r="H386" s="313" t="str">
        <f>IF(W386,"",H381)</f>
        <v/>
      </c>
      <c r="I386" s="1351" t="str">
        <f>IF(W386,"",I381)</f>
        <v/>
      </c>
      <c r="J386" s="1094"/>
      <c r="K386" s="1094"/>
      <c r="L386" s="1094"/>
      <c r="M386" s="1094"/>
      <c r="N386" s="1037"/>
      <c r="O386" s="508"/>
      <c r="P386" s="90"/>
      <c r="Q386" s="93"/>
      <c r="R386" s="39"/>
      <c r="S386" s="30"/>
      <c r="T386" s="90"/>
      <c r="U386" s="331" t="str">
        <f>U383</f>
        <v/>
      </c>
      <c r="V386" s="331">
        <v>1</v>
      </c>
      <c r="W386" s="113" t="b">
        <f>IF($L$6=EUconst_NotRelevant,TRUE,IF(V386&gt;0,(V386&lt;&gt;U386),IF(U386="",TRUE,FALSE)))</f>
        <v>1</v>
      </c>
      <c r="X386" s="489"/>
      <c r="Y386" s="489"/>
      <c r="Z386" s="489"/>
      <c r="AA386" s="489"/>
      <c r="AB386" s="489"/>
    </row>
    <row r="387" spans="1:28" outlineLevel="1" x14ac:dyDescent="0.2">
      <c r="A387" s="90"/>
      <c r="B387" s="489"/>
      <c r="C387" s="489"/>
      <c r="D387" s="31" t="s">
        <v>312</v>
      </c>
      <c r="E387" s="35" t="str">
        <f>Translations!$B$478</f>
        <v>Nivelul utilizat pentru datele de activitate:</v>
      </c>
      <c r="F387" s="12"/>
      <c r="G387" s="12"/>
      <c r="H387" s="232"/>
      <c r="I387" s="1351" t="str">
        <f>IF(OR(ISBLANK(H387),H387=EUconst_NoTier),"",IF(S387=0,EUconst_NA,IF(ISERROR(S387),"",EUconst_MsgTierActivityLevel &amp; " " &amp;S387)))</f>
        <v/>
      </c>
      <c r="J387" s="1094"/>
      <c r="K387" s="1094"/>
      <c r="L387" s="1094"/>
      <c r="M387" s="1094"/>
      <c r="N387" s="1037"/>
      <c r="O387" s="508"/>
      <c r="P387" s="90"/>
      <c r="Q387" s="113" t="str">
        <f>EUconst_CNTR_ActivityData&amp;H370</f>
        <v>ActivityData_</v>
      </c>
      <c r="R387" s="39"/>
      <c r="S387" s="42" t="str">
        <f>IF(ISBLANK(H387),"",IF(H387=EUconst_NA,"",INDEX(EUwideConstants!$H:$M,MATCH(Q387,EUwideConstants!$Q:$Q,0),MATCH(H387,CNTR_TierList,0))))</f>
        <v/>
      </c>
      <c r="T387" s="90"/>
      <c r="U387" s="331" t="str">
        <f>U386</f>
        <v/>
      </c>
      <c r="V387" s="331">
        <v>1</v>
      </c>
      <c r="W387" s="113" t="b">
        <f>IF($L$6=EUconst_NotRelevant,TRUE,IF(V387&gt;0,(V387&lt;&gt;U387),IF(U387="",TRUE,FALSE)))</f>
        <v>1</v>
      </c>
      <c r="X387" s="489"/>
      <c r="Y387" s="489"/>
      <c r="Z387" s="489"/>
      <c r="AA387" s="489"/>
      <c r="AB387" s="489"/>
    </row>
    <row r="388" spans="1:28" outlineLevel="1" x14ac:dyDescent="0.2">
      <c r="A388" s="90"/>
      <c r="B388" s="489"/>
      <c r="C388" s="489"/>
      <c r="D388" s="31" t="s">
        <v>405</v>
      </c>
      <c r="E388" s="35" t="str">
        <f>Translations!$B$479</f>
        <v>Incertitudine constatată:</v>
      </c>
      <c r="F388" s="12"/>
      <c r="G388" s="12"/>
      <c r="H388" s="314"/>
      <c r="I388" s="35" t="str">
        <f>Translations!$B$480</f>
        <v>Observație:</v>
      </c>
      <c r="J388" s="1350"/>
      <c r="K388" s="1327"/>
      <c r="L388" s="1327"/>
      <c r="M388" s="1327"/>
      <c r="N388" s="1328"/>
      <c r="O388" s="508"/>
      <c r="P388" s="90"/>
      <c r="Q388" s="93"/>
      <c r="R388" s="93"/>
      <c r="S388" s="93"/>
      <c r="T388" s="90"/>
      <c r="U388" s="331" t="str">
        <f>U387</f>
        <v/>
      </c>
      <c r="V388" s="331">
        <v>1</v>
      </c>
      <c r="W388" s="113" t="b">
        <f>IF($L$6=EUconst_NotRelevant,TRUE,IF(V388&gt;0,(V388&lt;&gt;U388),IF(U388="",TRUE,FALSE)))</f>
        <v>1</v>
      </c>
      <c r="X388" s="489"/>
      <c r="Y388" s="489"/>
      <c r="Z388" s="489"/>
      <c r="AA388" s="489"/>
      <c r="AB388" s="489"/>
    </row>
    <row r="389" spans="1:28" ht="5.0999999999999996" customHeight="1" outlineLevel="1" x14ac:dyDescent="0.2">
      <c r="A389" s="90"/>
      <c r="B389" s="489"/>
      <c r="C389" s="489"/>
      <c r="D389" s="489"/>
      <c r="E389" s="507"/>
      <c r="F389" s="507"/>
      <c r="G389" s="507"/>
      <c r="H389" s="507"/>
      <c r="I389" s="507"/>
      <c r="J389" s="507"/>
      <c r="K389" s="507"/>
      <c r="L389" s="508"/>
      <c r="M389" s="508"/>
      <c r="N389" s="508"/>
      <c r="O389" s="508"/>
      <c r="P389" s="90"/>
      <c r="Q389" s="90"/>
      <c r="R389" s="90"/>
      <c r="S389" s="90"/>
      <c r="T389" s="90"/>
      <c r="U389" s="90"/>
      <c r="V389" s="90"/>
      <c r="W389" s="90"/>
      <c r="X389" s="489"/>
      <c r="Y389" s="489"/>
      <c r="Z389" s="489"/>
      <c r="AA389" s="489"/>
      <c r="AB389" s="489"/>
    </row>
    <row r="390" spans="1:28" outlineLevel="1" x14ac:dyDescent="0.2">
      <c r="A390" s="90"/>
      <c r="B390" s="489"/>
      <c r="C390" s="489"/>
      <c r="D390" s="394" t="str">
        <f>Translations!$B$655</f>
        <v>Metoda A: durata medie a efectelor anodice în minute per eveniment</v>
      </c>
      <c r="E390" s="507"/>
      <c r="F390" s="507"/>
      <c r="G390" s="507"/>
      <c r="H390" s="507"/>
      <c r="I390" s="507"/>
      <c r="J390" s="507"/>
      <c r="K390" s="507"/>
      <c r="L390" s="508"/>
      <c r="M390" s="508"/>
      <c r="N390" s="508"/>
      <c r="O390" s="508"/>
      <c r="P390" s="90"/>
      <c r="Q390" s="93"/>
      <c r="R390" s="93"/>
      <c r="S390" s="93"/>
      <c r="T390" s="90"/>
      <c r="U390" s="90"/>
      <c r="V390" s="90"/>
      <c r="W390" s="90"/>
      <c r="X390" s="489"/>
      <c r="Y390" s="489"/>
      <c r="Z390" s="489"/>
      <c r="AA390" s="489"/>
      <c r="AB390" s="489"/>
    </row>
    <row r="391" spans="1:28" outlineLevel="1" x14ac:dyDescent="0.2">
      <c r="A391" s="90"/>
      <c r="B391" s="489"/>
      <c r="C391" s="489"/>
      <c r="D391" s="31" t="s">
        <v>406</v>
      </c>
      <c r="E391" s="35" t="str">
        <f>Translations!$B$477</f>
        <v>Nivelul minim cerut pentru datele de activitate:</v>
      </c>
      <c r="F391" s="12"/>
      <c r="G391" s="12"/>
      <c r="H391" s="313" t="str">
        <f>IF(W391,"",H381)</f>
        <v/>
      </c>
      <c r="I391" s="1351" t="str">
        <f>IF(W391,"",I381)</f>
        <v/>
      </c>
      <c r="J391" s="1094"/>
      <c r="K391" s="1094"/>
      <c r="L391" s="1094"/>
      <c r="M391" s="1094"/>
      <c r="N391" s="1037"/>
      <c r="O391" s="508"/>
      <c r="P391" s="90"/>
      <c r="Q391" s="93"/>
      <c r="R391" s="39"/>
      <c r="S391" s="30"/>
      <c r="T391" s="90"/>
      <c r="U391" s="331" t="str">
        <f>U388</f>
        <v/>
      </c>
      <c r="V391" s="331">
        <v>1</v>
      </c>
      <c r="W391" s="113" t="b">
        <f>IF($L$6=EUconst_NotRelevant,TRUE,IF(V391&gt;0,(V391&lt;&gt;U391),IF(U391="",TRUE,FALSE)))</f>
        <v>1</v>
      </c>
      <c r="X391" s="489"/>
      <c r="Y391" s="489"/>
      <c r="Z391" s="489"/>
      <c r="AA391" s="489"/>
      <c r="AB391" s="489"/>
    </row>
    <row r="392" spans="1:28" outlineLevel="1" x14ac:dyDescent="0.2">
      <c r="A392" s="90"/>
      <c r="B392" s="489"/>
      <c r="C392" s="489"/>
      <c r="D392" s="31" t="s">
        <v>407</v>
      </c>
      <c r="E392" s="35" t="str">
        <f>Translations!$B$478</f>
        <v>Nivelul utilizat pentru datele de activitate:</v>
      </c>
      <c r="F392" s="12"/>
      <c r="G392" s="12"/>
      <c r="H392" s="232"/>
      <c r="I392" s="1351" t="str">
        <f>IF(OR(ISBLANK(H392),H392=EUconst_NoTier),"",IF(S392=0,EUconst_NA,IF(ISERROR(S392),"",EUconst_MsgTierActivityLevel &amp; " " &amp;S392)))</f>
        <v/>
      </c>
      <c r="J392" s="1094"/>
      <c r="K392" s="1094"/>
      <c r="L392" s="1094"/>
      <c r="M392" s="1094"/>
      <c r="N392" s="1037"/>
      <c r="O392" s="508"/>
      <c r="P392" s="90"/>
      <c r="Q392" s="113" t="str">
        <f>EUconst_CNTR_ActivityData&amp;H370</f>
        <v>ActivityData_</v>
      </c>
      <c r="R392" s="39"/>
      <c r="S392" s="42" t="str">
        <f>IF(ISBLANK(H392),"",IF(H392=EUconst_NA,"",INDEX(EUwideConstants!$H:$M,MATCH(Q392,EUwideConstants!$Q:$Q,0),MATCH(H392,CNTR_TierList,0))))</f>
        <v/>
      </c>
      <c r="T392" s="90"/>
      <c r="U392" s="331" t="str">
        <f>U391</f>
        <v/>
      </c>
      <c r="V392" s="331">
        <v>1</v>
      </c>
      <c r="W392" s="113" t="b">
        <f>IF($L$6=EUconst_NotRelevant,TRUE,IF(V392&gt;0,(V392&lt;&gt;U392),IF(U392="",TRUE,FALSE)))</f>
        <v>1</v>
      </c>
      <c r="X392" s="489"/>
      <c r="Y392" s="489"/>
      <c r="Z392" s="489"/>
      <c r="AA392" s="489"/>
      <c r="AB392" s="489"/>
    </row>
    <row r="393" spans="1:28" outlineLevel="1" x14ac:dyDescent="0.2">
      <c r="A393" s="90"/>
      <c r="B393" s="489"/>
      <c r="C393" s="489"/>
      <c r="D393" s="31" t="s">
        <v>493</v>
      </c>
      <c r="E393" s="35" t="str">
        <f>Translations!$B$479</f>
        <v>Incertitudine constatată:</v>
      </c>
      <c r="F393" s="12"/>
      <c r="G393" s="12"/>
      <c r="H393" s="314"/>
      <c r="I393" s="35" t="str">
        <f>Translations!$B$480</f>
        <v>Observație:</v>
      </c>
      <c r="J393" s="1350"/>
      <c r="K393" s="1327"/>
      <c r="L393" s="1327"/>
      <c r="M393" s="1327"/>
      <c r="N393" s="1328"/>
      <c r="O393" s="508"/>
      <c r="P393" s="90"/>
      <c r="Q393" s="93"/>
      <c r="R393" s="93"/>
      <c r="S393" s="93"/>
      <c r="T393" s="90"/>
      <c r="U393" s="331" t="str">
        <f>U392</f>
        <v/>
      </c>
      <c r="V393" s="331">
        <v>1</v>
      </c>
      <c r="W393" s="113" t="b">
        <f>IF($L$6=EUconst_NotRelevant,TRUE,IF(V393&gt;0,(V393&lt;&gt;U393),IF(U393="",TRUE,FALSE)))</f>
        <v>1</v>
      </c>
      <c r="X393" s="489"/>
      <c r="Y393" s="489"/>
      <c r="Z393" s="489"/>
      <c r="AA393" s="489"/>
      <c r="AB393" s="489"/>
    </row>
    <row r="394" spans="1:28" ht="5.0999999999999996" customHeight="1" outlineLevel="1" x14ac:dyDescent="0.2">
      <c r="A394" s="90"/>
      <c r="B394" s="489"/>
      <c r="C394" s="489"/>
      <c r="D394" s="489"/>
      <c r="E394" s="507"/>
      <c r="F394" s="507"/>
      <c r="G394" s="507"/>
      <c r="H394" s="507"/>
      <c r="I394" s="507"/>
      <c r="J394" s="507"/>
      <c r="K394" s="507"/>
      <c r="L394" s="508"/>
      <c r="M394" s="508"/>
      <c r="N394" s="508"/>
      <c r="O394" s="508"/>
      <c r="P394" s="90"/>
      <c r="Q394" s="90"/>
      <c r="R394" s="90"/>
      <c r="S394" s="90"/>
      <c r="T394" s="90"/>
      <c r="U394" s="90"/>
      <c r="V394" s="90"/>
      <c r="W394" s="90"/>
      <c r="X394" s="489"/>
      <c r="Y394" s="489"/>
      <c r="Z394" s="489"/>
      <c r="AA394" s="489"/>
      <c r="AB394" s="489"/>
    </row>
    <row r="395" spans="1:28" outlineLevel="1" x14ac:dyDescent="0.2">
      <c r="A395" s="90"/>
      <c r="B395" s="489"/>
      <c r="C395" s="489"/>
      <c r="D395" s="394" t="str">
        <f>Translations!$B$656</f>
        <v>Metoda B: supratensiunea efectului anodic per cuvă</v>
      </c>
      <c r="E395" s="507"/>
      <c r="F395" s="507"/>
      <c r="G395" s="507"/>
      <c r="H395" s="507"/>
      <c r="I395" s="507"/>
      <c r="J395" s="507"/>
      <c r="K395" s="507"/>
      <c r="L395" s="508"/>
      <c r="M395" s="508"/>
      <c r="N395" s="508"/>
      <c r="O395" s="508"/>
      <c r="P395" s="90"/>
      <c r="Q395" s="93"/>
      <c r="R395" s="93"/>
      <c r="S395" s="93"/>
      <c r="T395" s="90"/>
      <c r="U395" s="90"/>
      <c r="V395" s="90"/>
      <c r="W395" s="90"/>
      <c r="X395" s="489"/>
      <c r="Y395" s="489"/>
      <c r="Z395" s="489"/>
      <c r="AA395" s="489"/>
      <c r="AB395" s="489"/>
    </row>
    <row r="396" spans="1:28" outlineLevel="1" x14ac:dyDescent="0.2">
      <c r="A396" s="90"/>
      <c r="B396" s="489"/>
      <c r="C396" s="489"/>
      <c r="D396" s="31" t="s">
        <v>110</v>
      </c>
      <c r="E396" s="35" t="str">
        <f>Translations!$B$477</f>
        <v>Nivelul minim cerut pentru datele de activitate:</v>
      </c>
      <c r="F396" s="12"/>
      <c r="G396" s="12"/>
      <c r="H396" s="313" t="str">
        <f>IF(W396,"",H381)</f>
        <v/>
      </c>
      <c r="I396" s="1351" t="str">
        <f>IF(W396,"",I381)</f>
        <v/>
      </c>
      <c r="J396" s="1094"/>
      <c r="K396" s="1094"/>
      <c r="L396" s="1094"/>
      <c r="M396" s="1094"/>
      <c r="N396" s="1037"/>
      <c r="O396" s="508"/>
      <c r="P396" s="90"/>
      <c r="Q396" s="93"/>
      <c r="R396" s="39"/>
      <c r="S396" s="30"/>
      <c r="T396" s="90"/>
      <c r="U396" s="331" t="str">
        <f>U393</f>
        <v/>
      </c>
      <c r="V396" s="331">
        <v>2</v>
      </c>
      <c r="W396" s="113" t="b">
        <f>IF($L$6=EUconst_NotRelevant,TRUE,IF(V396&gt;0,(V396&lt;&gt;U396),IF(U396="",TRUE,FALSE)))</f>
        <v>1</v>
      </c>
      <c r="X396" s="489"/>
      <c r="Y396" s="489"/>
      <c r="Z396" s="489"/>
      <c r="AA396" s="489"/>
      <c r="AB396" s="489"/>
    </row>
    <row r="397" spans="1:28" outlineLevel="1" x14ac:dyDescent="0.2">
      <c r="A397" s="90"/>
      <c r="B397" s="489"/>
      <c r="C397" s="489"/>
      <c r="D397" s="31" t="s">
        <v>111</v>
      </c>
      <c r="E397" s="35" t="str">
        <f>Translations!$B$478</f>
        <v>Nivelul utilizat pentru datele de activitate:</v>
      </c>
      <c r="F397" s="12"/>
      <c r="G397" s="12"/>
      <c r="H397" s="232"/>
      <c r="I397" s="1351" t="str">
        <f>IF(OR(ISBLANK(H397),H397=EUconst_NoTier),"",IF(S397=0,EUconst_NA,IF(ISERROR(S397),"",EUconst_MsgTierActivityLevel &amp; " " &amp;S397)))</f>
        <v/>
      </c>
      <c r="J397" s="1094"/>
      <c r="K397" s="1094"/>
      <c r="L397" s="1094"/>
      <c r="M397" s="1094"/>
      <c r="N397" s="1037"/>
      <c r="O397" s="508"/>
      <c r="P397" s="90"/>
      <c r="Q397" s="113" t="str">
        <f>EUconst_CNTR_ActivityData&amp;H370</f>
        <v>ActivityData_</v>
      </c>
      <c r="R397" s="39"/>
      <c r="S397" s="42" t="str">
        <f>IF(ISBLANK(H397),"",IF(H397=EUconst_NA,"",INDEX(EUwideConstants!$H:$M,MATCH(Q397,EUwideConstants!$Q:$Q,0),MATCH(H397,CNTR_TierList,0))))</f>
        <v/>
      </c>
      <c r="T397" s="90"/>
      <c r="U397" s="331" t="str">
        <f>U396</f>
        <v/>
      </c>
      <c r="V397" s="331">
        <v>2</v>
      </c>
      <c r="W397" s="113" t="b">
        <f>IF($L$6=EUconst_NotRelevant,TRUE,IF(V397&gt;0,(V397&lt;&gt;U397),IF(U397="",TRUE,FALSE)))</f>
        <v>1</v>
      </c>
      <c r="X397" s="489"/>
      <c r="Y397" s="489"/>
      <c r="Z397" s="489"/>
      <c r="AA397" s="489"/>
      <c r="AB397" s="489"/>
    </row>
    <row r="398" spans="1:28" outlineLevel="1" x14ac:dyDescent="0.2">
      <c r="A398" s="90"/>
      <c r="B398" s="489"/>
      <c r="C398" s="489"/>
      <c r="D398" s="31" t="s">
        <v>112</v>
      </c>
      <c r="E398" s="35" t="str">
        <f>Translations!$B$479</f>
        <v>Incertitudine constatată:</v>
      </c>
      <c r="F398" s="12"/>
      <c r="G398" s="12"/>
      <c r="H398" s="314"/>
      <c r="I398" s="35" t="str">
        <f>Translations!$B$480</f>
        <v>Observație:</v>
      </c>
      <c r="J398" s="1350"/>
      <c r="K398" s="1327"/>
      <c r="L398" s="1327"/>
      <c r="M398" s="1327"/>
      <c r="N398" s="1328"/>
      <c r="O398" s="508"/>
      <c r="P398" s="90"/>
      <c r="Q398" s="93"/>
      <c r="R398" s="93"/>
      <c r="S398" s="93"/>
      <c r="T398" s="90"/>
      <c r="U398" s="331" t="str">
        <f>U397</f>
        <v/>
      </c>
      <c r="V398" s="331">
        <v>2</v>
      </c>
      <c r="W398" s="113" t="b">
        <f>IF($L$6=EUconst_NotRelevant,TRUE,IF(V398&gt;0,(V398&lt;&gt;U398),IF(U398="",TRUE,FALSE)))</f>
        <v>1</v>
      </c>
      <c r="X398" s="489"/>
      <c r="Y398" s="489"/>
      <c r="Z398" s="489"/>
      <c r="AA398" s="489"/>
      <c r="AB398" s="489"/>
    </row>
    <row r="399" spans="1:28" ht="5.0999999999999996" customHeight="1" outlineLevel="1" x14ac:dyDescent="0.2">
      <c r="A399" s="90"/>
      <c r="B399" s="489"/>
      <c r="C399" s="489"/>
      <c r="D399" s="489"/>
      <c r="E399" s="507"/>
      <c r="F399" s="507"/>
      <c r="G399" s="507"/>
      <c r="H399" s="507"/>
      <c r="I399" s="507"/>
      <c r="J399" s="507"/>
      <c r="K399" s="507"/>
      <c r="L399" s="508"/>
      <c r="M399" s="508"/>
      <c r="N399" s="508"/>
      <c r="O399" s="508"/>
      <c r="P399" s="90"/>
      <c r="Q399" s="90"/>
      <c r="R399" s="90"/>
      <c r="S399" s="90"/>
      <c r="T399" s="90"/>
      <c r="U399" s="90"/>
      <c r="V399" s="90"/>
      <c r="W399" s="90"/>
      <c r="X399" s="489"/>
      <c r="Y399" s="489"/>
      <c r="Z399" s="489"/>
      <c r="AA399" s="489"/>
      <c r="AB399" s="489"/>
    </row>
    <row r="400" spans="1:28" outlineLevel="1" x14ac:dyDescent="0.2">
      <c r="A400" s="90"/>
      <c r="B400" s="489"/>
      <c r="C400" s="489"/>
      <c r="D400" s="394" t="str">
        <f>Translations!$B$657</f>
        <v>Metoda B: randamentul de curent</v>
      </c>
      <c r="E400" s="507"/>
      <c r="F400" s="507"/>
      <c r="G400" s="507"/>
      <c r="H400" s="507"/>
      <c r="I400" s="507"/>
      <c r="J400" s="507"/>
      <c r="K400" s="507"/>
      <c r="L400" s="508"/>
      <c r="M400" s="508"/>
      <c r="N400" s="508"/>
      <c r="O400" s="508"/>
      <c r="P400" s="90"/>
      <c r="Q400" s="93"/>
      <c r="R400" s="93"/>
      <c r="S400" s="93"/>
      <c r="T400" s="90"/>
      <c r="U400" s="90"/>
      <c r="V400" s="90"/>
      <c r="W400" s="90"/>
      <c r="X400" s="489"/>
      <c r="Y400" s="489"/>
      <c r="Z400" s="489"/>
      <c r="AA400" s="489"/>
      <c r="AB400" s="489"/>
    </row>
    <row r="401" spans="1:28" ht="12.75" customHeight="1" outlineLevel="1" x14ac:dyDescent="0.2">
      <c r="A401" s="90"/>
      <c r="B401" s="489"/>
      <c r="C401" s="489"/>
      <c r="D401" s="31" t="s">
        <v>113</v>
      </c>
      <c r="E401" s="35" t="str">
        <f>Translations!$B$477</f>
        <v>Nivelul minim cerut pentru datele de activitate:</v>
      </c>
      <c r="F401" s="12"/>
      <c r="G401" s="12"/>
      <c r="H401" s="313" t="str">
        <f>IF(W401,"",H381)</f>
        <v/>
      </c>
      <c r="I401" s="1351" t="str">
        <f>IF(W401,"",I381)</f>
        <v/>
      </c>
      <c r="J401" s="1094"/>
      <c r="K401" s="1094"/>
      <c r="L401" s="1094"/>
      <c r="M401" s="1094"/>
      <c r="N401" s="1037"/>
      <c r="O401" s="508"/>
      <c r="P401" s="90"/>
      <c r="Q401" s="93"/>
      <c r="R401" s="39"/>
      <c r="S401" s="30"/>
      <c r="T401" s="90"/>
      <c r="U401" s="331" t="str">
        <f>U398</f>
        <v/>
      </c>
      <c r="V401" s="331">
        <v>2</v>
      </c>
      <c r="W401" s="113" t="b">
        <f>IF($L$6=EUconst_NotRelevant,TRUE,IF(V401&gt;0,(V401&lt;&gt;U401),IF(U401="",TRUE,FALSE)))</f>
        <v>1</v>
      </c>
      <c r="X401" s="489"/>
      <c r="Y401" s="489"/>
      <c r="Z401" s="489"/>
      <c r="AA401" s="489"/>
      <c r="AB401" s="489"/>
    </row>
    <row r="402" spans="1:28" outlineLevel="1" x14ac:dyDescent="0.2">
      <c r="A402" s="90"/>
      <c r="B402" s="489"/>
      <c r="C402" s="489"/>
      <c r="D402" s="31" t="s">
        <v>187</v>
      </c>
      <c r="E402" s="35" t="str">
        <f>Translations!$B$478</f>
        <v>Nivelul utilizat pentru datele de activitate:</v>
      </c>
      <c r="F402" s="12"/>
      <c r="G402" s="12"/>
      <c r="H402" s="232"/>
      <c r="I402" s="1351" t="str">
        <f>IF(OR(ISBLANK(H402),H402=EUconst_NoTier),"",IF(S402=0,EUconst_NA,IF(ISERROR(S402),"",EUconst_MsgTierActivityLevel &amp; " " &amp;S402)))</f>
        <v/>
      </c>
      <c r="J402" s="1094"/>
      <c r="K402" s="1094"/>
      <c r="L402" s="1094"/>
      <c r="M402" s="1094"/>
      <c r="N402" s="1037"/>
      <c r="O402" s="508"/>
      <c r="P402" s="90"/>
      <c r="Q402" s="113" t="str">
        <f>EUconst_CNTR_ActivityData&amp;H370</f>
        <v>ActivityData_</v>
      </c>
      <c r="R402" s="39"/>
      <c r="S402" s="42" t="str">
        <f>IF(ISBLANK(H402),"",IF(H402=EUconst_NA,"",INDEX(EUwideConstants!$H:$M,MATCH(Q402,EUwideConstants!$Q:$Q,0),MATCH(H402,CNTR_TierList,0))))</f>
        <v/>
      </c>
      <c r="T402" s="90"/>
      <c r="U402" s="331" t="str">
        <f>U401</f>
        <v/>
      </c>
      <c r="V402" s="331">
        <v>2</v>
      </c>
      <c r="W402" s="113" t="b">
        <f>IF($L$6=EUconst_NotRelevant,TRUE,IF(V402&gt;0,(V402&lt;&gt;U402),IF(U402="",TRUE,FALSE)))</f>
        <v>1</v>
      </c>
      <c r="X402" s="489"/>
      <c r="Y402" s="489"/>
      <c r="Z402" s="489"/>
      <c r="AA402" s="489"/>
      <c r="AB402" s="489"/>
    </row>
    <row r="403" spans="1:28" outlineLevel="1" x14ac:dyDescent="0.2">
      <c r="A403" s="90"/>
      <c r="B403" s="489"/>
      <c r="C403" s="489"/>
      <c r="D403" s="31" t="s">
        <v>185</v>
      </c>
      <c r="E403" s="35" t="str">
        <f>Translations!$B$479</f>
        <v>Incertitudine constatată:</v>
      </c>
      <c r="F403" s="12"/>
      <c r="G403" s="12"/>
      <c r="H403" s="314"/>
      <c r="I403" s="35" t="str">
        <f>Translations!$B$480</f>
        <v>Observație:</v>
      </c>
      <c r="J403" s="1350"/>
      <c r="K403" s="1327"/>
      <c r="L403" s="1327"/>
      <c r="M403" s="1327"/>
      <c r="N403" s="1328"/>
      <c r="O403" s="508"/>
      <c r="P403" s="90"/>
      <c r="Q403" s="90"/>
      <c r="R403" s="90"/>
      <c r="S403" s="90"/>
      <c r="T403" s="90"/>
      <c r="U403" s="331" t="str">
        <f>U402</f>
        <v/>
      </c>
      <c r="V403" s="331">
        <v>2</v>
      </c>
      <c r="W403" s="113" t="b">
        <f>IF($L$6=EUconst_NotRelevant,TRUE,IF(V403&gt;0,(V403&lt;&gt;U403),IF(U403="",TRUE,FALSE)))</f>
        <v>1</v>
      </c>
      <c r="X403" s="489"/>
      <c r="Y403" s="489"/>
      <c r="Z403" s="489"/>
      <c r="AA403" s="489"/>
      <c r="AB403" s="489"/>
    </row>
    <row r="404" spans="1:28" outlineLevel="1" x14ac:dyDescent="0.2">
      <c r="A404" s="90"/>
      <c r="B404" s="489"/>
      <c r="C404" s="489"/>
      <c r="D404" s="489"/>
      <c r="E404" s="507"/>
      <c r="F404" s="507"/>
      <c r="G404" s="507"/>
      <c r="H404" s="507"/>
      <c r="I404" s="507"/>
      <c r="J404" s="507"/>
      <c r="K404" s="507"/>
      <c r="L404" s="508"/>
      <c r="M404" s="508"/>
      <c r="N404" s="508"/>
      <c r="O404" s="508"/>
      <c r="P404" s="90"/>
      <c r="Q404" s="90"/>
      <c r="R404" s="90"/>
      <c r="S404" s="90"/>
      <c r="T404" s="90"/>
      <c r="U404" s="90"/>
      <c r="V404" s="90"/>
      <c r="W404" s="90"/>
      <c r="X404" s="489"/>
      <c r="Y404" s="489"/>
      <c r="Z404" s="489"/>
      <c r="AA404" s="489"/>
      <c r="AB404" s="489"/>
    </row>
    <row r="405" spans="1:28" ht="15" customHeight="1" outlineLevel="1" x14ac:dyDescent="0.2">
      <c r="A405" s="90"/>
      <c r="B405" s="489"/>
      <c r="C405" s="489"/>
      <c r="D405" s="1217" t="str">
        <f>Translations!$B$658</f>
        <v>Parametri de calcul</v>
      </c>
      <c r="E405" s="1217"/>
      <c r="F405" s="1217"/>
      <c r="G405" s="1217"/>
      <c r="H405" s="1217"/>
      <c r="I405" s="1217"/>
      <c r="J405" s="1217"/>
      <c r="K405" s="1217"/>
      <c r="L405" s="1217"/>
      <c r="M405" s="1217"/>
      <c r="N405" s="1217"/>
      <c r="O405" s="508"/>
      <c r="P405" s="90"/>
      <c r="Q405" s="90"/>
      <c r="R405" s="90"/>
      <c r="S405" s="90"/>
      <c r="T405" s="90"/>
      <c r="U405" s="90"/>
      <c r="V405" s="90"/>
      <c r="W405" s="90"/>
      <c r="X405" s="489"/>
      <c r="Y405" s="489"/>
      <c r="Z405" s="489"/>
      <c r="AA405" s="489"/>
      <c r="AB405" s="489"/>
    </row>
    <row r="406" spans="1:28" ht="15" outlineLevel="1" x14ac:dyDescent="0.2">
      <c r="A406" s="90"/>
      <c r="B406" s="489"/>
      <c r="C406" s="489"/>
      <c r="D406" s="523" t="s">
        <v>251</v>
      </c>
      <c r="E406" s="394" t="str">
        <f>Translations!$B$659</f>
        <v>Niveluri aplicate</v>
      </c>
      <c r="F406" s="312"/>
      <c r="G406" s="312"/>
      <c r="H406" s="507"/>
      <c r="I406" s="507"/>
      <c r="J406" s="507"/>
      <c r="K406" s="507"/>
      <c r="L406" s="508"/>
      <c r="M406" s="508"/>
      <c r="N406" s="508"/>
      <c r="O406" s="508"/>
      <c r="P406" s="90"/>
      <c r="Q406" s="90"/>
      <c r="R406" s="90"/>
      <c r="S406" s="90"/>
      <c r="T406" s="90"/>
      <c r="U406" s="90"/>
      <c r="V406" s="90"/>
      <c r="W406" s="90"/>
      <c r="X406" s="489"/>
      <c r="Y406" s="489"/>
      <c r="Z406" s="489"/>
      <c r="AA406" s="489"/>
      <c r="AB406" s="489"/>
    </row>
    <row r="407" spans="1:28" ht="5.0999999999999996" customHeight="1" outlineLevel="1" x14ac:dyDescent="0.2">
      <c r="A407" s="90"/>
      <c r="B407" s="489"/>
      <c r="C407" s="489"/>
      <c r="D407" s="489"/>
      <c r="E407" s="507"/>
      <c r="F407" s="507"/>
      <c r="G407" s="507"/>
      <c r="H407" s="507"/>
      <c r="I407" s="507"/>
      <c r="J407" s="507"/>
      <c r="K407" s="507"/>
      <c r="L407" s="508"/>
      <c r="M407" s="508"/>
      <c r="N407" s="508"/>
      <c r="O407" s="508"/>
      <c r="P407" s="90"/>
      <c r="Q407" s="90"/>
      <c r="R407" s="90"/>
      <c r="S407" s="90"/>
      <c r="T407" s="90"/>
      <c r="U407" s="90"/>
      <c r="V407" s="90"/>
      <c r="W407" s="90"/>
      <c r="X407" s="489"/>
      <c r="Y407" s="489"/>
      <c r="Z407" s="489"/>
      <c r="AA407" s="489"/>
      <c r="AB407" s="489"/>
    </row>
    <row r="408" spans="1:28" outlineLevel="1" x14ac:dyDescent="0.2">
      <c r="A408" s="90"/>
      <c r="B408" s="489"/>
      <c r="C408" s="489"/>
      <c r="D408" s="489"/>
      <c r="E408" s="325" t="str">
        <f>Translations!$B$516</f>
        <v>Parametrul de calcul</v>
      </c>
      <c r="F408" s="326"/>
      <c r="G408" s="327"/>
      <c r="H408" s="62" t="str">
        <f>Translations!$B$517</f>
        <v>Nivel minim cerut</v>
      </c>
      <c r="I408" s="62" t="str">
        <f>Translations!$B$518</f>
        <v>Nivel aplicat</v>
      </c>
      <c r="J408" s="1347" t="str">
        <f>Translations!$B$519</f>
        <v>Text integral pentru nivelul aplicat</v>
      </c>
      <c r="K408" s="1348"/>
      <c r="L408" s="1348"/>
      <c r="M408" s="1348"/>
      <c r="N408" s="1349"/>
      <c r="O408" s="508"/>
      <c r="P408" s="90"/>
      <c r="Q408" s="90"/>
      <c r="R408" s="90"/>
      <c r="S408" s="19" t="s">
        <v>318</v>
      </c>
      <c r="T408" s="90"/>
      <c r="U408" s="90"/>
      <c r="V408" s="90"/>
      <c r="W408" s="90"/>
      <c r="X408" s="489"/>
      <c r="Y408" s="489"/>
      <c r="Z408" s="489"/>
      <c r="AA408" s="489"/>
      <c r="AB408" s="489"/>
    </row>
    <row r="409" spans="1:28" outlineLevel="1" x14ac:dyDescent="0.2">
      <c r="A409" s="90"/>
      <c r="B409" s="489"/>
      <c r="C409" s="489"/>
      <c r="D409" s="259" t="s">
        <v>316</v>
      </c>
      <c r="E409" s="328" t="str">
        <f>Translations!$B$660</f>
        <v>SEF(CF4) factor de emisie de pantă</v>
      </c>
      <c r="F409" s="329"/>
      <c r="G409" s="330"/>
      <c r="H409" s="313" t="str">
        <f>IF(H370="","",IF(W409=FALSE,IF(CNTR_Category="A",INDEX(EUwideConstants!$G:$G,MATCH(Q409,EUwideConstants!$Q:$Q,0)),INDEX(EUwideConstants!$N:$N,MATCH(Q409,EUwideConstants!$Q:$Q,0))),""))</f>
        <v/>
      </c>
      <c r="I409" s="232"/>
      <c r="J409" s="1351" t="str">
        <f>IF(OR(ISBLANK(I409),I409=EUconst_NoTier),"",IF(S409=0,EUconst_NotApplicable,IF(ISERROR(S409),"",S409)))</f>
        <v/>
      </c>
      <c r="K409" s="1094"/>
      <c r="L409" s="1094"/>
      <c r="M409" s="1094"/>
      <c r="N409" s="1037"/>
      <c r="O409" s="508"/>
      <c r="P409" s="90"/>
      <c r="Q409" s="113" t="str">
        <f>EUconst_CNTR_EF&amp;H370</f>
        <v>EF_</v>
      </c>
      <c r="R409" s="90"/>
      <c r="S409" s="41" t="str">
        <f>IF(ISBLANK(I409),"",IF(I409=EUconst_NA,"",INDEX(EUwideConstants!$H:$M,MATCH(Q409,EUwideConstants!$Q:$Q,0),MATCH(I409,CNTR_TierList,0))))</f>
        <v/>
      </c>
      <c r="T409" s="90"/>
      <c r="U409" s="331" t="str">
        <f>U403</f>
        <v/>
      </c>
      <c r="V409" s="331">
        <v>1</v>
      </c>
      <c r="W409" s="113" t="b">
        <f>IF($L$6=EUconst_NotRelevant,TRUE,IF(V409&gt;0,(V409&lt;&gt;U409),IF(U409="",TRUE,FALSE)))</f>
        <v>1</v>
      </c>
      <c r="X409" s="489"/>
      <c r="Y409" s="489"/>
      <c r="Z409" s="489"/>
      <c r="AA409" s="489"/>
      <c r="AB409" s="489"/>
    </row>
    <row r="410" spans="1:28" outlineLevel="1" x14ac:dyDescent="0.2">
      <c r="A410" s="90"/>
      <c r="B410" s="489"/>
      <c r="C410" s="489"/>
      <c r="D410" s="259" t="s">
        <v>317</v>
      </c>
      <c r="E410" s="328" t="str">
        <f>Translations!$B$661</f>
        <v>OVC (Coeficient de supratensiune)</v>
      </c>
      <c r="F410" s="329"/>
      <c r="G410" s="330"/>
      <c r="H410" s="313" t="str">
        <f>IF(H371="","",IF(W410=FALSE,IF(CNTR_Category="A",INDEX(EUwideConstants!$G:$G,MATCH(Q410,EUwideConstants!$Q:$Q,0)),INDEX(EUwideConstants!$N:$N,MATCH(Q410,EUwideConstants!$Q:$Q,0))),""))</f>
        <v/>
      </c>
      <c r="I410" s="232"/>
      <c r="J410" s="1351" t="str">
        <f>IF(OR(ISBLANK(I410),I410=EUconst_NoTier),"",IF(S410=0,EUconst_NotApplicable,IF(ISERROR(S410),"",S410)))</f>
        <v/>
      </c>
      <c r="K410" s="1094"/>
      <c r="L410" s="1094"/>
      <c r="M410" s="1094"/>
      <c r="N410" s="1037"/>
      <c r="O410" s="508"/>
      <c r="P410" s="90"/>
      <c r="Q410" s="113" t="str">
        <f>EUconst_CNTR_EF&amp;H370</f>
        <v>EF_</v>
      </c>
      <c r="R410" s="90"/>
      <c r="S410" s="41" t="str">
        <f>IF(ISBLANK(I410),"",IF(I410=EUconst_NA,"",INDEX(EUwideConstants!$H:$M,MATCH(Q410,EUwideConstants!$Q:$Q,0),MATCH(I410,CNTR_TierList,0))))</f>
        <v/>
      </c>
      <c r="T410" s="90"/>
      <c r="U410" s="331" t="str">
        <f>U409</f>
        <v/>
      </c>
      <c r="V410" s="331">
        <v>2</v>
      </c>
      <c r="W410" s="113" t="b">
        <f>IF($L$6=EUconst_NotRelevant,TRUE,IF(V410&gt;0,(V410&lt;&gt;U410),IF(U410="",TRUE,FALSE)))</f>
        <v>1</v>
      </c>
      <c r="X410" s="489"/>
      <c r="Y410" s="489"/>
      <c r="Z410" s="489"/>
      <c r="AA410" s="489"/>
      <c r="AB410" s="489"/>
    </row>
    <row r="411" spans="1:28" outlineLevel="1" x14ac:dyDescent="0.2">
      <c r="A411" s="90"/>
      <c r="B411" s="489"/>
      <c r="C411" s="489"/>
      <c r="D411" s="259" t="s">
        <v>475</v>
      </c>
      <c r="E411" s="328" t="str">
        <f>Translations!$B$662</f>
        <v>F(C2F6) Fracție masică de C2F6</v>
      </c>
      <c r="F411" s="329"/>
      <c r="G411" s="330"/>
      <c r="H411" s="313" t="str">
        <f>IF(H372="","",IF(W411=FALSE,IF(CNTR_Category="A",INDEX(EUwideConstants!$G:$G,MATCH(Q411,EUwideConstants!$Q:$Q,0)),INDEX(EUwideConstants!$N:$N,MATCH(Q411,EUwideConstants!$Q:$Q,0))),""))</f>
        <v/>
      </c>
      <c r="I411" s="232"/>
      <c r="J411" s="1351" t="str">
        <f>IF(OR(ISBLANK(I411),I411=EUconst_NoTier),"",IF(S411=0,EUconst_NotApplicable,IF(ISERROR(S411),"",S411)))</f>
        <v/>
      </c>
      <c r="K411" s="1094"/>
      <c r="L411" s="1094"/>
      <c r="M411" s="1094"/>
      <c r="N411" s="1037"/>
      <c r="O411" s="508"/>
      <c r="P411" s="90"/>
      <c r="Q411" s="113" t="str">
        <f>EUconst_CNTR_EF&amp;H370</f>
        <v>EF_</v>
      </c>
      <c r="R411" s="90"/>
      <c r="S411" s="41" t="str">
        <f>IF(ISBLANK(I411),"",IF(I411=EUconst_NA,"",INDEX(EUwideConstants!$H:$M,MATCH(Q411,EUwideConstants!$Q:$Q,0),MATCH(I411,CNTR_TierList,0))))</f>
        <v/>
      </c>
      <c r="T411" s="90"/>
      <c r="U411" s="331" t="str">
        <f>U410</f>
        <v/>
      </c>
      <c r="V411" s="331">
        <v>0</v>
      </c>
      <c r="W411" s="113" t="b">
        <f>IF($L$6=EUconst_NotRelevant,TRUE,IF(V411&gt;0,(V411&lt;&gt;U411),IF(U411="",TRUE,FALSE)))</f>
        <v>1</v>
      </c>
      <c r="X411" s="489"/>
      <c r="Y411" s="489"/>
      <c r="Z411" s="489"/>
      <c r="AA411" s="489"/>
      <c r="AB411" s="489"/>
    </row>
    <row r="412" spans="1:28" outlineLevel="1" x14ac:dyDescent="0.2">
      <c r="A412" s="90"/>
      <c r="B412" s="489"/>
      <c r="C412" s="489"/>
      <c r="D412" s="489"/>
      <c r="E412" s="507"/>
      <c r="F412" s="507"/>
      <c r="G412" s="507"/>
      <c r="H412" s="507"/>
      <c r="I412" s="507"/>
      <c r="J412" s="507"/>
      <c r="K412" s="507"/>
      <c r="L412" s="508"/>
      <c r="M412" s="508"/>
      <c r="N412" s="508"/>
      <c r="O412" s="508"/>
      <c r="P412" s="90"/>
      <c r="Q412" s="90"/>
      <c r="R412" s="90"/>
      <c r="S412" s="90"/>
      <c r="T412" s="90"/>
      <c r="U412" s="90"/>
      <c r="V412" s="90"/>
      <c r="W412" s="90"/>
      <c r="X412" s="489"/>
      <c r="Y412" s="489"/>
      <c r="Z412" s="489"/>
      <c r="AA412" s="489"/>
      <c r="AB412" s="489"/>
    </row>
    <row r="413" spans="1:28" ht="15" outlineLevel="1" x14ac:dyDescent="0.2">
      <c r="A413" s="90"/>
      <c r="B413" s="489"/>
      <c r="C413" s="489"/>
      <c r="D413" s="523" t="s">
        <v>252</v>
      </c>
      <c r="E413" s="394" t="str">
        <f>Translations!$B$663</f>
        <v>Detalii privind nivelurile</v>
      </c>
      <c r="F413" s="312"/>
      <c r="G413" s="312"/>
      <c r="H413" s="507"/>
      <c r="I413" s="507"/>
      <c r="J413" s="507"/>
      <c r="K413" s="507"/>
      <c r="L413" s="508"/>
      <c r="M413" s="508"/>
      <c r="N413" s="508"/>
      <c r="O413" s="508"/>
      <c r="P413" s="90"/>
      <c r="Q413" s="90"/>
      <c r="R413" s="90"/>
      <c r="S413" s="90"/>
      <c r="T413" s="90"/>
      <c r="U413" s="90"/>
      <c r="V413" s="90"/>
      <c r="W413" s="90"/>
      <c r="X413" s="489"/>
      <c r="Y413" s="489"/>
      <c r="Z413" s="489"/>
      <c r="AA413" s="489"/>
      <c r="AB413" s="489"/>
    </row>
    <row r="414" spans="1:28" ht="5.0999999999999996" customHeight="1" outlineLevel="1" x14ac:dyDescent="0.2">
      <c r="A414" s="90"/>
      <c r="B414" s="489"/>
      <c r="C414" s="489"/>
      <c r="D414" s="489"/>
      <c r="E414" s="507"/>
      <c r="F414" s="507"/>
      <c r="G414" s="507"/>
      <c r="H414" s="507"/>
      <c r="I414" s="507"/>
      <c r="J414" s="507"/>
      <c r="K414" s="507"/>
      <c r="L414" s="508"/>
      <c r="M414" s="508"/>
      <c r="N414" s="508"/>
      <c r="O414" s="508"/>
      <c r="P414" s="90"/>
      <c r="Q414" s="90"/>
      <c r="R414" s="90"/>
      <c r="S414" s="90"/>
      <c r="T414" s="90"/>
      <c r="U414" s="90"/>
      <c r="V414" s="90"/>
      <c r="W414" s="90"/>
      <c r="X414" s="489"/>
      <c r="Y414" s="489"/>
      <c r="Z414" s="489"/>
      <c r="AA414" s="489"/>
      <c r="AB414" s="489"/>
    </row>
    <row r="415" spans="1:28" ht="63.75" outlineLevel="1" x14ac:dyDescent="0.2">
      <c r="A415" s="90"/>
      <c r="B415" s="489"/>
      <c r="C415" s="489"/>
      <c r="D415" s="489"/>
      <c r="E415" s="325" t="str">
        <f>Translations!$B$516</f>
        <v>Parametrul de calcul</v>
      </c>
      <c r="F415" s="326"/>
      <c r="G415" s="327"/>
      <c r="H415" s="62" t="str">
        <f>I408</f>
        <v>Nivel aplicat</v>
      </c>
      <c r="I415" s="63" t="str">
        <f>Translations!$B$664</f>
        <v>Valoarea implicită sau valoarea cea mai recentă</v>
      </c>
      <c r="J415" s="63" t="str">
        <f>Translations!$B$536</f>
        <v>Unitate</v>
      </c>
      <c r="K415" s="63" t="str">
        <f>Translations!$B$537</f>
        <v>Ref. sursă</v>
      </c>
      <c r="L415" s="63" t="str">
        <f>Translations!$B$538</f>
        <v>Ref. analiză</v>
      </c>
      <c r="M415" s="63" t="str">
        <f>Translations!$B$665</f>
        <v>Data ultimei analize</v>
      </c>
      <c r="N415" s="63" t="str">
        <f>Translations!$B$540</f>
        <v>Frecvența analizei</v>
      </c>
      <c r="O415" s="508"/>
      <c r="P415" s="90"/>
      <c r="Q415" s="90"/>
      <c r="R415" s="90"/>
      <c r="S415" s="64" t="s">
        <v>131</v>
      </c>
      <c r="T415" s="90"/>
      <c r="U415" s="90"/>
      <c r="V415" s="90"/>
      <c r="W415" s="90"/>
      <c r="X415" s="489"/>
      <c r="Y415" s="489"/>
      <c r="Z415" s="489"/>
      <c r="AA415" s="489"/>
      <c r="AB415" s="489"/>
    </row>
    <row r="416" spans="1:28" outlineLevel="1" x14ac:dyDescent="0.2">
      <c r="A416" s="90"/>
      <c r="B416" s="489"/>
      <c r="C416" s="489"/>
      <c r="D416" s="259" t="s">
        <v>316</v>
      </c>
      <c r="E416" s="328" t="str">
        <f>E409</f>
        <v>SEF(CF4) factor de emisie de pantă</v>
      </c>
      <c r="F416" s="329"/>
      <c r="G416" s="330"/>
      <c r="H416" s="313" t="str">
        <f>IF(OR(ISBLANK(I409),I409=EUconst_NA),"",I409)</f>
        <v/>
      </c>
      <c r="I416" s="232"/>
      <c r="J416" s="232"/>
      <c r="K416" s="315"/>
      <c r="L416" s="316"/>
      <c r="M416" s="316"/>
      <c r="N416" s="317"/>
      <c r="O416" s="508"/>
      <c r="P416" s="90"/>
      <c r="Q416" s="113" t="str">
        <f>Q409</f>
        <v>EF_</v>
      </c>
      <c r="R416" s="90"/>
      <c r="S416" s="75" t="str">
        <f>IF(H416="","",IF(I409=EUconst_NA,"",INDEX(EUwideConstants!$AJ:$AN,MATCH(Q409,EUwideConstants!$Q:$Q,0),MATCH(I409,CNTR_TierList,0))))</f>
        <v/>
      </c>
      <c r="T416" s="90"/>
      <c r="U416" s="331" t="str">
        <f>U411</f>
        <v/>
      </c>
      <c r="V416" s="331">
        <v>1</v>
      </c>
      <c r="W416" s="113" t="b">
        <f>IF($L$6=EUconst_NotRelevant,TRUE,IF(V416&gt;0,(V416&lt;&gt;U416),IF(U416="",TRUE,FALSE)))</f>
        <v>1</v>
      </c>
      <c r="X416" s="489"/>
      <c r="Y416" s="489"/>
      <c r="Z416" s="489"/>
      <c r="AA416" s="489"/>
      <c r="AB416" s="489"/>
    </row>
    <row r="417" spans="1:28" outlineLevel="1" x14ac:dyDescent="0.2">
      <c r="A417" s="90"/>
      <c r="B417" s="489"/>
      <c r="C417" s="489"/>
      <c r="D417" s="259" t="s">
        <v>317</v>
      </c>
      <c r="E417" s="328" t="str">
        <f>E410</f>
        <v>OVC (Coeficient de supratensiune)</v>
      </c>
      <c r="F417" s="329"/>
      <c r="G417" s="330"/>
      <c r="H417" s="313" t="str">
        <f>IF(OR(ISBLANK(I410),I410=EUconst_NA),"",I410)</f>
        <v/>
      </c>
      <c r="I417" s="232"/>
      <c r="J417" s="232"/>
      <c r="K417" s="315"/>
      <c r="L417" s="316"/>
      <c r="M417" s="316"/>
      <c r="N417" s="317"/>
      <c r="O417" s="508"/>
      <c r="P417" s="90"/>
      <c r="Q417" s="113" t="str">
        <f>Q410</f>
        <v>EF_</v>
      </c>
      <c r="R417" s="90"/>
      <c r="S417" s="75" t="str">
        <f>IF(H417="","",IF(I410=EUconst_NA,"",INDEX(EUwideConstants!$AJ:$AN,MATCH(Q410,EUwideConstants!$Q:$Q,0),MATCH(I410,CNTR_TierList,0))))</f>
        <v/>
      </c>
      <c r="T417" s="90"/>
      <c r="U417" s="331" t="str">
        <f>U416</f>
        <v/>
      </c>
      <c r="V417" s="331">
        <v>2</v>
      </c>
      <c r="W417" s="113" t="b">
        <f>IF($L$6=EUconst_NotRelevant,TRUE,IF(V417&gt;0,(V417&lt;&gt;U417),IF(U417="",TRUE,FALSE)))</f>
        <v>1</v>
      </c>
      <c r="X417" s="489"/>
      <c r="Y417" s="489"/>
      <c r="Z417" s="489"/>
      <c r="AA417" s="489"/>
      <c r="AB417" s="489"/>
    </row>
    <row r="418" spans="1:28" outlineLevel="1" x14ac:dyDescent="0.2">
      <c r="A418" s="90"/>
      <c r="B418" s="489"/>
      <c r="C418" s="489"/>
      <c r="D418" s="259" t="s">
        <v>475</v>
      </c>
      <c r="E418" s="328" t="str">
        <f>E411</f>
        <v>F(C2F6) Fracție masică de C2F6</v>
      </c>
      <c r="F418" s="329"/>
      <c r="G418" s="330"/>
      <c r="H418" s="313" t="str">
        <f>IF(OR(ISBLANK(I411),I411=EUconst_NA),"",I411)</f>
        <v/>
      </c>
      <c r="I418" s="232"/>
      <c r="J418" s="232"/>
      <c r="K418" s="315"/>
      <c r="L418" s="316"/>
      <c r="M418" s="316"/>
      <c r="N418" s="317"/>
      <c r="O418" s="508"/>
      <c r="P418" s="90"/>
      <c r="Q418" s="113" t="str">
        <f>Q411</f>
        <v>EF_</v>
      </c>
      <c r="R418" s="90"/>
      <c r="S418" s="75" t="str">
        <f>IF(H418="","",IF(I411=EUconst_NA,"",INDEX(EUwideConstants!$AJ:$AN,MATCH(Q411,EUwideConstants!$Q:$Q,0),MATCH(I411,CNTR_TierList,0))))</f>
        <v/>
      </c>
      <c r="T418" s="90"/>
      <c r="U418" s="331" t="str">
        <f>U417</f>
        <v/>
      </c>
      <c r="V418" s="331">
        <v>0</v>
      </c>
      <c r="W418" s="113" t="b">
        <f>IF($L$6=EUconst_NotRelevant,TRUE,IF(V418&gt;0,(V418&lt;&gt;U418),IF(U418="",TRUE,FALSE)))</f>
        <v>1</v>
      </c>
      <c r="X418" s="489"/>
      <c r="Y418" s="489"/>
      <c r="Z418" s="489"/>
      <c r="AA418" s="489"/>
      <c r="AB418" s="489"/>
    </row>
    <row r="419" spans="1:28" outlineLevel="1" x14ac:dyDescent="0.2">
      <c r="A419" s="90"/>
      <c r="B419" s="489"/>
      <c r="C419" s="489"/>
      <c r="D419" s="489"/>
      <c r="E419" s="507"/>
      <c r="F419" s="507"/>
      <c r="G419" s="507"/>
      <c r="H419" s="507"/>
      <c r="I419" s="507"/>
      <c r="J419" s="507"/>
      <c r="K419" s="507"/>
      <c r="L419" s="508"/>
      <c r="M419" s="508"/>
      <c r="N419" s="508"/>
      <c r="O419" s="508"/>
      <c r="P419" s="90"/>
      <c r="Q419" s="90"/>
      <c r="R419" s="90"/>
      <c r="S419" s="90"/>
      <c r="T419" s="90"/>
      <c r="U419" s="90"/>
      <c r="V419" s="90"/>
      <c r="W419" s="90"/>
      <c r="X419" s="489"/>
      <c r="Y419" s="489"/>
      <c r="Z419" s="489"/>
      <c r="AA419" s="489"/>
      <c r="AB419" s="489"/>
    </row>
    <row r="420" spans="1:28" ht="15" customHeight="1" outlineLevel="1" x14ac:dyDescent="0.2">
      <c r="A420" s="90"/>
      <c r="B420" s="489"/>
      <c r="C420" s="489"/>
      <c r="D420" s="1217" t="str">
        <f>Translations!$B$666</f>
        <v>Eficiența colectării pentru contabilizarea emisiilor fugitive</v>
      </c>
      <c r="E420" s="1217"/>
      <c r="F420" s="1217"/>
      <c r="G420" s="1217"/>
      <c r="H420" s="1217"/>
      <c r="I420" s="1217"/>
      <c r="J420" s="1217"/>
      <c r="K420" s="1217"/>
      <c r="L420" s="1217"/>
      <c r="M420" s="1217"/>
      <c r="N420" s="1217"/>
      <c r="O420" s="508"/>
      <c r="P420" s="90"/>
      <c r="Q420" s="90"/>
      <c r="R420" s="90"/>
      <c r="S420" s="90"/>
      <c r="T420" s="90"/>
      <c r="U420" s="90"/>
      <c r="V420" s="90"/>
      <c r="W420" s="90"/>
      <c r="X420" s="489"/>
      <c r="Y420" s="489"/>
      <c r="Z420" s="489"/>
      <c r="AA420" s="489"/>
      <c r="AB420" s="489"/>
    </row>
    <row r="421" spans="1:28" ht="15" outlineLevel="1" x14ac:dyDescent="0.2">
      <c r="A421" s="90"/>
      <c r="B421" s="489"/>
      <c r="C421" s="489"/>
      <c r="D421" s="523" t="s">
        <v>253</v>
      </c>
      <c r="E421" s="394" t="str">
        <f>Translations!$B$667</f>
        <v>Determinarea eficienței colectării</v>
      </c>
      <c r="F421" s="312"/>
      <c r="G421" s="312"/>
      <c r="H421" s="507"/>
      <c r="I421" s="507"/>
      <c r="J421" s="507"/>
      <c r="K421" s="507"/>
      <c r="L421" s="508"/>
      <c r="M421" s="508"/>
      <c r="N421" s="508"/>
      <c r="O421" s="508"/>
      <c r="P421" s="90"/>
      <c r="Q421" s="90"/>
      <c r="R421" s="90"/>
      <c r="S421" s="90"/>
      <c r="T421" s="90"/>
      <c r="U421" s="90"/>
      <c r="V421" s="90"/>
      <c r="W421" s="90"/>
      <c r="X421" s="489"/>
      <c r="Y421" s="489"/>
      <c r="Z421" s="489"/>
      <c r="AA421" s="489"/>
      <c r="AB421" s="489"/>
    </row>
    <row r="422" spans="1:28" ht="5.0999999999999996" customHeight="1" outlineLevel="1" x14ac:dyDescent="0.2">
      <c r="A422" s="90"/>
      <c r="B422" s="489"/>
      <c r="C422" s="489"/>
      <c r="D422" s="489"/>
      <c r="E422" s="507"/>
      <c r="F422" s="507"/>
      <c r="G422" s="507"/>
      <c r="H422" s="507"/>
      <c r="I422" s="507"/>
      <c r="J422" s="507"/>
      <c r="K422" s="507"/>
      <c r="L422" s="508"/>
      <c r="M422" s="508"/>
      <c r="N422" s="508"/>
      <c r="O422" s="508"/>
      <c r="P422" s="90"/>
      <c r="Q422" s="90"/>
      <c r="R422" s="90"/>
      <c r="S422" s="90"/>
      <c r="T422" s="90"/>
      <c r="U422" s="90"/>
      <c r="V422" s="90"/>
      <c r="W422" s="90"/>
      <c r="X422" s="489"/>
      <c r="Y422" s="489"/>
      <c r="Z422" s="489"/>
      <c r="AA422" s="489"/>
      <c r="AB422" s="489"/>
    </row>
    <row r="423" spans="1:28" ht="63.75" outlineLevel="1" x14ac:dyDescent="0.2">
      <c r="A423" s="90"/>
      <c r="B423" s="489"/>
      <c r="C423" s="489"/>
      <c r="D423" s="489"/>
      <c r="E423" s="325"/>
      <c r="F423" s="326"/>
      <c r="G423" s="327"/>
      <c r="H423" s="62"/>
      <c r="I423" s="63" t="str">
        <f>Translations!$B$664</f>
        <v>Valoarea implicită sau valoarea cea mai recentă</v>
      </c>
      <c r="J423" s="63" t="str">
        <f>Translations!$B$536</f>
        <v>Unitate</v>
      </c>
      <c r="K423" s="63" t="str">
        <f>Translations!$B$537</f>
        <v>Ref. sursă</v>
      </c>
      <c r="L423" s="63" t="str">
        <f>Translations!$B$538</f>
        <v>Ref. analiză</v>
      </c>
      <c r="M423" s="63" t="str">
        <f>Translations!$B$665</f>
        <v>Data ultimei analize</v>
      </c>
      <c r="N423" s="63" t="str">
        <f>Translations!$B$540</f>
        <v>Frecvența analizei</v>
      </c>
      <c r="O423" s="508"/>
      <c r="P423" s="90"/>
      <c r="Q423" s="90"/>
      <c r="R423" s="90"/>
      <c r="S423" s="90"/>
      <c r="T423" s="90"/>
      <c r="U423" s="90"/>
      <c r="V423" s="90"/>
      <c r="W423" s="90"/>
      <c r="X423" s="489"/>
      <c r="Y423" s="489"/>
      <c r="Z423" s="489"/>
      <c r="AA423" s="489"/>
      <c r="AB423" s="489"/>
    </row>
    <row r="424" spans="1:28" outlineLevel="1" x14ac:dyDescent="0.2">
      <c r="A424" s="90"/>
      <c r="B424" s="489"/>
      <c r="C424" s="489"/>
      <c r="D424" s="489"/>
      <c r="E424" s="328" t="str">
        <f>Translations!$B$668</f>
        <v>Eficiența colectării</v>
      </c>
      <c r="F424" s="329"/>
      <c r="G424" s="330"/>
      <c r="H424" s="62"/>
      <c r="I424" s="232"/>
      <c r="J424" s="232"/>
      <c r="K424" s="315"/>
      <c r="L424" s="316"/>
      <c r="M424" s="316"/>
      <c r="N424" s="317"/>
      <c r="O424" s="508"/>
      <c r="P424" s="90"/>
      <c r="Q424" s="90"/>
      <c r="R424" s="90"/>
      <c r="S424" s="90"/>
      <c r="T424" s="90"/>
      <c r="U424" s="331" t="str">
        <f>U418</f>
        <v/>
      </c>
      <c r="V424" s="331">
        <v>0</v>
      </c>
      <c r="W424" s="113" t="b">
        <f>IF($L$6=EUconst_NotRelevant,TRUE,IF(V424&gt;0,(V424&lt;&gt;U424),IF(U424="",TRUE,FALSE)))</f>
        <v>1</v>
      </c>
      <c r="X424" s="489"/>
      <c r="Y424" s="489"/>
      <c r="Z424" s="489"/>
      <c r="AA424" s="489"/>
      <c r="AB424" s="489"/>
    </row>
    <row r="425" spans="1:28" outlineLevel="1" x14ac:dyDescent="0.2">
      <c r="A425" s="90"/>
      <c r="B425" s="489"/>
      <c r="C425" s="489"/>
      <c r="D425" s="507"/>
      <c r="E425" s="507"/>
      <c r="F425" s="507"/>
      <c r="G425" s="507"/>
      <c r="H425" s="507"/>
      <c r="I425" s="507"/>
      <c r="J425" s="507"/>
      <c r="K425" s="508"/>
      <c r="L425" s="508"/>
      <c r="M425" s="508"/>
      <c r="N425" s="508"/>
      <c r="O425" s="508"/>
      <c r="P425" s="90"/>
      <c r="Q425" s="90"/>
      <c r="R425" s="90"/>
      <c r="S425" s="90"/>
      <c r="T425" s="90"/>
      <c r="U425" s="19"/>
      <c r="V425" s="19"/>
      <c r="W425" s="19"/>
      <c r="X425" s="489"/>
      <c r="Y425" s="489"/>
      <c r="Z425" s="489"/>
      <c r="AA425" s="489"/>
      <c r="AB425" s="489"/>
    </row>
    <row r="426" spans="1:28" ht="15" outlineLevel="1" x14ac:dyDescent="0.2">
      <c r="A426" s="90"/>
      <c r="B426" s="489"/>
      <c r="C426" s="489"/>
      <c r="D426" s="1217" t="str">
        <f>Translations!$B$44</f>
        <v>Observații</v>
      </c>
      <c r="E426" s="1217"/>
      <c r="F426" s="1217"/>
      <c r="G426" s="1217"/>
      <c r="H426" s="1217"/>
      <c r="I426" s="1217"/>
      <c r="J426" s="1217"/>
      <c r="K426" s="1217"/>
      <c r="L426" s="1217"/>
      <c r="M426" s="1217"/>
      <c r="N426" s="1217"/>
      <c r="O426" s="508"/>
      <c r="P426" s="90"/>
      <c r="Q426" s="90"/>
      <c r="R426" s="90"/>
      <c r="S426" s="90"/>
      <c r="T426" s="90"/>
      <c r="U426" s="19"/>
      <c r="V426" s="19"/>
      <c r="W426" s="19"/>
      <c r="X426" s="489"/>
      <c r="Y426" s="489"/>
      <c r="Z426" s="489"/>
      <c r="AA426" s="489"/>
      <c r="AB426" s="489"/>
    </row>
    <row r="427" spans="1:28" s="12" customFormat="1" ht="12.75" customHeight="1" outlineLevel="1" x14ac:dyDescent="0.2">
      <c r="A427" s="19"/>
      <c r="D427" s="31" t="s">
        <v>254</v>
      </c>
      <c r="E427" s="1363" t="str">
        <f>Translations!$B$546</f>
        <v>Observații:</v>
      </c>
      <c r="F427" s="1363"/>
      <c r="G427" s="1363"/>
      <c r="H427" s="1363"/>
      <c r="I427" s="1363"/>
      <c r="J427" s="1363"/>
      <c r="K427" s="1363"/>
      <c r="L427" s="1363"/>
      <c r="M427" s="1363"/>
      <c r="N427" s="1363"/>
      <c r="O427" s="508"/>
      <c r="P427" s="19"/>
      <c r="Q427" s="19"/>
      <c r="R427" s="19"/>
      <c r="S427" s="19"/>
      <c r="T427" s="19"/>
      <c r="U427" s="19"/>
      <c r="V427" s="19"/>
      <c r="W427" s="19"/>
    </row>
    <row r="428" spans="1:28" s="12" customFormat="1" ht="5.0999999999999996" customHeight="1" outlineLevel="1" x14ac:dyDescent="0.2">
      <c r="A428" s="19"/>
      <c r="D428" s="31"/>
      <c r="E428" s="318"/>
      <c r="O428" s="508"/>
      <c r="P428" s="19"/>
      <c r="Q428" s="19"/>
      <c r="R428" s="19"/>
      <c r="S428" s="19"/>
      <c r="T428" s="19"/>
      <c r="U428" s="19"/>
      <c r="V428" s="19"/>
      <c r="W428" s="19"/>
    </row>
    <row r="429" spans="1:28" s="12" customFormat="1" ht="12.75" customHeight="1" outlineLevel="1" x14ac:dyDescent="0.2">
      <c r="A429" s="19"/>
      <c r="D429" s="31"/>
      <c r="E429" s="1352"/>
      <c r="F429" s="1353"/>
      <c r="G429" s="1353"/>
      <c r="H429" s="1353"/>
      <c r="I429" s="1353"/>
      <c r="J429" s="1353"/>
      <c r="K429" s="1353"/>
      <c r="L429" s="1353"/>
      <c r="M429" s="1353"/>
      <c r="N429" s="1354"/>
      <c r="O429" s="508"/>
      <c r="P429" s="19"/>
      <c r="Q429" s="19"/>
      <c r="R429" s="19"/>
      <c r="S429" s="19"/>
      <c r="T429" s="19"/>
      <c r="U429" s="331" t="str">
        <f>U424</f>
        <v/>
      </c>
      <c r="V429" s="331">
        <v>0</v>
      </c>
      <c r="W429" s="113" t="b">
        <f>IF($L$6=EUconst_NotRelevant,TRUE,IF(V429&gt;0,(V429&lt;&gt;U429),IF(U429="",TRUE,FALSE)))</f>
        <v>1</v>
      </c>
    </row>
    <row r="430" spans="1:28" s="12" customFormat="1" ht="12.75" customHeight="1" outlineLevel="1" x14ac:dyDescent="0.2">
      <c r="A430" s="19"/>
      <c r="D430" s="31"/>
      <c r="E430" s="1358"/>
      <c r="F430" s="1359"/>
      <c r="G430" s="1359"/>
      <c r="H430" s="1359"/>
      <c r="I430" s="1359"/>
      <c r="J430" s="1359"/>
      <c r="K430" s="1359"/>
      <c r="L430" s="1359"/>
      <c r="M430" s="1359"/>
      <c r="N430" s="1360"/>
      <c r="O430" s="508"/>
      <c r="P430" s="19"/>
      <c r="Q430" s="19"/>
      <c r="R430" s="19"/>
      <c r="S430" s="19"/>
      <c r="T430" s="19"/>
      <c r="U430" s="331" t="str">
        <f>U429</f>
        <v/>
      </c>
      <c r="V430" s="331">
        <v>0</v>
      </c>
      <c r="W430" s="113" t="b">
        <f>IF($L$6=EUconst_NotRelevant,TRUE,IF(V430&gt;0,(V430&lt;&gt;U430),IF(U430="",TRUE,FALSE)))</f>
        <v>1</v>
      </c>
    </row>
    <row r="431" spans="1:28" s="12" customFormat="1" ht="12.75" customHeight="1" outlineLevel="1" x14ac:dyDescent="0.2">
      <c r="A431" s="19"/>
      <c r="D431" s="31"/>
      <c r="E431" s="1355"/>
      <c r="F431" s="1356"/>
      <c r="G431" s="1356"/>
      <c r="H431" s="1356"/>
      <c r="I431" s="1356"/>
      <c r="J431" s="1356"/>
      <c r="K431" s="1356"/>
      <c r="L431" s="1356"/>
      <c r="M431" s="1356"/>
      <c r="N431" s="1357"/>
      <c r="O431" s="508"/>
      <c r="P431" s="19"/>
      <c r="Q431" s="19"/>
      <c r="R431" s="19"/>
      <c r="S431" s="19"/>
      <c r="T431" s="19"/>
      <c r="U431" s="331" t="str">
        <f>U430</f>
        <v/>
      </c>
      <c r="V431" s="331">
        <v>0</v>
      </c>
      <c r="W431" s="113" t="b">
        <f>IF($L$6=EUconst_NotRelevant,TRUE,IF(V431&gt;0,(V431&lt;&gt;U431),IF(U431="",TRUE,FALSE)))</f>
        <v>1</v>
      </c>
    </row>
    <row r="432" spans="1:28" s="12" customFormat="1" outlineLevel="1" x14ac:dyDescent="0.2">
      <c r="A432" s="19"/>
      <c r="D432" s="31"/>
      <c r="O432" s="508"/>
      <c r="P432" s="19"/>
      <c r="Q432" s="19"/>
      <c r="R432" s="19"/>
      <c r="S432" s="19"/>
      <c r="T432" s="19"/>
      <c r="U432" s="19"/>
      <c r="V432" s="19"/>
      <c r="W432" s="19"/>
    </row>
    <row r="433" spans="1:28" s="12" customFormat="1" ht="12.75" customHeight="1" outlineLevel="1" x14ac:dyDescent="0.2">
      <c r="A433" s="19"/>
      <c r="D433" s="31" t="s">
        <v>255</v>
      </c>
      <c r="E433" s="1363" t="str">
        <f>Translations!$B$548</f>
        <v>Justificare dacă nu se aplică nivelurile minime cerute:</v>
      </c>
      <c r="F433" s="1363"/>
      <c r="G433" s="1363"/>
      <c r="H433" s="1363"/>
      <c r="I433" s="1363"/>
      <c r="J433" s="1363"/>
      <c r="K433" s="1363"/>
      <c r="L433" s="1363"/>
      <c r="M433" s="1363"/>
      <c r="N433" s="1363"/>
      <c r="O433" s="508"/>
      <c r="P433" s="19"/>
      <c r="Q433" s="19"/>
      <c r="R433" s="19"/>
      <c r="S433" s="19"/>
      <c r="T433" s="19"/>
      <c r="U433" s="19"/>
      <c r="V433" s="19"/>
      <c r="W433" s="19"/>
    </row>
    <row r="434" spans="1:28" ht="5.0999999999999996" customHeight="1" outlineLevel="1" x14ac:dyDescent="0.2">
      <c r="A434" s="90"/>
      <c r="E434" s="81"/>
      <c r="F434" s="81"/>
      <c r="G434" s="81"/>
      <c r="H434" s="81"/>
      <c r="I434" s="81"/>
      <c r="J434" s="81"/>
      <c r="K434" s="81"/>
      <c r="L434" s="81"/>
      <c r="M434" s="81"/>
      <c r="N434" s="139"/>
      <c r="O434" s="508"/>
      <c r="P434" s="140"/>
      <c r="Q434" s="137"/>
      <c r="R434" s="90"/>
      <c r="S434" s="90"/>
      <c r="T434" s="90"/>
      <c r="U434" s="90"/>
      <c r="V434" s="90"/>
      <c r="W434" s="90"/>
    </row>
    <row r="435" spans="1:28" s="12" customFormat="1" ht="12.75" customHeight="1" outlineLevel="1" x14ac:dyDescent="0.2">
      <c r="A435" s="19"/>
      <c r="D435" s="31"/>
      <c r="E435" s="1352"/>
      <c r="F435" s="1353"/>
      <c r="G435" s="1353"/>
      <c r="H435" s="1353"/>
      <c r="I435" s="1353"/>
      <c r="J435" s="1353"/>
      <c r="K435" s="1353"/>
      <c r="L435" s="1353"/>
      <c r="M435" s="1353"/>
      <c r="N435" s="1354"/>
      <c r="O435" s="508"/>
      <c r="P435" s="19"/>
      <c r="Q435" s="19"/>
      <c r="R435" s="19"/>
      <c r="S435" s="19"/>
      <c r="T435" s="19"/>
      <c r="U435" s="331" t="str">
        <f>U431</f>
        <v/>
      </c>
      <c r="V435" s="331">
        <v>0</v>
      </c>
      <c r="W435" s="113" t="b">
        <f>IF($L$6=EUconst_NotRelevant,TRUE,IF(V435&gt;0,(V435&lt;&gt;U435),IF(U435="",TRUE,FALSE)))</f>
        <v>1</v>
      </c>
    </row>
    <row r="436" spans="1:28" s="12" customFormat="1" ht="12.75" customHeight="1" outlineLevel="1" x14ac:dyDescent="0.2">
      <c r="A436" s="19"/>
      <c r="D436" s="31"/>
      <c r="E436" s="1358"/>
      <c r="F436" s="1359"/>
      <c r="G436" s="1359"/>
      <c r="H436" s="1359"/>
      <c r="I436" s="1359"/>
      <c r="J436" s="1359"/>
      <c r="K436" s="1359"/>
      <c r="L436" s="1359"/>
      <c r="M436" s="1359"/>
      <c r="N436" s="1360"/>
      <c r="O436" s="508"/>
      <c r="P436" s="19"/>
      <c r="Q436" s="19"/>
      <c r="R436" s="19"/>
      <c r="S436" s="19"/>
      <c r="T436" s="19"/>
      <c r="U436" s="331" t="str">
        <f>U435</f>
        <v/>
      </c>
      <c r="V436" s="331">
        <v>0</v>
      </c>
      <c r="W436" s="113" t="b">
        <f>IF($L$6=EUconst_NotRelevant,TRUE,IF(V436&gt;0,(V436&lt;&gt;U436),IF(U436="",TRUE,FALSE)))</f>
        <v>1</v>
      </c>
    </row>
    <row r="437" spans="1:28" s="12" customFormat="1" ht="12.75" customHeight="1" outlineLevel="1" x14ac:dyDescent="0.2">
      <c r="A437" s="19"/>
      <c r="D437" s="31"/>
      <c r="E437" s="1355"/>
      <c r="F437" s="1356"/>
      <c r="G437" s="1356"/>
      <c r="H437" s="1356"/>
      <c r="I437" s="1356"/>
      <c r="J437" s="1356"/>
      <c r="K437" s="1356"/>
      <c r="L437" s="1356"/>
      <c r="M437" s="1356"/>
      <c r="N437" s="1357"/>
      <c r="O437" s="508"/>
      <c r="P437" s="19"/>
      <c r="Q437" s="19"/>
      <c r="R437" s="19"/>
      <c r="S437" s="19"/>
      <c r="T437" s="19"/>
      <c r="U437" s="331" t="str">
        <f>U436</f>
        <v/>
      </c>
      <c r="V437" s="331">
        <v>0</v>
      </c>
      <c r="W437" s="113" t="b">
        <f>IF($L$6=EUconst_NotRelevant,TRUE,IF(V437&gt;0,(V437&lt;&gt;U437),IF(U437="",TRUE,FALSE)))</f>
        <v>1</v>
      </c>
    </row>
    <row r="438" spans="1:28" ht="12.75" customHeight="1" thickBot="1" x14ac:dyDescent="0.25">
      <c r="A438" s="89"/>
      <c r="B438" s="12"/>
      <c r="C438" s="66"/>
      <c r="D438" s="67"/>
      <c r="E438" s="68"/>
      <c r="F438" s="66"/>
      <c r="G438" s="69"/>
      <c r="H438" s="69"/>
      <c r="I438" s="69"/>
      <c r="J438" s="69"/>
      <c r="K438" s="69"/>
      <c r="L438" s="69"/>
      <c r="M438" s="69"/>
      <c r="N438" s="69"/>
      <c r="O438" s="508"/>
      <c r="P438" s="19"/>
      <c r="Q438" s="90"/>
      <c r="R438" s="90"/>
      <c r="S438" s="132"/>
      <c r="T438" s="90"/>
      <c r="U438" s="90"/>
      <c r="V438" s="90"/>
      <c r="W438" s="90"/>
    </row>
    <row r="439" spans="1:28" x14ac:dyDescent="0.2">
      <c r="A439" s="90" t="s">
        <v>34</v>
      </c>
      <c r="B439" s="489"/>
      <c r="C439" s="489"/>
      <c r="D439" s="507"/>
      <c r="E439" s="507"/>
      <c r="F439" s="507"/>
      <c r="G439" s="507"/>
      <c r="H439" s="507"/>
      <c r="I439" s="507"/>
      <c r="J439" s="507"/>
      <c r="K439" s="508"/>
      <c r="L439" s="508"/>
      <c r="M439" s="508"/>
      <c r="N439" s="508"/>
      <c r="O439" s="508"/>
      <c r="P439" s="90"/>
      <c r="Q439" s="90"/>
      <c r="R439" s="90"/>
      <c r="S439" s="90"/>
      <c r="T439" s="90"/>
      <c r="U439" s="90"/>
      <c r="V439" s="90"/>
      <c r="W439" s="90"/>
      <c r="X439" s="489"/>
      <c r="Y439" s="489"/>
      <c r="Z439" s="489"/>
      <c r="AA439" s="489"/>
      <c r="AB439" s="489"/>
    </row>
    <row r="440" spans="1:28" x14ac:dyDescent="0.2">
      <c r="A440" s="90"/>
      <c r="B440" s="489"/>
      <c r="C440" s="489"/>
      <c r="D440" s="507"/>
      <c r="E440" s="507"/>
      <c r="F440" s="507"/>
      <c r="G440" s="507"/>
      <c r="H440" s="507"/>
      <c r="I440" s="507"/>
      <c r="J440" s="507"/>
      <c r="K440" s="508"/>
      <c r="L440" s="508"/>
      <c r="M440" s="508"/>
      <c r="N440" s="508"/>
      <c r="O440" s="508"/>
      <c r="P440" s="90"/>
      <c r="Q440" s="90"/>
      <c r="R440" s="90"/>
      <c r="S440" s="90"/>
      <c r="T440" s="90"/>
      <c r="U440" s="90"/>
      <c r="V440" s="90"/>
      <c r="W440" s="90"/>
      <c r="X440" s="489"/>
      <c r="Y440" s="489"/>
      <c r="Z440" s="489"/>
      <c r="AA440" s="489"/>
      <c r="AB440" s="489"/>
    </row>
    <row r="441" spans="1:28" ht="15.75" x14ac:dyDescent="0.2">
      <c r="A441" s="90"/>
      <c r="B441" s="489"/>
      <c r="C441" s="65">
        <v>16</v>
      </c>
      <c r="D441" s="1025" t="str">
        <f>Translations!$B$31</f>
        <v>Management și proceduri scrise pentru monitorizarea emisiilor de PFC</v>
      </c>
      <c r="E441" s="1025"/>
      <c r="F441" s="1025"/>
      <c r="G441" s="1025"/>
      <c r="H441" s="1025"/>
      <c r="I441" s="1025"/>
      <c r="J441" s="1025"/>
      <c r="K441" s="1025"/>
      <c r="L441" s="1025"/>
      <c r="M441" s="1025"/>
      <c r="N441" s="1025"/>
      <c r="O441" s="508"/>
      <c r="P441" s="90"/>
      <c r="Q441" s="90"/>
      <c r="R441" s="90"/>
      <c r="S441" s="90"/>
      <c r="T441" s="90"/>
      <c r="U441" s="90"/>
      <c r="V441" s="90"/>
      <c r="W441" s="90"/>
      <c r="X441" s="489"/>
      <c r="Y441" s="489"/>
      <c r="Z441" s="489"/>
      <c r="AA441" s="489"/>
      <c r="AB441" s="489"/>
    </row>
    <row r="442" spans="1:28" x14ac:dyDescent="0.2">
      <c r="A442" s="90"/>
      <c r="B442" s="489"/>
      <c r="C442" s="489"/>
      <c r="D442" s="507"/>
      <c r="E442" s="507"/>
      <c r="F442" s="507"/>
      <c r="G442" s="507"/>
      <c r="H442" s="507"/>
      <c r="I442" s="507"/>
      <c r="J442" s="507"/>
      <c r="K442" s="508"/>
      <c r="L442" s="508"/>
      <c r="M442" s="508"/>
      <c r="N442" s="508"/>
      <c r="O442" s="508"/>
      <c r="P442" s="90"/>
      <c r="Q442" s="90"/>
      <c r="R442" s="90"/>
      <c r="S442" s="90"/>
      <c r="T442" s="90"/>
      <c r="U442" s="90"/>
      <c r="V442" s="90"/>
      <c r="W442" s="90"/>
      <c r="X442" s="489"/>
      <c r="Y442" s="489"/>
      <c r="Z442" s="489"/>
      <c r="AA442" s="489"/>
      <c r="AB442" s="489"/>
    </row>
    <row r="443" spans="1:28" ht="25.5" customHeight="1" x14ac:dyDescent="0.2">
      <c r="A443" s="90"/>
      <c r="B443" s="489"/>
      <c r="C443" s="489"/>
      <c r="D443" s="31" t="s">
        <v>311</v>
      </c>
      <c r="E443" s="1363" t="str">
        <f>Translations!$B$670</f>
        <v>În cazul în care se aplică un factor de emisie pentru nivelul 2, furnizați detalii cu privire la procedura scrisă prin care se stabilește calendarul de repetare a măsurătorilor în conformitate cu secțiunea 8 din anexa IV la RMR (factori de emisie și eficiența colectării).</v>
      </c>
      <c r="F443" s="1363"/>
      <c r="G443" s="1363"/>
      <c r="H443" s="1363"/>
      <c r="I443" s="1363"/>
      <c r="J443" s="1363"/>
      <c r="K443" s="1363"/>
      <c r="L443" s="1363"/>
      <c r="M443" s="1363"/>
      <c r="N443" s="1363"/>
      <c r="O443" s="508"/>
      <c r="P443" s="90"/>
      <c r="Q443" s="90"/>
      <c r="R443" s="90"/>
      <c r="S443" s="90"/>
      <c r="T443" s="90"/>
      <c r="U443" s="90"/>
      <c r="V443" s="90"/>
      <c r="W443" s="90"/>
      <c r="X443" s="489"/>
      <c r="Y443" s="489"/>
      <c r="Z443" s="489"/>
      <c r="AA443" s="489"/>
      <c r="AB443" s="489"/>
    </row>
    <row r="444" spans="1:28" ht="4.9000000000000004" customHeight="1" x14ac:dyDescent="0.2">
      <c r="A444" s="90"/>
      <c r="B444" s="489"/>
      <c r="C444" s="489"/>
      <c r="D444" s="489"/>
      <c r="E444" s="507"/>
      <c r="F444" s="507"/>
      <c r="G444" s="507"/>
      <c r="H444" s="507"/>
      <c r="I444" s="507"/>
      <c r="J444" s="507"/>
      <c r="K444" s="508"/>
      <c r="L444" s="508"/>
      <c r="M444" s="508"/>
      <c r="N444" s="508"/>
      <c r="O444" s="508"/>
      <c r="P444" s="90"/>
      <c r="Q444" s="90"/>
      <c r="R444" s="90"/>
      <c r="S444" s="90"/>
      <c r="T444" s="90"/>
      <c r="U444" s="90"/>
      <c r="V444" s="90"/>
      <c r="W444" s="90"/>
      <c r="X444" s="489"/>
      <c r="Y444" s="489"/>
      <c r="Z444" s="489"/>
      <c r="AA444" s="489"/>
      <c r="AB444" s="489"/>
    </row>
    <row r="445" spans="1:28" ht="12.75" customHeight="1" x14ac:dyDescent="0.2">
      <c r="A445" s="90"/>
      <c r="B445" s="489"/>
      <c r="C445" s="489"/>
      <c r="D445" s="489"/>
      <c r="E445" s="1139" t="str">
        <f>Translations!$B$405</f>
        <v>Titlul procedurii</v>
      </c>
      <c r="F445" s="1140"/>
      <c r="G445" s="1068"/>
      <c r="H445" s="1010"/>
      <c r="I445" s="1010"/>
      <c r="J445" s="1010"/>
      <c r="K445" s="1010"/>
      <c r="L445" s="1010"/>
      <c r="M445" s="1010"/>
      <c r="N445" s="1011"/>
      <c r="O445" s="508"/>
      <c r="P445" s="90"/>
      <c r="Q445" s="90"/>
      <c r="R445" s="90"/>
      <c r="S445" s="90"/>
      <c r="T445" s="90"/>
      <c r="U445" s="90"/>
      <c r="V445" s="90"/>
      <c r="W445" s="90"/>
      <c r="X445" s="489"/>
      <c r="Y445" s="489"/>
      <c r="Z445" s="489"/>
      <c r="AA445" s="489"/>
      <c r="AB445" s="489"/>
    </row>
    <row r="446" spans="1:28" ht="12.75" customHeight="1" x14ac:dyDescent="0.2">
      <c r="A446" s="90"/>
      <c r="B446" s="489"/>
      <c r="C446" s="489"/>
      <c r="D446" s="489"/>
      <c r="E446" s="1139" t="str">
        <f>Translations!$B$407</f>
        <v>Trimiterea la procedură</v>
      </c>
      <c r="F446" s="1140"/>
      <c r="G446" s="1068"/>
      <c r="H446" s="1010"/>
      <c r="I446" s="1010"/>
      <c r="J446" s="1010"/>
      <c r="K446" s="1010"/>
      <c r="L446" s="1010"/>
      <c r="M446" s="1010"/>
      <c r="N446" s="1011"/>
      <c r="O446" s="508"/>
      <c r="P446" s="90"/>
      <c r="Q446" s="90"/>
      <c r="R446" s="90"/>
      <c r="S446" s="90"/>
      <c r="T446" s="90"/>
      <c r="U446" s="90"/>
      <c r="V446" s="90"/>
      <c r="W446" s="90"/>
      <c r="X446" s="489"/>
      <c r="Y446" s="489"/>
      <c r="Z446" s="489"/>
      <c r="AA446" s="489"/>
      <c r="AB446" s="489"/>
    </row>
    <row r="447" spans="1:28" ht="12.75" customHeight="1" x14ac:dyDescent="0.2">
      <c r="A447" s="90"/>
      <c r="B447" s="489"/>
      <c r="C447" s="489"/>
      <c r="D447" s="489"/>
      <c r="E447" s="1139" t="str">
        <f>Translations!$B$409</f>
        <v>Trimitere la schemă (dacă este cazul)</v>
      </c>
      <c r="F447" s="1140"/>
      <c r="G447" s="1068"/>
      <c r="H447" s="1010"/>
      <c r="I447" s="1010"/>
      <c r="J447" s="1010"/>
      <c r="K447" s="1010"/>
      <c r="L447" s="1010"/>
      <c r="M447" s="1010"/>
      <c r="N447" s="1011"/>
      <c r="O447" s="508"/>
      <c r="P447" s="90"/>
      <c r="Q447" s="90"/>
      <c r="R447" s="90"/>
      <c r="S447" s="90"/>
      <c r="T447" s="90"/>
      <c r="U447" s="90"/>
      <c r="V447" s="90"/>
      <c r="W447" s="90"/>
      <c r="X447" s="489"/>
      <c r="Y447" s="489"/>
      <c r="Z447" s="489"/>
      <c r="AA447" s="489"/>
      <c r="AB447" s="489"/>
    </row>
    <row r="448" spans="1:28" ht="25.5" customHeight="1" x14ac:dyDescent="0.2">
      <c r="A448" s="90"/>
      <c r="B448" s="489"/>
      <c r="C448" s="489"/>
      <c r="D448" s="489"/>
      <c r="E448" s="1134" t="str">
        <f>Translations!$B$411</f>
        <v xml:space="preserve">Scurtă descriere a procedurii  </v>
      </c>
      <c r="F448" s="1135"/>
      <c r="G448" s="1136"/>
      <c r="H448" s="1137"/>
      <c r="I448" s="1137"/>
      <c r="J448" s="1137"/>
      <c r="K448" s="1137"/>
      <c r="L448" s="1137"/>
      <c r="M448" s="1137"/>
      <c r="N448" s="1138"/>
      <c r="O448" s="508"/>
      <c r="P448" s="90"/>
      <c r="Q448" s="90"/>
      <c r="R448" s="90"/>
      <c r="S448" s="90"/>
      <c r="T448" s="90"/>
      <c r="U448" s="90"/>
      <c r="V448" s="90"/>
      <c r="W448" s="90"/>
      <c r="X448" s="489"/>
      <c r="Y448" s="489"/>
      <c r="Z448" s="489"/>
      <c r="AA448" s="489"/>
      <c r="AB448" s="489"/>
    </row>
    <row r="449" spans="1:28" ht="25.5" customHeight="1" x14ac:dyDescent="0.2">
      <c r="A449" s="90"/>
      <c r="B449" s="489"/>
      <c r="C449" s="489"/>
      <c r="D449" s="489"/>
      <c r="E449" s="595"/>
      <c r="F449" s="596"/>
      <c r="G449" s="1131"/>
      <c r="H449" s="1132"/>
      <c r="I449" s="1132"/>
      <c r="J449" s="1132"/>
      <c r="K449" s="1132"/>
      <c r="L449" s="1132"/>
      <c r="M449" s="1132"/>
      <c r="N449" s="1133"/>
      <c r="O449" s="508"/>
      <c r="P449" s="90"/>
      <c r="Q449" s="90"/>
      <c r="R449" s="90"/>
      <c r="S449" s="90"/>
      <c r="T449" s="90"/>
      <c r="U449" s="90"/>
      <c r="V449" s="90"/>
      <c r="W449" s="90"/>
      <c r="X449" s="489"/>
      <c r="Y449" s="489"/>
      <c r="Z449" s="489"/>
      <c r="AA449" s="489"/>
      <c r="AB449" s="489"/>
    </row>
    <row r="450" spans="1:28" ht="25.5" customHeight="1" x14ac:dyDescent="0.2">
      <c r="A450" s="90"/>
      <c r="B450" s="489"/>
      <c r="C450" s="489"/>
      <c r="D450" s="489"/>
      <c r="E450" s="597"/>
      <c r="F450" s="598"/>
      <c r="G450" s="1144"/>
      <c r="H450" s="1145"/>
      <c r="I450" s="1145"/>
      <c r="J450" s="1145"/>
      <c r="K450" s="1145"/>
      <c r="L450" s="1145"/>
      <c r="M450" s="1145"/>
      <c r="N450" s="1146"/>
      <c r="O450" s="508"/>
      <c r="P450" s="90"/>
      <c r="Q450" s="90"/>
      <c r="R450" s="90"/>
      <c r="S450" s="90"/>
      <c r="T450" s="90"/>
      <c r="U450" s="90"/>
      <c r="V450" s="90"/>
      <c r="W450" s="90"/>
      <c r="X450" s="489"/>
      <c r="Y450" s="489"/>
      <c r="Z450" s="489"/>
      <c r="AA450" s="489"/>
      <c r="AB450" s="489"/>
    </row>
    <row r="451" spans="1:28" ht="38.25" customHeight="1" x14ac:dyDescent="0.2">
      <c r="A451" s="90"/>
      <c r="B451" s="489"/>
      <c r="C451" s="489"/>
      <c r="D451" s="489"/>
      <c r="E451" s="1139" t="str">
        <f>Translations!$B$414</f>
        <v>Postul sau departamentul responsabil pentru procedură și pentru orice date generate</v>
      </c>
      <c r="F451" s="1140"/>
      <c r="G451" s="1068"/>
      <c r="H451" s="1069"/>
      <c r="I451" s="1069"/>
      <c r="J451" s="1069"/>
      <c r="K451" s="1069"/>
      <c r="L451" s="1069"/>
      <c r="M451" s="1069"/>
      <c r="N451" s="1070"/>
      <c r="O451" s="508"/>
      <c r="P451" s="90"/>
      <c r="Q451" s="90"/>
      <c r="R451" s="90"/>
      <c r="S451" s="90"/>
      <c r="T451" s="90"/>
      <c r="U451" s="90"/>
      <c r="V451" s="90"/>
      <c r="W451" s="90"/>
      <c r="X451" s="489"/>
      <c r="Y451" s="489"/>
      <c r="Z451" s="489"/>
      <c r="AA451" s="489"/>
      <c r="AB451" s="489"/>
    </row>
    <row r="452" spans="1:28" ht="12.75" customHeight="1" x14ac:dyDescent="0.2">
      <c r="A452" s="90"/>
      <c r="B452" s="489"/>
      <c r="C452" s="489"/>
      <c r="D452" s="489"/>
      <c r="E452" s="1139" t="str">
        <f>Translations!$B$416</f>
        <v>Locul în care se păstrează înregistrările</v>
      </c>
      <c r="F452" s="1140"/>
      <c r="G452" s="1068"/>
      <c r="H452" s="1010"/>
      <c r="I452" s="1010"/>
      <c r="J452" s="1010"/>
      <c r="K452" s="1010"/>
      <c r="L452" s="1010"/>
      <c r="M452" s="1010"/>
      <c r="N452" s="1011"/>
      <c r="O452" s="508"/>
      <c r="P452" s="90"/>
      <c r="Q452" s="90"/>
      <c r="R452" s="90"/>
      <c r="S452" s="90"/>
      <c r="T452" s="90"/>
      <c r="U452" s="90"/>
      <c r="V452" s="90"/>
      <c r="W452" s="90"/>
      <c r="X452" s="489"/>
      <c r="Y452" s="489"/>
      <c r="Z452" s="489"/>
      <c r="AA452" s="489"/>
      <c r="AB452" s="489"/>
    </row>
    <row r="453" spans="1:28" ht="25.5" customHeight="1" x14ac:dyDescent="0.2">
      <c r="A453" s="90"/>
      <c r="B453" s="489"/>
      <c r="C453" s="489"/>
      <c r="D453" s="489"/>
      <c r="E453" s="1139" t="str">
        <f>Translations!$B$418</f>
        <v>Denumirea sistemului IT folosit (dacă este cazul).</v>
      </c>
      <c r="F453" s="1140"/>
      <c r="G453" s="1068"/>
      <c r="H453" s="1010"/>
      <c r="I453" s="1010"/>
      <c r="J453" s="1010"/>
      <c r="K453" s="1010"/>
      <c r="L453" s="1010"/>
      <c r="M453" s="1010"/>
      <c r="N453" s="1011"/>
      <c r="O453" s="508"/>
      <c r="P453" s="90"/>
      <c r="Q453" s="90"/>
      <c r="R453" s="90"/>
      <c r="S453" s="90"/>
      <c r="T453" s="90"/>
      <c r="U453" s="90"/>
      <c r="V453" s="90"/>
      <c r="W453" s="90"/>
      <c r="X453" s="489"/>
      <c r="Y453" s="489"/>
      <c r="Z453" s="489"/>
      <c r="AA453" s="489"/>
      <c r="AB453" s="489"/>
    </row>
    <row r="454" spans="1:28" ht="25.5" customHeight="1" x14ac:dyDescent="0.2">
      <c r="A454" s="90"/>
      <c r="B454" s="489"/>
      <c r="C454" s="489"/>
      <c r="D454" s="489"/>
      <c r="E454" s="1139" t="str">
        <f>Translations!$B$420</f>
        <v>Lista standardelor EN sau a altor standarde aplicate (dacă este relevant)</v>
      </c>
      <c r="F454" s="1140"/>
      <c r="G454" s="1068"/>
      <c r="H454" s="1010"/>
      <c r="I454" s="1010"/>
      <c r="J454" s="1010"/>
      <c r="K454" s="1010"/>
      <c r="L454" s="1010"/>
      <c r="M454" s="1010"/>
      <c r="N454" s="1011"/>
      <c r="O454" s="508"/>
      <c r="P454" s="90"/>
      <c r="Q454" s="90"/>
      <c r="R454" s="90"/>
      <c r="S454" s="90"/>
      <c r="T454" s="90"/>
      <c r="U454" s="90"/>
      <c r="V454" s="90"/>
      <c r="W454" s="90"/>
      <c r="X454" s="489"/>
      <c r="Y454" s="489"/>
      <c r="Z454" s="489"/>
      <c r="AA454" s="489"/>
      <c r="AB454" s="489"/>
    </row>
    <row r="455" spans="1:28" x14ac:dyDescent="0.2">
      <c r="A455" s="90"/>
      <c r="B455" s="489"/>
      <c r="C455" s="489"/>
      <c r="D455" s="489"/>
      <c r="E455" s="489"/>
      <c r="F455" s="489"/>
      <c r="G455" s="489"/>
      <c r="H455" s="489"/>
      <c r="I455" s="489"/>
      <c r="J455" s="489"/>
      <c r="K455" s="489"/>
      <c r="L455" s="489"/>
      <c r="M455" s="489"/>
      <c r="N455" s="489"/>
      <c r="O455" s="508"/>
      <c r="P455" s="90"/>
      <c r="Q455" s="90"/>
      <c r="R455" s="90"/>
      <c r="S455" s="90"/>
      <c r="T455" s="90"/>
      <c r="U455" s="90"/>
      <c r="V455" s="90"/>
      <c r="W455" s="90"/>
      <c r="X455" s="489"/>
      <c r="Y455" s="489"/>
      <c r="Z455" s="489"/>
      <c r="AA455" s="489"/>
      <c r="AB455" s="489"/>
    </row>
    <row r="456" spans="1:28" ht="27.75" customHeight="1" x14ac:dyDescent="0.2">
      <c r="A456" s="90"/>
      <c r="B456" s="489"/>
      <c r="C456" s="489"/>
      <c r="D456" s="31" t="s">
        <v>313</v>
      </c>
      <c r="E456" s="1363" t="str">
        <f>Translations!$B$671</f>
        <v xml:space="preserve">În cazul în care se aplică un factor de emisie de nivel 2, furnizați detalii cu privire la protocolul care descrie procedura utilizată pentru a determina factorii de emisie specifici instalației pentru CF4 și C2F6. </v>
      </c>
      <c r="F456" s="1363"/>
      <c r="G456" s="1363"/>
      <c r="H456" s="1363"/>
      <c r="I456" s="1363"/>
      <c r="J456" s="1363"/>
      <c r="K456" s="1363"/>
      <c r="L456" s="1363"/>
      <c r="M456" s="1363"/>
      <c r="N456" s="1363"/>
      <c r="O456" s="508"/>
      <c r="P456" s="90"/>
      <c r="Q456" s="90"/>
      <c r="R456" s="90"/>
      <c r="S456" s="90"/>
      <c r="T456" s="90"/>
      <c r="U456" s="90"/>
      <c r="V456" s="90"/>
      <c r="W456" s="90"/>
      <c r="X456" s="489"/>
      <c r="Y456" s="489"/>
      <c r="Z456" s="489"/>
      <c r="AA456" s="489"/>
      <c r="AB456" s="489"/>
    </row>
    <row r="457" spans="1:28" ht="12.75" customHeight="1" x14ac:dyDescent="0.2">
      <c r="A457" s="90"/>
      <c r="B457" s="489"/>
      <c r="C457" s="489"/>
      <c r="D457" s="489"/>
      <c r="E457" s="1026" t="str">
        <f>Translations!$B$672</f>
        <v>Notă: procedura ar trebui de asemenea să arate că măsurătorile au fost și vor fi efectuate un timp suficient de lung pentru ca valorile măsurate să conveargă, dar timp de cel puțin 72 de ore.</v>
      </c>
      <c r="F457" s="1026"/>
      <c r="G457" s="1026"/>
      <c r="H457" s="1026"/>
      <c r="I457" s="1026"/>
      <c r="J457" s="1026"/>
      <c r="K457" s="1026"/>
      <c r="L457" s="1026"/>
      <c r="M457" s="1026"/>
      <c r="N457" s="1026"/>
      <c r="O457" s="508"/>
      <c r="P457" s="116"/>
      <c r="Q457" s="90"/>
      <c r="R457" s="90"/>
      <c r="S457" s="90"/>
      <c r="T457" s="90"/>
      <c r="U457" s="90"/>
      <c r="V457" s="90"/>
      <c r="W457" s="90"/>
      <c r="X457" s="489"/>
      <c r="Y457" s="489"/>
      <c r="Z457" s="489"/>
      <c r="AA457" s="489"/>
      <c r="AB457" s="489"/>
    </row>
    <row r="458" spans="1:28" ht="4.9000000000000004" customHeight="1" x14ac:dyDescent="0.2">
      <c r="A458" s="90"/>
      <c r="B458" s="489"/>
      <c r="C458" s="489"/>
      <c r="D458" s="489"/>
      <c r="E458" s="507"/>
      <c r="F458" s="507"/>
      <c r="G458" s="507"/>
      <c r="H458" s="507"/>
      <c r="I458" s="507"/>
      <c r="J458" s="507"/>
      <c r="K458" s="508"/>
      <c r="L458" s="508"/>
      <c r="M458" s="508"/>
      <c r="N458" s="508"/>
      <c r="O458" s="508"/>
      <c r="P458" s="90"/>
      <c r="Q458" s="90"/>
      <c r="R458" s="90"/>
      <c r="S458" s="90"/>
      <c r="T458" s="90"/>
      <c r="U458" s="90"/>
      <c r="V458" s="90"/>
      <c r="W458" s="90"/>
      <c r="X458" s="489"/>
      <c r="Y458" s="489"/>
      <c r="Z458" s="489"/>
      <c r="AA458" s="489"/>
      <c r="AB458" s="489"/>
    </row>
    <row r="459" spans="1:28" ht="12.75" customHeight="1" x14ac:dyDescent="0.2">
      <c r="A459" s="90"/>
      <c r="B459" s="489"/>
      <c r="C459" s="489"/>
      <c r="D459" s="489"/>
      <c r="E459" s="1139" t="str">
        <f>Translations!$B$405</f>
        <v>Titlul procedurii</v>
      </c>
      <c r="F459" s="1140"/>
      <c r="G459" s="1068"/>
      <c r="H459" s="1010"/>
      <c r="I459" s="1010"/>
      <c r="J459" s="1010"/>
      <c r="K459" s="1010"/>
      <c r="L459" s="1010"/>
      <c r="M459" s="1010"/>
      <c r="N459" s="1011"/>
      <c r="O459" s="508"/>
      <c r="P459" s="90"/>
      <c r="Q459" s="90"/>
      <c r="R459" s="90"/>
      <c r="S459" s="90"/>
      <c r="T459" s="90"/>
      <c r="U459" s="90"/>
      <c r="V459" s="90"/>
      <c r="W459" s="90"/>
      <c r="X459" s="489"/>
      <c r="Y459" s="489"/>
      <c r="Z459" s="489"/>
      <c r="AA459" s="489"/>
      <c r="AB459" s="489"/>
    </row>
    <row r="460" spans="1:28" ht="12.75" customHeight="1" x14ac:dyDescent="0.2">
      <c r="A460" s="90"/>
      <c r="B460" s="489"/>
      <c r="C460" s="489"/>
      <c r="D460" s="489"/>
      <c r="E460" s="1139" t="str">
        <f>Translations!$B$407</f>
        <v>Trimiterea la procedură</v>
      </c>
      <c r="F460" s="1140"/>
      <c r="G460" s="1068"/>
      <c r="H460" s="1010"/>
      <c r="I460" s="1010"/>
      <c r="J460" s="1010"/>
      <c r="K460" s="1010"/>
      <c r="L460" s="1010"/>
      <c r="M460" s="1010"/>
      <c r="N460" s="1011"/>
      <c r="O460" s="508"/>
      <c r="P460" s="90"/>
      <c r="Q460" s="90"/>
      <c r="R460" s="90"/>
      <c r="S460" s="90"/>
      <c r="T460" s="90"/>
      <c r="U460" s="90"/>
      <c r="V460" s="90"/>
      <c r="W460" s="90"/>
      <c r="X460" s="489"/>
      <c r="Y460" s="489"/>
      <c r="Z460" s="489"/>
      <c r="AA460" s="489"/>
      <c r="AB460" s="489"/>
    </row>
    <row r="461" spans="1:28" ht="12.75" customHeight="1" x14ac:dyDescent="0.2">
      <c r="A461" s="90"/>
      <c r="B461" s="489"/>
      <c r="C461" s="489"/>
      <c r="D461" s="489"/>
      <c r="E461" s="1139" t="str">
        <f>Translations!$B$409</f>
        <v>Trimitere la schemă (dacă este cazul)</v>
      </c>
      <c r="F461" s="1140"/>
      <c r="G461" s="1068"/>
      <c r="H461" s="1010"/>
      <c r="I461" s="1010"/>
      <c r="J461" s="1010"/>
      <c r="K461" s="1010"/>
      <c r="L461" s="1010"/>
      <c r="M461" s="1010"/>
      <c r="N461" s="1011"/>
      <c r="O461" s="508"/>
      <c r="P461" s="90"/>
      <c r="Q461" s="90"/>
      <c r="R461" s="90"/>
      <c r="S461" s="90"/>
      <c r="T461" s="90"/>
      <c r="U461" s="90"/>
      <c r="V461" s="90"/>
      <c r="W461" s="90"/>
      <c r="X461" s="489"/>
      <c r="Y461" s="489"/>
      <c r="Z461" s="489"/>
      <c r="AA461" s="489"/>
      <c r="AB461" s="489"/>
    </row>
    <row r="462" spans="1:28" ht="25.5" customHeight="1" x14ac:dyDescent="0.2">
      <c r="A462" s="90"/>
      <c r="B462" s="489"/>
      <c r="C462" s="489"/>
      <c r="D462" s="489"/>
      <c r="E462" s="1134" t="str">
        <f>Translations!$B$411</f>
        <v xml:space="preserve">Scurtă descriere a procedurii  </v>
      </c>
      <c r="F462" s="1135"/>
      <c r="G462" s="1136"/>
      <c r="H462" s="1137"/>
      <c r="I462" s="1137"/>
      <c r="J462" s="1137"/>
      <c r="K462" s="1137"/>
      <c r="L462" s="1137"/>
      <c r="M462" s="1137"/>
      <c r="N462" s="1138"/>
      <c r="O462" s="508"/>
      <c r="P462" s="90"/>
      <c r="Q462" s="90"/>
      <c r="R462" s="90"/>
      <c r="S462" s="90"/>
      <c r="T462" s="90"/>
      <c r="U462" s="90"/>
      <c r="V462" s="90"/>
      <c r="W462" s="90"/>
      <c r="X462" s="489"/>
      <c r="Y462" s="489"/>
      <c r="Z462" s="489"/>
      <c r="AA462" s="489"/>
      <c r="AB462" s="489"/>
    </row>
    <row r="463" spans="1:28" ht="25.5" customHeight="1" x14ac:dyDescent="0.2">
      <c r="A463" s="90"/>
      <c r="B463" s="489"/>
      <c r="C463" s="489"/>
      <c r="D463" s="489"/>
      <c r="E463" s="595"/>
      <c r="F463" s="596"/>
      <c r="G463" s="1131"/>
      <c r="H463" s="1132"/>
      <c r="I463" s="1132"/>
      <c r="J463" s="1132"/>
      <c r="K463" s="1132"/>
      <c r="L463" s="1132"/>
      <c r="M463" s="1132"/>
      <c r="N463" s="1133"/>
      <c r="O463" s="508"/>
      <c r="P463" s="90"/>
      <c r="Q463" s="90"/>
      <c r="R463" s="90"/>
      <c r="S463" s="90"/>
      <c r="T463" s="90"/>
      <c r="U463" s="90"/>
      <c r="V463" s="90"/>
      <c r="W463" s="90"/>
      <c r="X463" s="489"/>
      <c r="Y463" s="489"/>
      <c r="Z463" s="489"/>
      <c r="AA463" s="489"/>
      <c r="AB463" s="489"/>
    </row>
    <row r="464" spans="1:28" ht="25.5" customHeight="1" x14ac:dyDescent="0.2">
      <c r="A464" s="90"/>
      <c r="B464" s="489"/>
      <c r="C464" s="489"/>
      <c r="D464" s="489"/>
      <c r="E464" s="597"/>
      <c r="F464" s="598"/>
      <c r="G464" s="1144"/>
      <c r="H464" s="1145"/>
      <c r="I464" s="1145"/>
      <c r="J464" s="1145"/>
      <c r="K464" s="1145"/>
      <c r="L464" s="1145"/>
      <c r="M464" s="1145"/>
      <c r="N464" s="1146"/>
      <c r="O464" s="508"/>
      <c r="P464" s="90"/>
      <c r="Q464" s="90"/>
      <c r="R464" s="90"/>
      <c r="S464" s="90"/>
      <c r="T464" s="90"/>
      <c r="U464" s="90"/>
      <c r="V464" s="90"/>
      <c r="W464" s="90"/>
      <c r="X464" s="489"/>
      <c r="Y464" s="489"/>
      <c r="Z464" s="489"/>
      <c r="AA464" s="489"/>
      <c r="AB464" s="489"/>
    </row>
    <row r="465" spans="1:28" ht="38.25" customHeight="1" x14ac:dyDescent="0.2">
      <c r="A465" s="90"/>
      <c r="B465" s="489"/>
      <c r="C465" s="489"/>
      <c r="D465" s="489"/>
      <c r="E465" s="1139" t="str">
        <f>Translations!$B$414</f>
        <v>Postul sau departamentul responsabil pentru procedură și pentru orice date generate</v>
      </c>
      <c r="F465" s="1140"/>
      <c r="G465" s="1068"/>
      <c r="H465" s="1069"/>
      <c r="I465" s="1069"/>
      <c r="J465" s="1069"/>
      <c r="K465" s="1069"/>
      <c r="L465" s="1069"/>
      <c r="M465" s="1069"/>
      <c r="N465" s="1070"/>
      <c r="O465" s="508"/>
      <c r="P465" s="90"/>
      <c r="Q465" s="90"/>
      <c r="R465" s="90"/>
      <c r="S465" s="90"/>
      <c r="T465" s="90"/>
      <c r="U465" s="90"/>
      <c r="V465" s="90"/>
      <c r="W465" s="90"/>
      <c r="X465" s="489"/>
      <c r="Y465" s="489"/>
      <c r="Z465" s="489"/>
      <c r="AA465" s="489"/>
      <c r="AB465" s="489"/>
    </row>
    <row r="466" spans="1:28" ht="12.75" customHeight="1" x14ac:dyDescent="0.2">
      <c r="A466" s="90"/>
      <c r="B466" s="489"/>
      <c r="C466" s="489"/>
      <c r="D466" s="489"/>
      <c r="E466" s="1139" t="str">
        <f>Translations!$B$416</f>
        <v>Locul în care se păstrează înregistrările</v>
      </c>
      <c r="F466" s="1140"/>
      <c r="G466" s="1068"/>
      <c r="H466" s="1010"/>
      <c r="I466" s="1010"/>
      <c r="J466" s="1010"/>
      <c r="K466" s="1010"/>
      <c r="L466" s="1010"/>
      <c r="M466" s="1010"/>
      <c r="N466" s="1011"/>
      <c r="O466" s="508"/>
      <c r="P466" s="90"/>
      <c r="Q466" s="90"/>
      <c r="R466" s="90"/>
      <c r="S466" s="90"/>
      <c r="T466" s="90"/>
      <c r="U466" s="90"/>
      <c r="V466" s="90"/>
      <c r="W466" s="90"/>
      <c r="X466" s="489"/>
      <c r="Y466" s="489"/>
      <c r="Z466" s="489"/>
      <c r="AA466" s="489"/>
      <c r="AB466" s="489"/>
    </row>
    <row r="467" spans="1:28" ht="25.5" customHeight="1" x14ac:dyDescent="0.2">
      <c r="A467" s="90"/>
      <c r="B467" s="489"/>
      <c r="C467" s="489"/>
      <c r="D467" s="489"/>
      <c r="E467" s="1139" t="str">
        <f>Translations!$B$418</f>
        <v>Denumirea sistemului IT folosit (dacă este cazul).</v>
      </c>
      <c r="F467" s="1140"/>
      <c r="G467" s="1068"/>
      <c r="H467" s="1010"/>
      <c r="I467" s="1010"/>
      <c r="J467" s="1010"/>
      <c r="K467" s="1010"/>
      <c r="L467" s="1010"/>
      <c r="M467" s="1010"/>
      <c r="N467" s="1011"/>
      <c r="O467" s="508"/>
      <c r="P467" s="90"/>
      <c r="Q467" s="90"/>
      <c r="R467" s="90"/>
      <c r="S467" s="90"/>
      <c r="T467" s="90"/>
      <c r="U467" s="90"/>
      <c r="V467" s="90"/>
      <c r="W467" s="90"/>
      <c r="X467" s="489"/>
      <c r="Y467" s="489"/>
      <c r="Z467" s="489"/>
      <c r="AA467" s="489"/>
      <c r="AB467" s="489"/>
    </row>
    <row r="468" spans="1:28" ht="25.5" customHeight="1" x14ac:dyDescent="0.2">
      <c r="A468" s="90"/>
      <c r="B468" s="489"/>
      <c r="C468" s="489"/>
      <c r="D468" s="489"/>
      <c r="E468" s="1139" t="str">
        <f>Translations!$B$420</f>
        <v>Lista standardelor EN sau a altor standarde aplicate (dacă este relevant)</v>
      </c>
      <c r="F468" s="1140"/>
      <c r="G468" s="1068"/>
      <c r="H468" s="1010"/>
      <c r="I468" s="1010"/>
      <c r="J468" s="1010"/>
      <c r="K468" s="1010"/>
      <c r="L468" s="1010"/>
      <c r="M468" s="1010"/>
      <c r="N468" s="1011"/>
      <c r="O468" s="508"/>
      <c r="P468" s="90"/>
      <c r="Q468" s="90"/>
      <c r="R468" s="90"/>
      <c r="S468" s="90"/>
      <c r="T468" s="90"/>
      <c r="U468" s="90"/>
      <c r="V468" s="90"/>
      <c r="W468" s="90"/>
      <c r="X468" s="489"/>
      <c r="Y468" s="489"/>
      <c r="Z468" s="489"/>
      <c r="AA468" s="489"/>
      <c r="AB468" s="489"/>
    </row>
    <row r="469" spans="1:28" x14ac:dyDescent="0.2">
      <c r="A469" s="90"/>
      <c r="B469" s="489"/>
      <c r="C469" s="489"/>
      <c r="D469" s="489"/>
      <c r="E469" s="489"/>
      <c r="F469" s="489"/>
      <c r="G469" s="489"/>
      <c r="H469" s="489"/>
      <c r="I469" s="489"/>
      <c r="J469" s="489"/>
      <c r="K469" s="489"/>
      <c r="L469" s="489"/>
      <c r="M469" s="489"/>
      <c r="N469" s="489"/>
      <c r="O469" s="508"/>
      <c r="P469" s="90"/>
      <c r="Q469" s="90"/>
      <c r="R469" s="90"/>
      <c r="S469" s="90"/>
      <c r="T469" s="90"/>
      <c r="U469" s="90"/>
      <c r="V469" s="90"/>
      <c r="W469" s="90"/>
      <c r="X469" s="489"/>
      <c r="Y469" s="489"/>
      <c r="Z469" s="489"/>
      <c r="AA469" s="489"/>
      <c r="AB469" s="489"/>
    </row>
    <row r="470" spans="1:28" ht="32.25" customHeight="1" x14ac:dyDescent="0.2">
      <c r="A470" s="90"/>
      <c r="B470" s="489"/>
      <c r="C470" s="489"/>
      <c r="D470" s="31" t="s">
        <v>186</v>
      </c>
      <c r="E470" s="1363" t="str">
        <f>Translations!$B$673</f>
        <v>Furnizați detalii cu privire la procedura scrisă care detaliază metodologia de determinare a eficienței colectării pentru emisiile fugitive, acolo unde este cazul.</v>
      </c>
      <c r="F470" s="1363"/>
      <c r="G470" s="1363"/>
      <c r="H470" s="1363"/>
      <c r="I470" s="1363"/>
      <c r="J470" s="1363"/>
      <c r="K470" s="1363"/>
      <c r="L470" s="1363"/>
      <c r="M470" s="1363"/>
      <c r="N470" s="1363"/>
      <c r="O470" s="508"/>
      <c r="P470" s="90"/>
      <c r="Q470" s="90"/>
      <c r="R470" s="90"/>
      <c r="S470" s="90"/>
      <c r="T470" s="90"/>
      <c r="U470" s="90"/>
      <c r="V470" s="90"/>
      <c r="W470" s="90"/>
      <c r="X470" s="489"/>
      <c r="Y470" s="489"/>
      <c r="Z470" s="489"/>
      <c r="AA470" s="489"/>
      <c r="AB470" s="489"/>
    </row>
    <row r="471" spans="1:28" ht="4.9000000000000004" customHeight="1" x14ac:dyDescent="0.2">
      <c r="A471" s="90"/>
      <c r="B471" s="489"/>
      <c r="C471" s="489"/>
      <c r="D471" s="489"/>
      <c r="E471" s="507"/>
      <c r="F471" s="507"/>
      <c r="G471" s="507"/>
      <c r="H471" s="507"/>
      <c r="I471" s="507"/>
      <c r="J471" s="507"/>
      <c r="K471" s="508"/>
      <c r="L471" s="508"/>
      <c r="M471" s="508"/>
      <c r="N471" s="508"/>
      <c r="O471" s="508"/>
      <c r="P471" s="90"/>
      <c r="Q471" s="90"/>
      <c r="R471" s="90"/>
      <c r="S471" s="90"/>
      <c r="T471" s="90"/>
      <c r="U471" s="90"/>
      <c r="V471" s="90"/>
      <c r="W471" s="90"/>
      <c r="X471" s="489"/>
      <c r="Y471" s="489"/>
      <c r="Z471" s="489"/>
      <c r="AA471" s="489"/>
      <c r="AB471" s="489"/>
    </row>
    <row r="472" spans="1:28" ht="12.75" customHeight="1" x14ac:dyDescent="0.2">
      <c r="A472" s="90"/>
      <c r="B472" s="489"/>
      <c r="C472" s="489"/>
      <c r="D472" s="489"/>
      <c r="E472" s="1139" t="str">
        <f>Translations!$B$405</f>
        <v>Titlul procedurii</v>
      </c>
      <c r="F472" s="1140"/>
      <c r="G472" s="1068"/>
      <c r="H472" s="1010"/>
      <c r="I472" s="1010"/>
      <c r="J472" s="1010"/>
      <c r="K472" s="1010"/>
      <c r="L472" s="1010"/>
      <c r="M472" s="1010"/>
      <c r="N472" s="1011"/>
      <c r="O472" s="508"/>
      <c r="P472" s="90"/>
      <c r="Q472" s="90"/>
      <c r="R472" s="90"/>
      <c r="S472" s="90"/>
      <c r="T472" s="90"/>
      <c r="U472" s="90"/>
      <c r="V472" s="90"/>
      <c r="W472" s="90"/>
      <c r="X472" s="489"/>
      <c r="Y472" s="489"/>
      <c r="Z472" s="489"/>
      <c r="AA472" s="489"/>
      <c r="AB472" s="489"/>
    </row>
    <row r="473" spans="1:28" ht="12.75" customHeight="1" x14ac:dyDescent="0.2">
      <c r="A473" s="90"/>
      <c r="B473" s="489"/>
      <c r="C473" s="489"/>
      <c r="D473" s="489"/>
      <c r="E473" s="1139" t="str">
        <f>Translations!$B$407</f>
        <v>Trimiterea la procedură</v>
      </c>
      <c r="F473" s="1140"/>
      <c r="G473" s="1068"/>
      <c r="H473" s="1010"/>
      <c r="I473" s="1010"/>
      <c r="J473" s="1010"/>
      <c r="K473" s="1010"/>
      <c r="L473" s="1010"/>
      <c r="M473" s="1010"/>
      <c r="N473" s="1011"/>
      <c r="O473" s="508"/>
      <c r="P473" s="90"/>
      <c r="Q473" s="90"/>
      <c r="R473" s="90"/>
      <c r="S473" s="90"/>
      <c r="T473" s="90"/>
      <c r="U473" s="90"/>
      <c r="V473" s="90"/>
      <c r="W473" s="90"/>
      <c r="X473" s="489"/>
      <c r="Y473" s="489"/>
      <c r="Z473" s="489"/>
      <c r="AA473" s="489"/>
      <c r="AB473" s="489"/>
    </row>
    <row r="474" spans="1:28" ht="12.75" customHeight="1" x14ac:dyDescent="0.2">
      <c r="A474" s="90"/>
      <c r="B474" s="489"/>
      <c r="C474" s="489"/>
      <c r="D474" s="489"/>
      <c r="E474" s="1139" t="str">
        <f>Translations!$B$409</f>
        <v>Trimitere la schemă (dacă este cazul)</v>
      </c>
      <c r="F474" s="1140"/>
      <c r="G474" s="1068"/>
      <c r="H474" s="1010"/>
      <c r="I474" s="1010"/>
      <c r="J474" s="1010"/>
      <c r="K474" s="1010"/>
      <c r="L474" s="1010"/>
      <c r="M474" s="1010"/>
      <c r="N474" s="1011"/>
      <c r="O474" s="508"/>
      <c r="P474" s="90"/>
      <c r="Q474" s="90"/>
      <c r="R474" s="90"/>
      <c r="S474" s="90"/>
      <c r="T474" s="90"/>
      <c r="U474" s="90"/>
      <c r="V474" s="90"/>
      <c r="W474" s="90"/>
      <c r="X474" s="489"/>
      <c r="Y474" s="489"/>
      <c r="Z474" s="489"/>
      <c r="AA474" s="489"/>
      <c r="AB474" s="489"/>
    </row>
    <row r="475" spans="1:28" ht="25.5" customHeight="1" x14ac:dyDescent="0.2">
      <c r="A475" s="90"/>
      <c r="B475" s="489"/>
      <c r="C475" s="489"/>
      <c r="D475" s="489"/>
      <c r="E475" s="1134" t="str">
        <f>Translations!$B$411</f>
        <v xml:space="preserve">Scurtă descriere a procedurii  </v>
      </c>
      <c r="F475" s="1135"/>
      <c r="G475" s="1136"/>
      <c r="H475" s="1137"/>
      <c r="I475" s="1137"/>
      <c r="J475" s="1137"/>
      <c r="K475" s="1137"/>
      <c r="L475" s="1137"/>
      <c r="M475" s="1137"/>
      <c r="N475" s="1138"/>
      <c r="O475" s="508"/>
      <c r="P475" s="90"/>
      <c r="Q475" s="90"/>
      <c r="R475" s="90"/>
      <c r="S475" s="90"/>
      <c r="T475" s="90"/>
      <c r="U475" s="90"/>
      <c r="V475" s="90"/>
      <c r="W475" s="90"/>
      <c r="X475" s="489"/>
      <c r="Y475" s="489"/>
      <c r="Z475" s="489"/>
      <c r="AA475" s="489"/>
      <c r="AB475" s="489"/>
    </row>
    <row r="476" spans="1:28" ht="25.5" customHeight="1" x14ac:dyDescent="0.2">
      <c r="A476" s="90"/>
      <c r="B476" s="489"/>
      <c r="C476" s="489"/>
      <c r="D476" s="489"/>
      <c r="E476" s="595"/>
      <c r="F476" s="596"/>
      <c r="G476" s="1131"/>
      <c r="H476" s="1132"/>
      <c r="I476" s="1132"/>
      <c r="J476" s="1132"/>
      <c r="K476" s="1132"/>
      <c r="L476" s="1132"/>
      <c r="M476" s="1132"/>
      <c r="N476" s="1133"/>
      <c r="O476" s="508"/>
      <c r="P476" s="90"/>
      <c r="Q476" s="90"/>
      <c r="R476" s="90"/>
      <c r="S476" s="90"/>
      <c r="T476" s="90"/>
      <c r="U476" s="90"/>
      <c r="V476" s="90"/>
      <c r="W476" s="90"/>
      <c r="X476" s="489"/>
      <c r="Y476" s="489"/>
      <c r="Z476" s="489"/>
      <c r="AA476" s="489"/>
      <c r="AB476" s="489"/>
    </row>
    <row r="477" spans="1:28" ht="25.5" customHeight="1" x14ac:dyDescent="0.2">
      <c r="A477" s="90"/>
      <c r="B477" s="489"/>
      <c r="C477" s="489"/>
      <c r="D477" s="489"/>
      <c r="E477" s="597"/>
      <c r="F477" s="598"/>
      <c r="G477" s="1144"/>
      <c r="H477" s="1145"/>
      <c r="I477" s="1145"/>
      <c r="J477" s="1145"/>
      <c r="K477" s="1145"/>
      <c r="L477" s="1145"/>
      <c r="M477" s="1145"/>
      <c r="N477" s="1146"/>
      <c r="O477" s="508"/>
      <c r="P477" s="90"/>
      <c r="Q477" s="90"/>
      <c r="R477" s="90"/>
      <c r="S477" s="90"/>
      <c r="T477" s="90"/>
      <c r="U477" s="90"/>
      <c r="V477" s="90"/>
      <c r="W477" s="90"/>
      <c r="X477" s="489"/>
      <c r="Y477" s="489"/>
      <c r="Z477" s="489"/>
      <c r="AA477" s="489"/>
      <c r="AB477" s="489"/>
    </row>
    <row r="478" spans="1:28" ht="38.25" customHeight="1" x14ac:dyDescent="0.2">
      <c r="A478" s="90"/>
      <c r="B478" s="489"/>
      <c r="C478" s="489"/>
      <c r="D478" s="489"/>
      <c r="E478" s="1139" t="str">
        <f>Translations!$B$414</f>
        <v>Postul sau departamentul responsabil pentru procedură și pentru orice date generate</v>
      </c>
      <c r="F478" s="1140"/>
      <c r="G478" s="1068"/>
      <c r="H478" s="1069"/>
      <c r="I478" s="1069"/>
      <c r="J478" s="1069"/>
      <c r="K478" s="1069"/>
      <c r="L478" s="1069"/>
      <c r="M478" s="1069"/>
      <c r="N478" s="1070"/>
      <c r="O478" s="508"/>
      <c r="P478" s="90"/>
      <c r="Q478" s="90"/>
      <c r="R478" s="90"/>
      <c r="S478" s="90"/>
      <c r="T478" s="90"/>
      <c r="U478" s="90"/>
      <c r="V478" s="90"/>
      <c r="W478" s="90"/>
      <c r="X478" s="489"/>
      <c r="Y478" s="489"/>
      <c r="Z478" s="489"/>
      <c r="AA478" s="489"/>
      <c r="AB478" s="489"/>
    </row>
    <row r="479" spans="1:28" ht="12.75" customHeight="1" x14ac:dyDescent="0.2">
      <c r="A479" s="90"/>
      <c r="B479" s="489"/>
      <c r="C479" s="489"/>
      <c r="D479" s="489"/>
      <c r="E479" s="1139" t="str">
        <f>Translations!$B$416</f>
        <v>Locul în care se păstrează înregistrările</v>
      </c>
      <c r="F479" s="1140"/>
      <c r="G479" s="1068"/>
      <c r="H479" s="1010"/>
      <c r="I479" s="1010"/>
      <c r="J479" s="1010"/>
      <c r="K479" s="1010"/>
      <c r="L479" s="1010"/>
      <c r="M479" s="1010"/>
      <c r="N479" s="1011"/>
      <c r="O479" s="508"/>
      <c r="P479" s="90"/>
      <c r="Q479" s="90"/>
      <c r="R479" s="90"/>
      <c r="S479" s="90"/>
      <c r="T479" s="90"/>
      <c r="U479" s="90"/>
      <c r="V479" s="90"/>
      <c r="W479" s="90"/>
      <c r="X479" s="489"/>
      <c r="Y479" s="489"/>
      <c r="Z479" s="489"/>
      <c r="AA479" s="489"/>
      <c r="AB479" s="489"/>
    </row>
    <row r="480" spans="1:28" ht="25.5" customHeight="1" x14ac:dyDescent="0.2">
      <c r="A480" s="90"/>
      <c r="B480" s="489"/>
      <c r="C480" s="489"/>
      <c r="D480" s="489"/>
      <c r="E480" s="1139" t="str">
        <f>Translations!$B$418</f>
        <v>Denumirea sistemului IT folosit (dacă este cazul).</v>
      </c>
      <c r="F480" s="1140"/>
      <c r="G480" s="1068"/>
      <c r="H480" s="1010"/>
      <c r="I480" s="1010"/>
      <c r="J480" s="1010"/>
      <c r="K480" s="1010"/>
      <c r="L480" s="1010"/>
      <c r="M480" s="1010"/>
      <c r="N480" s="1011"/>
      <c r="O480" s="508"/>
      <c r="P480" s="90"/>
      <c r="Q480" s="90"/>
      <c r="R480" s="90"/>
      <c r="S480" s="90"/>
      <c r="T480" s="90"/>
      <c r="U480" s="90"/>
      <c r="V480" s="90"/>
      <c r="W480" s="90"/>
      <c r="X480" s="489"/>
      <c r="Y480" s="489"/>
      <c r="Z480" s="489"/>
      <c r="AA480" s="489"/>
      <c r="AB480" s="489"/>
    </row>
    <row r="481" spans="1:28" ht="25.5" customHeight="1" x14ac:dyDescent="0.2">
      <c r="A481" s="90"/>
      <c r="B481" s="489"/>
      <c r="C481" s="489"/>
      <c r="D481" s="489"/>
      <c r="E481" s="1139" t="str">
        <f>Translations!$B$420</f>
        <v>Lista standardelor EN sau a altor standarde aplicate (dacă este relevant)</v>
      </c>
      <c r="F481" s="1140"/>
      <c r="G481" s="1068"/>
      <c r="H481" s="1010"/>
      <c r="I481" s="1010"/>
      <c r="J481" s="1010"/>
      <c r="K481" s="1010"/>
      <c r="L481" s="1010"/>
      <c r="M481" s="1010"/>
      <c r="N481" s="1011"/>
      <c r="O481" s="508"/>
      <c r="P481" s="90"/>
      <c r="Q481" s="90"/>
      <c r="R481" s="90"/>
      <c r="S481" s="90"/>
      <c r="T481" s="90"/>
      <c r="U481" s="90"/>
      <c r="V481" s="90"/>
      <c r="W481" s="90"/>
      <c r="X481" s="489"/>
      <c r="Y481" s="489"/>
      <c r="Z481" s="489"/>
      <c r="AA481" s="489"/>
      <c r="AB481" s="489"/>
    </row>
    <row r="482" spans="1:28" ht="12.75" hidden="1" customHeight="1" x14ac:dyDescent="0.2">
      <c r="A482" s="89" t="s">
        <v>322</v>
      </c>
      <c r="B482" s="489"/>
      <c r="C482" s="489"/>
      <c r="D482" s="489"/>
      <c r="E482" s="489"/>
      <c r="F482" s="489"/>
      <c r="G482" s="489"/>
      <c r="H482" s="489"/>
      <c r="I482" s="489"/>
      <c r="J482" s="489"/>
      <c r="K482" s="489"/>
      <c r="L482" s="489"/>
      <c r="M482" s="489"/>
      <c r="N482" s="489"/>
      <c r="P482" s="90"/>
      <c r="Q482" s="90"/>
      <c r="R482" s="90"/>
      <c r="S482" s="90"/>
      <c r="T482" s="90"/>
      <c r="U482" s="90"/>
      <c r="V482" s="90"/>
      <c r="W482" s="90"/>
      <c r="X482" s="489"/>
      <c r="Y482" s="489"/>
      <c r="Z482" s="489"/>
      <c r="AA482" s="489"/>
      <c r="AB482" s="489"/>
    </row>
    <row r="483" spans="1:28" s="371" customFormat="1" ht="12.75" hidden="1" customHeight="1" x14ac:dyDescent="0.2">
      <c r="A483" s="89" t="s">
        <v>322</v>
      </c>
      <c r="B483" s="489"/>
      <c r="C483" s="489"/>
      <c r="D483" s="489"/>
      <c r="E483" s="873" t="str">
        <f>Translations!$B$1150</f>
        <v>Procedură viitoare adăugată de operator</v>
      </c>
      <c r="F483" s="873"/>
      <c r="G483" s="873"/>
      <c r="H483" s="873"/>
      <c r="I483" s="873"/>
      <c r="J483" s="873"/>
      <c r="K483" s="873"/>
      <c r="L483" s="873"/>
      <c r="M483" s="873"/>
      <c r="N483" s="873"/>
      <c r="O483" s="489"/>
      <c r="P483" s="90"/>
      <c r="Q483" s="90"/>
      <c r="R483" s="90"/>
      <c r="S483" s="90"/>
      <c r="T483" s="90"/>
      <c r="U483" s="90"/>
      <c r="V483" s="90"/>
      <c r="W483" s="90"/>
    </row>
    <row r="484" spans="1:28" ht="12.75" hidden="1" customHeight="1" x14ac:dyDescent="0.2">
      <c r="A484" s="89" t="s">
        <v>322</v>
      </c>
      <c r="B484" s="489"/>
      <c r="C484" s="489"/>
      <c r="D484" s="489"/>
      <c r="E484" s="489"/>
      <c r="F484" s="489"/>
      <c r="G484" s="489"/>
      <c r="H484" s="489"/>
      <c r="I484" s="489"/>
      <c r="J484" s="489"/>
      <c r="K484" s="489"/>
      <c r="L484" s="489"/>
      <c r="M484" s="489"/>
      <c r="N484" s="489"/>
      <c r="O484" s="489"/>
      <c r="P484" s="90"/>
      <c r="Q484" s="90"/>
      <c r="R484" s="90"/>
      <c r="S484" s="90"/>
      <c r="T484" s="90"/>
      <c r="U484" s="90"/>
      <c r="V484" s="90"/>
      <c r="W484" s="90"/>
      <c r="X484" s="489"/>
      <c r="Y484" s="489"/>
      <c r="Z484" s="489"/>
      <c r="AA484" s="489"/>
      <c r="AB484" s="489"/>
    </row>
    <row r="485" spans="1:28" ht="12.75" hidden="1" customHeight="1" x14ac:dyDescent="0.2">
      <c r="A485" s="89" t="s">
        <v>322</v>
      </c>
      <c r="B485" s="489"/>
      <c r="C485" s="489"/>
      <c r="D485" s="489"/>
      <c r="E485" s="1139" t="str">
        <f>Translations!$B$405</f>
        <v>Titlul procedurii</v>
      </c>
      <c r="F485" s="1140"/>
      <c r="G485" s="1068"/>
      <c r="H485" s="1010"/>
      <c r="I485" s="1010"/>
      <c r="J485" s="1010"/>
      <c r="K485" s="1010"/>
      <c r="L485" s="1010"/>
      <c r="M485" s="1010"/>
      <c r="N485" s="1011"/>
      <c r="O485" s="489"/>
      <c r="P485" s="90"/>
      <c r="Q485" s="90"/>
      <c r="R485" s="90"/>
      <c r="S485" s="90"/>
      <c r="T485" s="90"/>
      <c r="U485" s="90"/>
      <c r="V485" s="90"/>
      <c r="W485" s="90"/>
      <c r="X485" s="489"/>
      <c r="Y485" s="489"/>
      <c r="Z485" s="489"/>
      <c r="AA485" s="489"/>
      <c r="AB485" s="489"/>
    </row>
    <row r="486" spans="1:28" ht="12.75" hidden="1" customHeight="1" x14ac:dyDescent="0.2">
      <c r="A486" s="89" t="s">
        <v>322</v>
      </c>
      <c r="B486" s="489"/>
      <c r="C486" s="489"/>
      <c r="D486" s="489"/>
      <c r="E486" s="1139" t="str">
        <f>Translations!$B$407</f>
        <v>Trimiterea la procedură</v>
      </c>
      <c r="F486" s="1140"/>
      <c r="G486" s="1068"/>
      <c r="H486" s="1010"/>
      <c r="I486" s="1010"/>
      <c r="J486" s="1010"/>
      <c r="K486" s="1010"/>
      <c r="L486" s="1010"/>
      <c r="M486" s="1010"/>
      <c r="N486" s="1011"/>
      <c r="O486" s="489"/>
      <c r="P486" s="90"/>
      <c r="Q486" s="90"/>
      <c r="R486" s="90"/>
      <c r="S486" s="90"/>
      <c r="T486" s="90"/>
      <c r="U486" s="90"/>
      <c r="V486" s="90"/>
      <c r="W486" s="90"/>
      <c r="X486" s="489"/>
      <c r="Y486" s="489"/>
      <c r="Z486" s="489"/>
      <c r="AA486" s="489"/>
      <c r="AB486" s="489"/>
    </row>
    <row r="487" spans="1:28" ht="12.75" hidden="1" customHeight="1" x14ac:dyDescent="0.2">
      <c r="A487" s="89" t="s">
        <v>322</v>
      </c>
      <c r="B487" s="489"/>
      <c r="C487" s="489"/>
      <c r="D487" s="489"/>
      <c r="E487" s="1139" t="str">
        <f>Translations!$B$409</f>
        <v>Trimitere la schemă (dacă este cazul)</v>
      </c>
      <c r="F487" s="1140"/>
      <c r="G487" s="1068"/>
      <c r="H487" s="1010"/>
      <c r="I487" s="1010"/>
      <c r="J487" s="1010"/>
      <c r="K487" s="1010"/>
      <c r="L487" s="1010"/>
      <c r="M487" s="1010"/>
      <c r="N487" s="1011"/>
      <c r="O487" s="489"/>
      <c r="P487" s="90"/>
      <c r="Q487" s="90"/>
      <c r="R487" s="90"/>
      <c r="S487" s="90"/>
      <c r="T487" s="90"/>
      <c r="U487" s="90"/>
      <c r="V487" s="90"/>
      <c r="W487" s="90"/>
      <c r="X487" s="489"/>
      <c r="Y487" s="489"/>
      <c r="Z487" s="489"/>
      <c r="AA487" s="489"/>
      <c r="AB487" s="489"/>
    </row>
    <row r="488" spans="1:28" ht="25.5" hidden="1" customHeight="1" x14ac:dyDescent="0.2">
      <c r="A488" s="89" t="s">
        <v>322</v>
      </c>
      <c r="B488" s="489"/>
      <c r="C488" s="489"/>
      <c r="D488" s="489"/>
      <c r="E488" s="1134" t="str">
        <f>Translations!$B$411</f>
        <v xml:space="preserve">Scurtă descriere a procedurii  </v>
      </c>
      <c r="F488" s="1135"/>
      <c r="G488" s="1136"/>
      <c r="H488" s="1137"/>
      <c r="I488" s="1137"/>
      <c r="J488" s="1137"/>
      <c r="K488" s="1137"/>
      <c r="L488" s="1137"/>
      <c r="M488" s="1137"/>
      <c r="N488" s="1138"/>
      <c r="O488" s="489"/>
      <c r="P488" s="90"/>
      <c r="Q488" s="90"/>
      <c r="R488" s="90"/>
      <c r="S488" s="90"/>
      <c r="T488" s="90"/>
      <c r="U488" s="90"/>
      <c r="V488" s="90"/>
      <c r="W488" s="90"/>
      <c r="X488" s="489"/>
      <c r="Y488" s="489"/>
      <c r="Z488" s="489"/>
      <c r="AA488" s="489"/>
      <c r="AB488" s="489"/>
    </row>
    <row r="489" spans="1:28" ht="25.5" hidden="1" customHeight="1" x14ac:dyDescent="0.2">
      <c r="A489" s="89" t="s">
        <v>322</v>
      </c>
      <c r="B489" s="489"/>
      <c r="C489" s="489"/>
      <c r="D489" s="489"/>
      <c r="E489" s="595"/>
      <c r="F489" s="596"/>
      <c r="G489" s="1131"/>
      <c r="H489" s="1132"/>
      <c r="I489" s="1132"/>
      <c r="J489" s="1132"/>
      <c r="K489" s="1132"/>
      <c r="L489" s="1132"/>
      <c r="M489" s="1132"/>
      <c r="N489" s="1133"/>
      <c r="O489" s="489"/>
      <c r="P489" s="90"/>
      <c r="Q489" s="90"/>
      <c r="R489" s="90"/>
      <c r="S489" s="90"/>
      <c r="T489" s="90"/>
      <c r="U489" s="90"/>
      <c r="V489" s="90"/>
      <c r="W489" s="90"/>
      <c r="X489" s="489"/>
      <c r="Y489" s="489"/>
      <c r="Z489" s="489"/>
      <c r="AA489" s="489"/>
      <c r="AB489" s="489"/>
    </row>
    <row r="490" spans="1:28" ht="25.5" hidden="1" customHeight="1" x14ac:dyDescent="0.2">
      <c r="A490" s="89" t="s">
        <v>322</v>
      </c>
      <c r="B490" s="489"/>
      <c r="C490" s="489"/>
      <c r="D490" s="489"/>
      <c r="E490" s="597"/>
      <c r="F490" s="598"/>
      <c r="G490" s="1144"/>
      <c r="H490" s="1145"/>
      <c r="I490" s="1145"/>
      <c r="J490" s="1145"/>
      <c r="K490" s="1145"/>
      <c r="L490" s="1145"/>
      <c r="M490" s="1145"/>
      <c r="N490" s="1146"/>
      <c r="O490" s="489"/>
      <c r="P490" s="90"/>
      <c r="Q490" s="90"/>
      <c r="R490" s="90"/>
      <c r="S490" s="90"/>
      <c r="T490" s="90"/>
      <c r="U490" s="90"/>
      <c r="V490" s="90"/>
      <c r="W490" s="90"/>
      <c r="X490" s="489"/>
      <c r="Y490" s="489"/>
      <c r="Z490" s="489"/>
      <c r="AA490" s="489"/>
      <c r="AB490" s="489"/>
    </row>
    <row r="491" spans="1:28" ht="38.25" hidden="1" customHeight="1" x14ac:dyDescent="0.2">
      <c r="A491" s="89" t="s">
        <v>322</v>
      </c>
      <c r="B491" s="489"/>
      <c r="C491" s="489"/>
      <c r="D491" s="489"/>
      <c r="E491" s="1139" t="str">
        <f>Translations!$B$414</f>
        <v>Postul sau departamentul responsabil pentru procedură și pentru orice date generate</v>
      </c>
      <c r="F491" s="1140"/>
      <c r="G491" s="1068"/>
      <c r="H491" s="1069"/>
      <c r="I491" s="1069"/>
      <c r="J491" s="1069"/>
      <c r="K491" s="1069"/>
      <c r="L491" s="1069"/>
      <c r="M491" s="1069"/>
      <c r="N491" s="1070"/>
      <c r="O491" s="489"/>
      <c r="P491" s="90"/>
      <c r="Q491" s="90"/>
      <c r="R491" s="90"/>
      <c r="S491" s="90"/>
      <c r="T491" s="90"/>
      <c r="U491" s="90"/>
      <c r="V491" s="90"/>
      <c r="W491" s="90"/>
      <c r="X491" s="489"/>
      <c r="Y491" s="489"/>
      <c r="Z491" s="489"/>
      <c r="AA491" s="489"/>
      <c r="AB491" s="489"/>
    </row>
    <row r="492" spans="1:28" ht="12.75" hidden="1" customHeight="1" x14ac:dyDescent="0.2">
      <c r="A492" s="89" t="s">
        <v>322</v>
      </c>
      <c r="B492" s="489"/>
      <c r="C492" s="489"/>
      <c r="D492" s="489"/>
      <c r="E492" s="1139" t="str">
        <f>Translations!$B$416</f>
        <v>Locul în care se păstrează înregistrările</v>
      </c>
      <c r="F492" s="1140"/>
      <c r="G492" s="1068"/>
      <c r="H492" s="1010"/>
      <c r="I492" s="1010"/>
      <c r="J492" s="1010"/>
      <c r="K492" s="1010"/>
      <c r="L492" s="1010"/>
      <c r="M492" s="1010"/>
      <c r="N492" s="1011"/>
      <c r="O492" s="489"/>
      <c r="P492" s="90"/>
      <c r="Q492" s="90"/>
      <c r="R492" s="90"/>
      <c r="S492" s="90"/>
      <c r="T492" s="90"/>
      <c r="U492" s="90"/>
      <c r="V492" s="90"/>
      <c r="W492" s="90"/>
      <c r="X492" s="489"/>
      <c r="Y492" s="489"/>
      <c r="Z492" s="489"/>
      <c r="AA492" s="489"/>
      <c r="AB492" s="489"/>
    </row>
    <row r="493" spans="1:28" ht="25.5" hidden="1" customHeight="1" x14ac:dyDescent="0.2">
      <c r="A493" s="89" t="s">
        <v>322</v>
      </c>
      <c r="B493" s="489"/>
      <c r="C493" s="489"/>
      <c r="D493" s="489"/>
      <c r="E493" s="1139" t="str">
        <f>Translations!$B$418</f>
        <v>Denumirea sistemului IT folosit (dacă este cazul).</v>
      </c>
      <c r="F493" s="1140"/>
      <c r="G493" s="1068"/>
      <c r="H493" s="1010"/>
      <c r="I493" s="1010"/>
      <c r="J493" s="1010"/>
      <c r="K493" s="1010"/>
      <c r="L493" s="1010"/>
      <c r="M493" s="1010"/>
      <c r="N493" s="1011"/>
      <c r="O493" s="489"/>
      <c r="P493" s="90"/>
      <c r="Q493" s="90"/>
      <c r="R493" s="90"/>
      <c r="S493" s="90"/>
      <c r="T493" s="90"/>
      <c r="U493" s="90"/>
      <c r="V493" s="90"/>
      <c r="W493" s="90"/>
      <c r="X493" s="489"/>
      <c r="Y493" s="489"/>
      <c r="Z493" s="489"/>
      <c r="AA493" s="489"/>
      <c r="AB493" s="489"/>
    </row>
    <row r="494" spans="1:28" ht="25.5" hidden="1" customHeight="1" x14ac:dyDescent="0.2">
      <c r="A494" s="89" t="s">
        <v>322</v>
      </c>
      <c r="B494" s="489"/>
      <c r="C494" s="489"/>
      <c r="D494" s="489"/>
      <c r="E494" s="1139" t="str">
        <f>Translations!$B$420</f>
        <v>Lista standardelor EN sau a altor standarde aplicate (dacă este relevant)</v>
      </c>
      <c r="F494" s="1140"/>
      <c r="G494" s="1068"/>
      <c r="H494" s="1010"/>
      <c r="I494" s="1010"/>
      <c r="J494" s="1010"/>
      <c r="K494" s="1010"/>
      <c r="L494" s="1010"/>
      <c r="M494" s="1010"/>
      <c r="N494" s="1011"/>
      <c r="O494" s="489"/>
      <c r="P494" s="90"/>
      <c r="Q494" s="90"/>
      <c r="R494" s="90"/>
      <c r="S494" s="90"/>
      <c r="T494" s="90"/>
      <c r="U494" s="90"/>
      <c r="V494" s="90"/>
      <c r="W494" s="90"/>
      <c r="X494" s="489"/>
      <c r="Y494" s="489"/>
      <c r="Z494" s="489"/>
      <c r="AA494" s="489"/>
      <c r="AB494" s="489"/>
    </row>
    <row r="495" spans="1:28" ht="12.75" customHeight="1" x14ac:dyDescent="0.2">
      <c r="A495" s="90" t="s">
        <v>3</v>
      </c>
      <c r="B495" s="489"/>
      <c r="C495" s="489"/>
      <c r="D495" s="489"/>
      <c r="E495" s="489"/>
      <c r="F495" s="489"/>
      <c r="G495" s="489"/>
      <c r="H495" s="489"/>
      <c r="I495" s="489"/>
      <c r="J495" s="489"/>
      <c r="K495" s="489"/>
      <c r="L495" s="489"/>
      <c r="M495" s="489"/>
      <c r="N495" s="489"/>
      <c r="O495" s="489"/>
      <c r="P495" s="90"/>
      <c r="Q495" s="90"/>
      <c r="R495" s="90"/>
      <c r="S495" s="90"/>
      <c r="T495" s="90"/>
      <c r="U495" s="90"/>
      <c r="V495" s="90"/>
      <c r="W495" s="90"/>
      <c r="X495" s="489"/>
      <c r="Y495" s="489"/>
      <c r="Z495" s="489"/>
      <c r="AA495" s="489"/>
      <c r="AB495" s="489"/>
    </row>
    <row r="496" spans="1:28" ht="5.0999999999999996" customHeight="1" x14ac:dyDescent="0.2">
      <c r="A496" s="89"/>
      <c r="B496" s="489"/>
      <c r="C496" s="503"/>
      <c r="D496" s="33"/>
      <c r="E496" s="489"/>
      <c r="F496" s="489"/>
      <c r="G496" s="1202" t="str">
        <f>Translations!$B$429</f>
        <v>Apăsați pe „+” pentru a adăuga mai multe proceduri</v>
      </c>
      <c r="H496" s="1203"/>
      <c r="I496" s="1203"/>
      <c r="J496" s="1203"/>
      <c r="K496" s="1204"/>
      <c r="L496" s="489"/>
      <c r="M496" s="408"/>
      <c r="N496" s="489"/>
      <c r="O496" s="394"/>
      <c r="P496" s="90"/>
      <c r="Q496" s="90"/>
      <c r="R496" s="90"/>
      <c r="S496" s="90"/>
      <c r="T496" s="90"/>
      <c r="U496" s="124"/>
      <c r="V496" s="90"/>
      <c r="W496" s="93"/>
      <c r="X496" s="489"/>
      <c r="Y496" s="489"/>
      <c r="Z496" s="489"/>
      <c r="AA496" s="489"/>
      <c r="AB496" s="489"/>
    </row>
    <row r="497" spans="1:28" ht="12.75" customHeight="1" x14ac:dyDescent="0.2">
      <c r="A497" s="89"/>
      <c r="B497" s="489"/>
      <c r="C497" s="503"/>
      <c r="D497" s="33"/>
      <c r="E497" s="489"/>
      <c r="F497" s="489"/>
      <c r="G497" s="1205"/>
      <c r="H497" s="1206"/>
      <c r="I497" s="1206"/>
      <c r="J497" s="1206"/>
      <c r="K497" s="1013"/>
      <c r="L497" s="489"/>
      <c r="M497" s="408"/>
      <c r="N497" s="489"/>
      <c r="O497" s="394"/>
      <c r="P497" s="90"/>
      <c r="Q497" s="90"/>
      <c r="R497" s="90"/>
      <c r="S497" s="90"/>
      <c r="T497" s="90"/>
      <c r="U497" s="124"/>
      <c r="V497" s="90"/>
      <c r="W497" s="93"/>
      <c r="X497" s="489"/>
      <c r="Y497" s="489"/>
      <c r="Z497" s="489"/>
      <c r="AA497" s="489"/>
      <c r="AB497" s="489"/>
    </row>
    <row r="498" spans="1:28" ht="5.0999999999999996" customHeight="1" x14ac:dyDescent="0.2">
      <c r="A498" s="89"/>
      <c r="B498" s="489"/>
      <c r="C498" s="503"/>
      <c r="D498" s="33"/>
      <c r="E498" s="489"/>
      <c r="F498" s="489"/>
      <c r="G498" s="1207"/>
      <c r="H498" s="1208"/>
      <c r="I498" s="1208"/>
      <c r="J498" s="1208"/>
      <c r="K498" s="1209"/>
      <c r="L498" s="489"/>
      <c r="M498" s="408"/>
      <c r="N498" s="489"/>
      <c r="O498" s="394"/>
      <c r="P498" s="90"/>
      <c r="Q498" s="90"/>
      <c r="R498" s="90"/>
      <c r="S498" s="90"/>
      <c r="T498" s="90"/>
      <c r="U498" s="124"/>
      <c r="V498" s="90"/>
      <c r="W498" s="93"/>
      <c r="X498" s="489"/>
      <c r="Y498" s="489"/>
      <c r="Z498" s="489"/>
      <c r="AA498" s="489"/>
      <c r="AB498" s="489"/>
    </row>
    <row r="499" spans="1:28" x14ac:dyDescent="0.2">
      <c r="A499" s="90"/>
      <c r="B499" s="489"/>
      <c r="C499" s="489"/>
      <c r="D499" s="489"/>
      <c r="E499" s="489"/>
      <c r="F499" s="489"/>
      <c r="G499" s="489"/>
      <c r="H499" s="489"/>
      <c r="I499" s="489"/>
      <c r="J499" s="489"/>
      <c r="K499" s="489"/>
      <c r="L499" s="489"/>
      <c r="M499" s="489"/>
      <c r="N499" s="489"/>
      <c r="O499" s="508"/>
      <c r="P499" s="90"/>
      <c r="Q499" s="90"/>
      <c r="R499" s="90"/>
      <c r="S499" s="90"/>
      <c r="T499" s="90"/>
      <c r="U499" s="90"/>
      <c r="V499" s="90"/>
      <c r="W499" s="90"/>
      <c r="X499" s="489"/>
      <c r="Y499" s="489"/>
      <c r="Z499" s="489"/>
      <c r="AA499" s="489"/>
      <c r="AB499" s="489"/>
    </row>
    <row r="500" spans="1:28" s="12" customFormat="1" ht="15" customHeight="1" x14ac:dyDescent="0.2">
      <c r="A500" s="6"/>
      <c r="E500" s="253"/>
      <c r="F500" s="929" t="str">
        <f>EUconst_MsgNextSheet</f>
        <v xml:space="preserve">&lt;&lt;&lt; Apăsați aici pentru a trece la foaia următoare &gt;&gt;&gt; </v>
      </c>
      <c r="G500" s="929"/>
      <c r="H500" s="929"/>
      <c r="I500" s="929"/>
      <c r="J500" s="929"/>
      <c r="K500" s="929"/>
      <c r="L500" s="929"/>
      <c r="M500" s="253"/>
      <c r="N500" s="253"/>
      <c r="P500" s="6"/>
      <c r="Q500" s="90"/>
      <c r="R500" s="90"/>
      <c r="S500" s="90"/>
      <c r="T500" s="90"/>
      <c r="U500" s="90"/>
      <c r="V500" s="90"/>
      <c r="W500" s="90"/>
    </row>
    <row r="501" spans="1:28" x14ac:dyDescent="0.2">
      <c r="A501" s="90"/>
      <c r="B501" s="489"/>
      <c r="C501" s="489"/>
      <c r="D501" s="508"/>
      <c r="E501" s="508"/>
      <c r="F501" s="508"/>
      <c r="G501" s="508"/>
      <c r="H501" s="508"/>
      <c r="I501" s="508"/>
      <c r="J501" s="508"/>
      <c r="K501" s="489"/>
      <c r="L501" s="489"/>
      <c r="M501" s="489"/>
      <c r="N501" s="489"/>
      <c r="O501" s="508"/>
      <c r="P501" s="90"/>
      <c r="Q501" s="90"/>
      <c r="R501" s="90"/>
      <c r="S501" s="90"/>
      <c r="T501" s="90"/>
      <c r="U501" s="90"/>
      <c r="V501" s="90"/>
      <c r="W501" s="90"/>
      <c r="X501" s="489"/>
      <c r="Y501" s="489"/>
      <c r="Z501" s="489"/>
      <c r="AA501" s="489"/>
      <c r="AB501" s="489"/>
    </row>
    <row r="502" spans="1:28" x14ac:dyDescent="0.2">
      <c r="A502" s="90"/>
      <c r="B502" s="489"/>
      <c r="C502" s="489"/>
      <c r="D502" s="508"/>
      <c r="E502" s="508"/>
      <c r="F502" s="508"/>
      <c r="G502" s="508"/>
      <c r="H502" s="508"/>
      <c r="I502" s="508"/>
      <c r="J502" s="508"/>
      <c r="K502" s="489"/>
      <c r="L502" s="489"/>
      <c r="M502" s="489"/>
      <c r="N502" s="489"/>
      <c r="O502" s="508"/>
      <c r="P502" s="90"/>
      <c r="Q502" s="90"/>
      <c r="R502" s="90"/>
      <c r="S502" s="90"/>
      <c r="T502" s="90"/>
      <c r="U502" s="90"/>
      <c r="V502" s="90"/>
      <c r="W502" s="90"/>
      <c r="X502" s="489"/>
      <c r="Y502" s="489"/>
      <c r="Z502" s="489"/>
      <c r="AA502" s="489"/>
      <c r="AB502" s="489"/>
    </row>
    <row r="503" spans="1:28" x14ac:dyDescent="0.2">
      <c r="D503" s="10"/>
      <c r="E503" s="10"/>
      <c r="F503" s="10"/>
      <c r="G503" s="10"/>
      <c r="H503" s="10"/>
      <c r="I503" s="10"/>
      <c r="J503" s="10"/>
      <c r="O503" s="10"/>
      <c r="Y503" s="489"/>
      <c r="Z503" s="489"/>
      <c r="AA503" s="489"/>
      <c r="AB503" s="489"/>
    </row>
  </sheetData>
  <sheetCalcPr fullCalcOnLoad="1"/>
  <sheetProtection sheet="1" formatColumns="0" formatRows="0" insertHyperlinks="0"/>
  <mergeCells count="379">
    <mergeCell ref="D420:N420"/>
    <mergeCell ref="E436:N436"/>
    <mergeCell ref="E437:N437"/>
    <mergeCell ref="E430:N430"/>
    <mergeCell ref="E431:N431"/>
    <mergeCell ref="E427:N427"/>
    <mergeCell ref="E429:N429"/>
    <mergeCell ref="E433:N433"/>
    <mergeCell ref="E435:N435"/>
    <mergeCell ref="D426:N426"/>
    <mergeCell ref="J398:N398"/>
    <mergeCell ref="I401:N401"/>
    <mergeCell ref="I402:N402"/>
    <mergeCell ref="J403:N403"/>
    <mergeCell ref="J410:N410"/>
    <mergeCell ref="J411:N411"/>
    <mergeCell ref="J408:N408"/>
    <mergeCell ref="I382:N382"/>
    <mergeCell ref="J383:N383"/>
    <mergeCell ref="D405:N405"/>
    <mergeCell ref="J409:N409"/>
    <mergeCell ref="J388:N388"/>
    <mergeCell ref="I391:N391"/>
    <mergeCell ref="I392:N392"/>
    <mergeCell ref="J393:N393"/>
    <mergeCell ref="I396:N396"/>
    <mergeCell ref="I397:N397"/>
    <mergeCell ref="I386:N386"/>
    <mergeCell ref="I387:N387"/>
    <mergeCell ref="E371:G371"/>
    <mergeCell ref="H371:L371"/>
    <mergeCell ref="E372:G372"/>
    <mergeCell ref="H372:L372"/>
    <mergeCell ref="D374:N374"/>
    <mergeCell ref="E376:N376"/>
    <mergeCell ref="D378:N378"/>
    <mergeCell ref="I381:N381"/>
    <mergeCell ref="J338:N338"/>
    <mergeCell ref="J339:N339"/>
    <mergeCell ref="D348:N348"/>
    <mergeCell ref="D354:N354"/>
    <mergeCell ref="E364:N364"/>
    <mergeCell ref="E365:N365"/>
    <mergeCell ref="E359:N359"/>
    <mergeCell ref="E361:N361"/>
    <mergeCell ref="E363:N363"/>
    <mergeCell ref="D368:G368"/>
    <mergeCell ref="H368:L368"/>
    <mergeCell ref="M368:N368"/>
    <mergeCell ref="I330:N330"/>
    <mergeCell ref="J331:N331"/>
    <mergeCell ref="E370:G370"/>
    <mergeCell ref="H370:L370"/>
    <mergeCell ref="E355:N355"/>
    <mergeCell ref="E357:N357"/>
    <mergeCell ref="E358:N358"/>
    <mergeCell ref="D333:N333"/>
    <mergeCell ref="J337:N337"/>
    <mergeCell ref="I314:N314"/>
    <mergeCell ref="I315:N315"/>
    <mergeCell ref="J316:N316"/>
    <mergeCell ref="I319:N319"/>
    <mergeCell ref="I324:N324"/>
    <mergeCell ref="I325:N325"/>
    <mergeCell ref="J326:N326"/>
    <mergeCell ref="I329:N329"/>
    <mergeCell ref="J321:N321"/>
    <mergeCell ref="D302:N302"/>
    <mergeCell ref="E304:N304"/>
    <mergeCell ref="D306:N306"/>
    <mergeCell ref="I309:N309"/>
    <mergeCell ref="I310:N310"/>
    <mergeCell ref="J311:N311"/>
    <mergeCell ref="I320:N320"/>
    <mergeCell ref="E300:G300"/>
    <mergeCell ref="H300:L300"/>
    <mergeCell ref="E287:N287"/>
    <mergeCell ref="E289:N289"/>
    <mergeCell ref="H296:L296"/>
    <mergeCell ref="E298:G298"/>
    <mergeCell ref="E291:N291"/>
    <mergeCell ref="E299:G299"/>
    <mergeCell ref="H299:L299"/>
    <mergeCell ref="E292:N292"/>
    <mergeCell ref="E293:N293"/>
    <mergeCell ref="D296:G296"/>
    <mergeCell ref="J265:N265"/>
    <mergeCell ref="E283:N283"/>
    <mergeCell ref="J267:N267"/>
    <mergeCell ref="D276:N276"/>
    <mergeCell ref="D282:N282"/>
    <mergeCell ref="E285:N285"/>
    <mergeCell ref="E286:N286"/>
    <mergeCell ref="I257:N257"/>
    <mergeCell ref="I258:N258"/>
    <mergeCell ref="J259:N259"/>
    <mergeCell ref="D261:N261"/>
    <mergeCell ref="D230:N230"/>
    <mergeCell ref="I253:N253"/>
    <mergeCell ref="I237:N237"/>
    <mergeCell ref="I238:N238"/>
    <mergeCell ref="I247:N247"/>
    <mergeCell ref="I248:N248"/>
    <mergeCell ref="I252:N252"/>
    <mergeCell ref="E232:N232"/>
    <mergeCell ref="D441:N441"/>
    <mergeCell ref="H298:L298"/>
    <mergeCell ref="G448:N448"/>
    <mergeCell ref="J266:N266"/>
    <mergeCell ref="G445:N445"/>
    <mergeCell ref="E445:F445"/>
    <mergeCell ref="E446:F446"/>
    <mergeCell ref="M296:N296"/>
    <mergeCell ref="E2:F2"/>
    <mergeCell ref="G3:H3"/>
    <mergeCell ref="I3:J3"/>
    <mergeCell ref="J249:N249"/>
    <mergeCell ref="G4:H4"/>
    <mergeCell ref="I4:J4"/>
    <mergeCell ref="D224:G224"/>
    <mergeCell ref="H224:L224"/>
    <mergeCell ref="M224:N224"/>
    <mergeCell ref="E226:G226"/>
    <mergeCell ref="M3:N3"/>
    <mergeCell ref="G2:H2"/>
    <mergeCell ref="D23:N23"/>
    <mergeCell ref="G447:N447"/>
    <mergeCell ref="I242:N242"/>
    <mergeCell ref="E447:F447"/>
    <mergeCell ref="M2:N2"/>
    <mergeCell ref="E3:F3"/>
    <mergeCell ref="K2:L2"/>
    <mergeCell ref="K8:N8"/>
    <mergeCell ref="C6:K6"/>
    <mergeCell ref="L6:N6"/>
    <mergeCell ref="D25:N25"/>
    <mergeCell ref="D12:O12"/>
    <mergeCell ref="D10:N10"/>
    <mergeCell ref="E16:N16"/>
    <mergeCell ref="D30:N30"/>
    <mergeCell ref="D14:N14"/>
    <mergeCell ref="E15:N15"/>
    <mergeCell ref="D29:N29"/>
    <mergeCell ref="D24:N24"/>
    <mergeCell ref="D26:N26"/>
    <mergeCell ref="D27:N27"/>
    <mergeCell ref="D19:N19"/>
    <mergeCell ref="E17:N17"/>
    <mergeCell ref="D31:N31"/>
    <mergeCell ref="G486:N486"/>
    <mergeCell ref="E485:F485"/>
    <mergeCell ref="G485:N485"/>
    <mergeCell ref="E486:F486"/>
    <mergeCell ref="D234:N234"/>
    <mergeCell ref="J239:N239"/>
    <mergeCell ref="J254:N254"/>
    <mergeCell ref="E448:F448"/>
    <mergeCell ref="G446:N446"/>
    <mergeCell ref="H228:L228"/>
    <mergeCell ref="D37:N37"/>
    <mergeCell ref="D38:N38"/>
    <mergeCell ref="D40:I40"/>
    <mergeCell ref="D44:N44"/>
    <mergeCell ref="D41:N41"/>
    <mergeCell ref="D43:N43"/>
    <mergeCell ref="D46:N46"/>
    <mergeCell ref="J40:N40"/>
    <mergeCell ref="E228:G228"/>
    <mergeCell ref="K4:L4"/>
    <mergeCell ref="M4:N4"/>
    <mergeCell ref="D28:N28"/>
    <mergeCell ref="B2:D4"/>
    <mergeCell ref="E4:F4"/>
    <mergeCell ref="K3:L3"/>
    <mergeCell ref="D20:N20"/>
    <mergeCell ref="D21:N21"/>
    <mergeCell ref="D22:N22"/>
    <mergeCell ref="I2:J2"/>
    <mergeCell ref="D32:N32"/>
    <mergeCell ref="D45:N45"/>
    <mergeCell ref="D36:N36"/>
    <mergeCell ref="D33:N33"/>
    <mergeCell ref="D34:N34"/>
    <mergeCell ref="D35:N35"/>
    <mergeCell ref="E49:G49"/>
    <mergeCell ref="E50:G50"/>
    <mergeCell ref="L49:N49"/>
    <mergeCell ref="L50:N50"/>
    <mergeCell ref="H49:K49"/>
    <mergeCell ref="F81:N81"/>
    <mergeCell ref="E79:N79"/>
    <mergeCell ref="F80:N80"/>
    <mergeCell ref="D65:N65"/>
    <mergeCell ref="E73:G73"/>
    <mergeCell ref="H73:L73"/>
    <mergeCell ref="D68:N68"/>
    <mergeCell ref="D69:N69"/>
    <mergeCell ref="D71:G71"/>
    <mergeCell ref="F82:N82"/>
    <mergeCell ref="E83:N83"/>
    <mergeCell ref="I90:N90"/>
    <mergeCell ref="I91:N91"/>
    <mergeCell ref="E85:N85"/>
    <mergeCell ref="D87:N87"/>
    <mergeCell ref="E74:G74"/>
    <mergeCell ref="H74:L74"/>
    <mergeCell ref="G449:N449"/>
    <mergeCell ref="G452:N452"/>
    <mergeCell ref="J118:N118"/>
    <mergeCell ref="D114:N114"/>
    <mergeCell ref="H226:L226"/>
    <mergeCell ref="E451:F451"/>
    <mergeCell ref="J244:N244"/>
    <mergeCell ref="J167:N167"/>
    <mergeCell ref="D162:N162"/>
    <mergeCell ref="I165:N165"/>
    <mergeCell ref="I96:N96"/>
    <mergeCell ref="J92:N92"/>
    <mergeCell ref="I243:N243"/>
    <mergeCell ref="E140:N140"/>
    <mergeCell ref="E137:N137"/>
    <mergeCell ref="H152:L152"/>
    <mergeCell ref="M152:N152"/>
    <mergeCell ref="E227:G227"/>
    <mergeCell ref="H227:L227"/>
    <mergeCell ref="I95:N95"/>
    <mergeCell ref="J97:N97"/>
    <mergeCell ref="I100:N100"/>
    <mergeCell ref="E141:N141"/>
    <mergeCell ref="J119:N119"/>
    <mergeCell ref="E136:N136"/>
    <mergeCell ref="F500:L500"/>
    <mergeCell ref="E470:N470"/>
    <mergeCell ref="G490:N490"/>
    <mergeCell ref="E491:F491"/>
    <mergeCell ref="G491:N491"/>
    <mergeCell ref="G454:N454"/>
    <mergeCell ref="G481:N481"/>
    <mergeCell ref="G472:N472"/>
    <mergeCell ref="G473:N473"/>
    <mergeCell ref="G477:N477"/>
    <mergeCell ref="G475:N475"/>
    <mergeCell ref="G466:N466"/>
    <mergeCell ref="G479:N479"/>
    <mergeCell ref="G480:N480"/>
    <mergeCell ref="E493:F493"/>
    <mergeCell ref="E454:F454"/>
    <mergeCell ref="G463:N463"/>
    <mergeCell ref="G464:N464"/>
    <mergeCell ref="E466:F466"/>
    <mergeCell ref="E443:N443"/>
    <mergeCell ref="E456:N456"/>
    <mergeCell ref="E452:F452"/>
    <mergeCell ref="G451:N451"/>
    <mergeCell ref="G450:N450"/>
    <mergeCell ref="E460:F460"/>
    <mergeCell ref="E459:F459"/>
    <mergeCell ref="G460:N460"/>
    <mergeCell ref="G493:N493"/>
    <mergeCell ref="G492:N492"/>
    <mergeCell ref="E492:F492"/>
    <mergeCell ref="E481:F481"/>
    <mergeCell ref="E488:F488"/>
    <mergeCell ref="G488:N488"/>
    <mergeCell ref="E487:F487"/>
    <mergeCell ref="E453:F453"/>
    <mergeCell ref="G453:N453"/>
    <mergeCell ref="G465:N465"/>
    <mergeCell ref="E461:F461"/>
    <mergeCell ref="G462:N462"/>
    <mergeCell ref="E462:F462"/>
    <mergeCell ref="E465:F465"/>
    <mergeCell ref="G459:N459"/>
    <mergeCell ref="G461:N461"/>
    <mergeCell ref="E457:N457"/>
    <mergeCell ref="E467:F467"/>
    <mergeCell ref="G478:N478"/>
    <mergeCell ref="E475:F475"/>
    <mergeCell ref="G476:N476"/>
    <mergeCell ref="E468:F468"/>
    <mergeCell ref="G467:N467"/>
    <mergeCell ref="G468:N468"/>
    <mergeCell ref="E473:F473"/>
    <mergeCell ref="E478:F478"/>
    <mergeCell ref="E472:F472"/>
    <mergeCell ref="E474:F474"/>
    <mergeCell ref="G474:N474"/>
    <mergeCell ref="G496:K498"/>
    <mergeCell ref="E483:N483"/>
    <mergeCell ref="E479:F479"/>
    <mergeCell ref="E480:F480"/>
    <mergeCell ref="G489:N489"/>
    <mergeCell ref="E494:F494"/>
    <mergeCell ref="G494:N494"/>
    <mergeCell ref="G487:N487"/>
    <mergeCell ref="D67:N67"/>
    <mergeCell ref="E54:G54"/>
    <mergeCell ref="G57:K59"/>
    <mergeCell ref="D63:N63"/>
    <mergeCell ref="E55:G55"/>
    <mergeCell ref="E53:G53"/>
    <mergeCell ref="L54:N54"/>
    <mergeCell ref="L55:N55"/>
    <mergeCell ref="D47:N47"/>
    <mergeCell ref="E52:G52"/>
    <mergeCell ref="E51:G51"/>
    <mergeCell ref="I176:N176"/>
    <mergeCell ref="I171:N171"/>
    <mergeCell ref="J172:N172"/>
    <mergeCell ref="E145:N145"/>
    <mergeCell ref="H154:L154"/>
    <mergeCell ref="D158:N158"/>
    <mergeCell ref="E154:G154"/>
    <mergeCell ref="E156:G156"/>
    <mergeCell ref="H156:L156"/>
    <mergeCell ref="E221:N221"/>
    <mergeCell ref="E217:N217"/>
    <mergeCell ref="E219:N219"/>
    <mergeCell ref="J194:N194"/>
    <mergeCell ref="E213:N213"/>
    <mergeCell ref="E215:N215"/>
    <mergeCell ref="J195:N195"/>
    <mergeCell ref="D204:N204"/>
    <mergeCell ref="E214:N214"/>
    <mergeCell ref="D210:N210"/>
    <mergeCell ref="E220:N220"/>
    <mergeCell ref="I181:N181"/>
    <mergeCell ref="E211:N211"/>
    <mergeCell ref="J177:N177"/>
    <mergeCell ref="I180:N180"/>
    <mergeCell ref="J193:N193"/>
    <mergeCell ref="J187:N187"/>
    <mergeCell ref="I186:N186"/>
    <mergeCell ref="I101:N101"/>
    <mergeCell ref="J102:N102"/>
    <mergeCell ref="I111:N111"/>
    <mergeCell ref="J112:N112"/>
    <mergeCell ref="I110:N110"/>
    <mergeCell ref="D135:N135"/>
    <mergeCell ref="D129:N129"/>
    <mergeCell ref="L51:N51"/>
    <mergeCell ref="L52:N52"/>
    <mergeCell ref="L53:N53"/>
    <mergeCell ref="E143:N143"/>
    <mergeCell ref="D66:N66"/>
    <mergeCell ref="H75:L75"/>
    <mergeCell ref="D77:N77"/>
    <mergeCell ref="E75:G75"/>
    <mergeCell ref="H71:L71"/>
    <mergeCell ref="M71:N71"/>
    <mergeCell ref="E160:N160"/>
    <mergeCell ref="H50:K50"/>
    <mergeCell ref="H51:K51"/>
    <mergeCell ref="H52:K52"/>
    <mergeCell ref="H53:K53"/>
    <mergeCell ref="J120:N120"/>
    <mergeCell ref="I105:N105"/>
    <mergeCell ref="I106:N106"/>
    <mergeCell ref="H54:K54"/>
    <mergeCell ref="H55:K55"/>
    <mergeCell ref="E139:N139"/>
    <mergeCell ref="E155:G155"/>
    <mergeCell ref="H155:L155"/>
    <mergeCell ref="E149:N149"/>
    <mergeCell ref="E148:N148"/>
    <mergeCell ref="J107:N107"/>
    <mergeCell ref="D152:G152"/>
    <mergeCell ref="E144:N144"/>
    <mergeCell ref="E147:N147"/>
    <mergeCell ref="J336:N336"/>
    <mergeCell ref="J264:N264"/>
    <mergeCell ref="J192:N192"/>
    <mergeCell ref="J117:N117"/>
    <mergeCell ref="D189:N189"/>
    <mergeCell ref="J182:N182"/>
    <mergeCell ref="I185:N185"/>
    <mergeCell ref="I170:N170"/>
    <mergeCell ref="I175:N175"/>
    <mergeCell ref="I166:N166"/>
  </mergeCells>
  <phoneticPr fontId="88" type="noConversion"/>
  <conditionalFormatting sqref="J101:N102 I95:I96 I90:I91 H111:H112 H106:H107 I111 J90:N92 H90:H92 H95:H97 J95:N97 H101:H102 I133:N133 J106:N107 H100:N100 H105:N105 H118:N120 I101 I106 J111:N112 H110:N110 J176:N177 I170:I171 I165:I166 H186:H187 H181:H182 I186 J165:N167 H165:H167 H170:H172 J170:N172 H176:H177 I208:N208 J181:N182 H175:N175 H180:N180 H193:N195 I176 I181 J186:N187 H185:N185 J248:N249 I242:I243 I237:I238 H258:H259 H253:H254 I258 J237:N239 H237:H239 H242:H244 J242:N244 H248:H249 I280:N280 J253:N254 H247:N247 H252:N252 H265:N267 I248 I253 J258:N259 H257:N257 J320:N321 I314:I315 I309:I310 H330:H331 H325:H326 I330 J309:N311 H309:H311 H314:H316 J314:N316 H320:H321 I352:N352 J325:N326 H319:N319 H324:N324 H337:N339 I320 I325 J330:N331 H329:N329 J392:N393 I386:I387 I381:I382 H402:H403 H397:H398 I402 J381:N383 H381:H383 H386:H388 J386:N388 H392:H393 I424:N424 J397:N398 H391:N391 H396:N396 H409:N411 I392 I397 J402:N403 H401:N401">
    <cfRule type="expression" dxfId="35" priority="3" stopIfTrue="1">
      <formula>($W90=TRUE)</formula>
    </cfRule>
  </conditionalFormatting>
  <conditionalFormatting sqref="E139:N141 E147:N149 E213:N215 E219:N221 E285:N287 E291:N293 E357:N359 E363:N365 E429:N431 E435:N437">
    <cfRule type="expression" dxfId="34" priority="4" stopIfTrue="1">
      <formula>($W139=TRUE)</formula>
    </cfRule>
  </conditionalFormatting>
  <conditionalFormatting sqref="I125:K127 I200:K202 I272:K274 I344:K346 I416:K418">
    <cfRule type="expression" dxfId="33" priority="5" stopIfTrue="1">
      <formula>($W125=TRUE)</formula>
    </cfRule>
    <cfRule type="expression" dxfId="32" priority="6" stopIfTrue="1">
      <formula>($S125=2)</formula>
    </cfRule>
  </conditionalFormatting>
  <conditionalFormatting sqref="L125:N127 L200:N202 L272:N274 L344:N346 L416:N418">
    <cfRule type="expression" dxfId="31" priority="7" stopIfTrue="1">
      <formula>($W125=TRUE)</formula>
    </cfRule>
    <cfRule type="expression" dxfId="30" priority="8" stopIfTrue="1">
      <formula>($S125=1)</formula>
    </cfRule>
  </conditionalFormatting>
  <conditionalFormatting sqref="G445:N454 G459:N468 G472:N481 D19:N38">
    <cfRule type="expression" dxfId="29" priority="9" stopIfTrue="1">
      <formula>$L$6=EUconst_NotRelevant</formula>
    </cfRule>
  </conditionalFormatting>
  <conditionalFormatting sqref="L50">
    <cfRule type="expression" dxfId="28" priority="10" stopIfTrue="1">
      <formula>$L$6=EUconst_NotRelevant</formula>
    </cfRule>
  </conditionalFormatting>
  <conditionalFormatting sqref="J40:N40">
    <cfRule type="expression" dxfId="27" priority="11" stopIfTrue="1">
      <formula>$L$6=EUconst_NotRelevant</formula>
    </cfRule>
    <cfRule type="expression" dxfId="26" priority="12" stopIfTrue="1">
      <formula>$W$40=TRUE</formula>
    </cfRule>
  </conditionalFormatting>
  <conditionalFormatting sqref="L51:L55">
    <cfRule type="expression" dxfId="25" priority="2" stopIfTrue="1">
      <formula>$L$6=EUconst_NotRelevant</formula>
    </cfRule>
  </conditionalFormatting>
  <conditionalFormatting sqref="G485:N494">
    <cfRule type="expression" dxfId="24" priority="1" stopIfTrue="1">
      <formula>$W$27</formula>
    </cfRule>
  </conditionalFormatting>
  <dataValidations count="5">
    <dataValidation type="list" allowBlank="1" showInputMessage="1" showErrorMessage="1" sqref="I193:I195 H402 H397 H392 H387 H382 I409:I411 H330 H325 H320 H315 H310 I337:I339 H258 H253 H248 H243 H238 I265:I267 H186 H181 H176 H171 H166 H91 I118:I120 H111 H106 H101 H96">
      <formula1>PFCTiers</formula1>
    </dataValidation>
    <dataValidation type="list" allowBlank="1" showInputMessage="1" showErrorMessage="1" sqref="K208 K416:K418 K424 K344:K346 K352 K272:K274 K280 K200:K202 K125:K127 K133">
      <formula1>CNTR_InformationSourceListISx</formula1>
    </dataValidation>
    <dataValidation type="list" allowBlank="1" showInputMessage="1" showErrorMessage="1" sqref="L208 L416:L418 L424 L344:L346 L352 L272:L274 L280 L200:L202 L125:L127 L133">
      <formula1>CNTR_LaboratoriesListLx</formula1>
    </dataValidation>
    <dataValidation type="list" allowBlank="1" showInputMessage="1" showErrorMessage="1" sqref="N208 N416:N418 N424 N344:N346 N352 N272:N274 N280 N200:N202 N125:N127 N133">
      <formula1>AnalysisFrequency</formula1>
    </dataValidation>
    <dataValidation type="list" allowBlank="1" showInputMessage="1" showErrorMessage="1" sqref="L50:L55 M51:M55">
      <formula1>PFCCellTypes</formula1>
    </dataValidation>
  </dataValidations>
  <hyperlinks>
    <hyperlink ref="F500:L500" location="JUMP_J_Top" display="JUMP_J_Top"/>
    <hyperlink ref="I3:J3" location="JUMP_15" display="JUMP_15"/>
    <hyperlink ref="G3:H3" location="JUMP_14" display="JUMP_14"/>
    <hyperlink ref="E4:F4" location="JUMP_I_Bottom" display="JUMP_I_Bottom"/>
    <hyperlink ref="E3:F3" location="JUMP_I_Top" display="JUMP_I_Top"/>
    <hyperlink ref="G2:H2" location="JUMP_a_Content" display="Table of contents"/>
    <hyperlink ref="I2:J2" location="JUMP_H_Top" display="JUMP_H_Top"/>
    <hyperlink ref="K2:L2" location="JUMP_J_Top" display="JUMP_J_Top"/>
    <hyperlink ref="K3:L3" location="JUMP_16" display="JUMP_16"/>
  </hyperlinks>
  <pageMargins left="0.78740157480314965" right="0.78740157480314965" top="0.78740157480314965" bottom="0.78740157480314965" header="0.39370078740157483" footer="0.39370078740157483"/>
  <pageSetup paperSize="9" scale="59" fitToHeight="10" orientation="portrait" r:id="rId1"/>
  <headerFooter alignWithMargins="0">
    <oddHeader>&amp;L&amp;F, &amp;A&amp;R&amp;D, &amp;T</oddHeader>
    <oddFooter>&amp;C&amp;P / &amp;N</oddFooter>
  </headerFooter>
  <rowBreaks count="1" manualBreakCount="1">
    <brk id="469"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indexed="15"/>
    <pageSetUpPr fitToPage="1"/>
  </sheetPr>
  <dimension ref="A1:W239"/>
  <sheetViews>
    <sheetView workbookViewId="0">
      <pane ySplit="4" topLeftCell="A5" activePane="bottomLeft" state="frozen"/>
      <selection activeCell="B2" sqref="B2"/>
      <selection pane="bottomLeft" activeCell="I2" sqref="I2:J2"/>
    </sheetView>
  </sheetViews>
  <sheetFormatPr defaultColWidth="11.42578125" defaultRowHeight="12.75" x14ac:dyDescent="0.2"/>
  <cols>
    <col min="1" max="1" width="2.7109375" style="77" hidden="1" customWidth="1"/>
    <col min="2" max="2" width="2.7109375" style="97" customWidth="1"/>
    <col min="3" max="4" width="4.7109375" style="97" customWidth="1"/>
    <col min="5" max="14" width="12.7109375" style="97" customWidth="1"/>
    <col min="15" max="15" width="4.7109375" style="97" customWidth="1"/>
    <col min="16" max="16" width="9.140625" style="290" hidden="1" customWidth="1"/>
    <col min="17" max="16384" width="11.42578125" style="97"/>
  </cols>
  <sheetData>
    <row r="1" spans="1:16" ht="13.5" hidden="1" thickBot="1" x14ac:dyDescent="0.25">
      <c r="A1" s="79" t="s">
        <v>322</v>
      </c>
      <c r="B1" s="90"/>
      <c r="C1" s="90"/>
      <c r="D1" s="132"/>
      <c r="E1" s="90"/>
      <c r="F1" s="90"/>
      <c r="G1" s="90"/>
      <c r="H1" s="90"/>
      <c r="I1" s="90"/>
      <c r="J1" s="90"/>
      <c r="K1" s="90"/>
      <c r="L1" s="90"/>
      <c r="M1" s="90"/>
      <c r="N1" s="90"/>
      <c r="O1" s="77"/>
      <c r="P1" s="438" t="s">
        <v>322</v>
      </c>
    </row>
    <row r="2" spans="1:16" ht="13.5" customHeight="1" thickBot="1" x14ac:dyDescent="0.25">
      <c r="A2" s="79"/>
      <c r="B2" s="962" t="str">
        <f>Translations!$B$674</f>
        <v>J. CO2 transferat și CSC</v>
      </c>
      <c r="C2" s="963"/>
      <c r="D2" s="964"/>
      <c r="E2" s="973" t="str">
        <f>Translations!$B$59</f>
        <v>Zona de navigare:</v>
      </c>
      <c r="F2" s="939"/>
      <c r="G2" s="930" t="str">
        <f>Translations!$B$60</f>
        <v>Cuprins</v>
      </c>
      <c r="H2" s="931"/>
      <c r="I2" s="930" t="str">
        <f>Translations!$B$61</f>
        <v>Foaia precedentă</v>
      </c>
      <c r="J2" s="931"/>
      <c r="K2" s="930" t="str">
        <f>Translations!$B$62</f>
        <v>Foaia următoare</v>
      </c>
      <c r="L2" s="931"/>
      <c r="M2" s="932"/>
      <c r="N2" s="933"/>
      <c r="O2" s="7"/>
      <c r="P2" s="293"/>
    </row>
    <row r="3" spans="1:16" ht="12.75" customHeight="1" x14ac:dyDescent="0.2">
      <c r="A3" s="79"/>
      <c r="B3" s="965"/>
      <c r="C3" s="966"/>
      <c r="D3" s="967"/>
      <c r="E3" s="935" t="str">
        <f>Translations!$B$63</f>
        <v>Începutul foii</v>
      </c>
      <c r="F3" s="935"/>
      <c r="G3" s="1384"/>
      <c r="H3" s="1385"/>
      <c r="I3" s="1386"/>
      <c r="J3" s="1387"/>
      <c r="K3" s="1378"/>
      <c r="L3" s="1379"/>
      <c r="M3" s="1316"/>
      <c r="N3" s="937"/>
      <c r="O3" s="7"/>
      <c r="P3" s="293"/>
    </row>
    <row r="4" spans="1:16" ht="13.5" customHeight="1" thickBot="1" x14ac:dyDescent="0.25">
      <c r="A4" s="79"/>
      <c r="B4" s="968"/>
      <c r="C4" s="969"/>
      <c r="D4" s="970"/>
      <c r="E4" s="935" t="str">
        <f>Translations!$B$64</f>
        <v>Sfârșitul foii</v>
      </c>
      <c r="F4" s="935"/>
      <c r="G4" s="1388"/>
      <c r="H4" s="1376"/>
      <c r="I4" s="1376"/>
      <c r="J4" s="1376"/>
      <c r="K4" s="1376"/>
      <c r="L4" s="1377"/>
      <c r="M4" s="1316"/>
      <c r="N4" s="937"/>
      <c r="O4" s="7"/>
      <c r="P4" s="293"/>
    </row>
    <row r="5" spans="1:16" ht="12.75" customHeight="1" thickBot="1" x14ac:dyDescent="0.25">
      <c r="B5" s="8"/>
      <c r="C5" s="9"/>
      <c r="D5" s="11"/>
      <c r="E5" s="10"/>
      <c r="F5" s="11"/>
      <c r="G5" s="11"/>
      <c r="H5" s="11"/>
      <c r="I5" s="8"/>
      <c r="J5" s="8"/>
      <c r="K5" s="8"/>
      <c r="L5" s="8"/>
      <c r="M5" s="7"/>
      <c r="N5" s="7"/>
      <c r="O5" s="7"/>
      <c r="P5" s="293"/>
    </row>
    <row r="6" spans="1:16" s="217" customFormat="1" ht="25.5" customHeight="1" thickBot="1" x14ac:dyDescent="0.25">
      <c r="A6" s="288"/>
      <c r="B6" s="44"/>
      <c r="C6" s="971" t="str">
        <f>Translations!$B$1204</f>
        <v>J. Determination of transferred or inherent CO2 and transferred N2O (Determinarea CO2 transferat sau inerent și a N2O transferat)</v>
      </c>
      <c r="D6" s="971"/>
      <c r="E6" s="971"/>
      <c r="F6" s="971"/>
      <c r="G6" s="971"/>
      <c r="H6" s="971"/>
      <c r="I6" s="971"/>
      <c r="J6" s="971"/>
      <c r="K6" s="971"/>
      <c r="L6" s="1169" t="str">
        <f>IF(AND(NOT(ISBLANK(CNTR_InstHasTransferredCO2)), CNTR_InstHasTransferredCO2=FALSE),EUconst_NotRelevant,EUconst_Relevant)</f>
        <v>relevant</v>
      </c>
      <c r="M6" s="1170"/>
      <c r="N6" s="1171"/>
      <c r="O6" s="46"/>
      <c r="P6" s="294"/>
    </row>
    <row r="7" spans="1:16" s="217" customFormat="1" ht="5.0999999999999996" customHeight="1" x14ac:dyDescent="0.2">
      <c r="A7" s="288"/>
      <c r="B7" s="44"/>
      <c r="C7" s="251"/>
      <c r="D7" s="257"/>
      <c r="E7" s="251"/>
      <c r="F7" s="251"/>
      <c r="G7" s="251"/>
      <c r="H7" s="251"/>
      <c r="I7" s="251"/>
      <c r="J7" s="251"/>
      <c r="K7" s="251"/>
      <c r="L7" s="254"/>
      <c r="M7" s="254"/>
      <c r="N7" s="254"/>
      <c r="O7" s="46"/>
      <c r="P7" s="294"/>
    </row>
    <row r="8" spans="1:16" x14ac:dyDescent="0.2">
      <c r="D8" s="13"/>
      <c r="K8" s="1085" t="str">
        <f>IF(L6=EUconst_NotRelevant,HYPERLINK("#JUMP_K_Top",EUconst_MsgNextSheet),HYPERLINK("",EUconst_MsgEnterThisSection))</f>
        <v>Introduceți date în această secțiune</v>
      </c>
      <c r="L8" s="1085"/>
      <c r="M8" s="1085"/>
      <c r="N8" s="1085"/>
      <c r="O8" s="46"/>
    </row>
    <row r="9" spans="1:16" ht="5.0999999999999996" customHeight="1" x14ac:dyDescent="0.2">
      <c r="A9" s="291"/>
      <c r="B9" s="31"/>
      <c r="C9" s="31"/>
      <c r="D9" s="518"/>
      <c r="E9" s="483"/>
      <c r="F9" s="366"/>
      <c r="G9" s="483"/>
      <c r="H9" s="483"/>
      <c r="I9" s="483"/>
      <c r="J9" s="483"/>
      <c r="K9" s="483"/>
      <c r="L9" s="483"/>
      <c r="M9" s="483"/>
      <c r="N9" s="483"/>
      <c r="O9" s="46"/>
    </row>
    <row r="10" spans="1:16" ht="15.75" x14ac:dyDescent="0.25">
      <c r="A10" s="542"/>
      <c r="B10" s="489"/>
      <c r="C10" s="96">
        <v>17</v>
      </c>
      <c r="D10" s="1392" t="str">
        <f>Translations!$B$1205</f>
        <v>Determinarea CO2 transferat și inerent și a N2O</v>
      </c>
      <c r="E10" s="1393"/>
      <c r="F10" s="1393"/>
      <c r="G10" s="1393"/>
      <c r="H10" s="1393"/>
      <c r="I10" s="1393"/>
      <c r="J10" s="1393"/>
      <c r="K10" s="1393"/>
      <c r="L10" s="1393"/>
      <c r="M10" s="1393"/>
      <c r="N10" s="1393"/>
      <c r="O10" s="46"/>
    </row>
    <row r="11" spans="1:16" x14ac:dyDescent="0.2">
      <c r="A11" s="542"/>
      <c r="B11" s="489"/>
      <c r="C11" s="526"/>
      <c r="D11" s="519"/>
      <c r="E11" s="520"/>
      <c r="F11" s="520"/>
      <c r="G11" s="520"/>
      <c r="H11" s="520"/>
      <c r="I11" s="520"/>
      <c r="J11" s="520"/>
      <c r="K11" s="520"/>
      <c r="L11" s="520"/>
      <c r="M11" s="520"/>
      <c r="N11" s="520"/>
      <c r="O11" s="46"/>
      <c r="P11" s="298"/>
    </row>
    <row r="12" spans="1:16" ht="25.5" customHeight="1" x14ac:dyDescent="0.2">
      <c r="A12" s="542"/>
      <c r="B12" s="489"/>
      <c r="C12" s="489"/>
      <c r="D12" s="1276" t="str">
        <f>Translations!$B$1206</f>
        <v>Notă: prezenta secțiune trebuie completată în cazul în care are loc un transfer de CO2 inerent ca parte a unui flux-sursă în conformitate cu articolul 48 din RMR sau un transfer de CO2 sau N2O în conformitate cu articolele 49 și 50, respectiv, din RMR.</v>
      </c>
      <c r="E12" s="1345"/>
      <c r="F12" s="1345"/>
      <c r="G12" s="1345"/>
      <c r="H12" s="1345"/>
      <c r="I12" s="1345"/>
      <c r="J12" s="1345"/>
      <c r="K12" s="1345"/>
      <c r="L12" s="1345"/>
      <c r="M12" s="1345"/>
      <c r="N12" s="1345"/>
      <c r="P12" s="543"/>
    </row>
    <row r="13" spans="1:16" ht="25.5" customHeight="1" x14ac:dyDescent="0.2">
      <c r="A13" s="542"/>
      <c r="B13" s="489"/>
      <c r="C13" s="489"/>
      <c r="D13" s="1276" t="str">
        <f>Translations!$B$676</f>
        <v>Mai mult, prezenta foaie este relevantă pentru informațiile care trebuie furnizate în cazurile în care se desfășoară activități de captare a CO2, transport prin conducte sau stocare geologică a CO2 aflate sub incidența anexei I la Directiva EU ETS.</v>
      </c>
      <c r="E13" s="1345"/>
      <c r="F13" s="1345"/>
      <c r="G13" s="1345"/>
      <c r="H13" s="1345"/>
      <c r="I13" s="1345"/>
      <c r="J13" s="1345"/>
      <c r="K13" s="1345"/>
      <c r="L13" s="1345"/>
      <c r="M13" s="1345"/>
      <c r="N13" s="1345"/>
      <c r="P13" s="543"/>
    </row>
    <row r="14" spans="1:16" ht="12.75" customHeight="1" x14ac:dyDescent="0.2">
      <c r="A14" s="542"/>
      <c r="B14" s="489"/>
      <c r="C14" s="489"/>
      <c r="D14" s="1276" t="str">
        <f>Translations!$B$677</f>
        <v>Informațiile referitoare la punctele de măsurare și instrumente de măsură trebuie furnizate în foaia F_MeasurementBasedApproaches.</v>
      </c>
      <c r="E14" s="1345"/>
      <c r="F14" s="1345"/>
      <c r="G14" s="1345"/>
      <c r="H14" s="1345"/>
      <c r="I14" s="1345"/>
      <c r="J14" s="1345"/>
      <c r="K14" s="1345"/>
      <c r="L14" s="1345"/>
      <c r="M14" s="1345"/>
      <c r="N14" s="1345"/>
      <c r="O14" s="12"/>
      <c r="P14" s="543"/>
    </row>
    <row r="15" spans="1:16" ht="5.0999999999999996" customHeight="1" x14ac:dyDescent="0.2">
      <c r="A15" s="542"/>
      <c r="B15" s="489"/>
      <c r="C15" s="489"/>
      <c r="D15" s="489"/>
      <c r="E15" s="505"/>
      <c r="F15" s="514"/>
      <c r="G15" s="514"/>
      <c r="H15" s="514"/>
      <c r="I15" s="514"/>
      <c r="J15" s="514"/>
      <c r="K15" s="514"/>
      <c r="L15" s="514"/>
      <c r="M15" s="514"/>
      <c r="N15" s="514"/>
      <c r="O15" s="12"/>
      <c r="P15" s="295"/>
    </row>
    <row r="16" spans="1:16" ht="17.25" customHeight="1" x14ac:dyDescent="0.2">
      <c r="A16" s="542"/>
      <c r="B16" s="489"/>
      <c r="C16" s="489"/>
      <c r="D16" s="33" t="s">
        <v>311</v>
      </c>
      <c r="E16" s="873" t="str">
        <f>Translations!$B$1207</f>
        <v xml:space="preserve">Furnizați o descriere detaliată a metodologiei de monitorizare utilizate pentru determinarea CO2 inerent sau transferat sau a N2O. </v>
      </c>
      <c r="F16" s="1345"/>
      <c r="G16" s="1345"/>
      <c r="H16" s="1345"/>
      <c r="I16" s="1345"/>
      <c r="J16" s="1345"/>
      <c r="K16" s="1345"/>
      <c r="L16" s="1345"/>
      <c r="M16" s="1345"/>
      <c r="N16" s="1345"/>
      <c r="O16" s="12"/>
      <c r="P16" s="545"/>
    </row>
    <row r="17" spans="1:16" s="371" customFormat="1" ht="12.75" customHeight="1" x14ac:dyDescent="0.2">
      <c r="A17" s="90"/>
      <c r="B17" s="489"/>
      <c r="C17" s="489"/>
      <c r="D17" s="489"/>
      <c r="E17" s="1026" t="str">
        <f>Translations!$B$1208</f>
        <v>Furnizați în caseta de mai jos o scurtă descriere a metodei de monitorizare, inclusiv formulele, utilizate pentru determinarea emisiilor dvs. anuale de CO2, de N2O sau de CO2(e).</v>
      </c>
      <c r="F17" s="1026"/>
      <c r="G17" s="1026"/>
      <c r="H17" s="1026"/>
      <c r="I17" s="1026"/>
      <c r="J17" s="1026"/>
      <c r="K17" s="1026"/>
      <c r="L17" s="1026"/>
      <c r="M17" s="1026"/>
      <c r="N17" s="1026"/>
      <c r="O17" s="12"/>
      <c r="P17" s="372"/>
    </row>
    <row r="18" spans="1:16" s="371" customFormat="1" ht="25.5" customHeight="1" x14ac:dyDescent="0.2">
      <c r="A18" s="90"/>
      <c r="B18" s="489"/>
      <c r="C18" s="489"/>
      <c r="D18" s="489"/>
      <c r="E18" s="1026" t="str">
        <f>Translations!$B$1209</f>
        <v>Aceasta ar trebui să includă în special cantitățile de CO2 și de N2O care trebuie adăugate în urma primirii de CO2 transferat și de N2O, sau pentru scăderea CO2(e) în urma transferului în afara instalației, după caz. Asigurați-vă că acest calcul este în conformitate cu articolele 48, 49 și 50 din RMR.</v>
      </c>
      <c r="F18" s="1026"/>
      <c r="G18" s="1026"/>
      <c r="H18" s="1026"/>
      <c r="I18" s="1026"/>
      <c r="J18" s="1026"/>
      <c r="K18" s="1026"/>
      <c r="L18" s="1026"/>
      <c r="M18" s="1026"/>
      <c r="N18" s="1026"/>
      <c r="O18" s="12"/>
      <c r="P18" s="372"/>
    </row>
    <row r="19" spans="1:16" s="371" customFormat="1" ht="25.5" customHeight="1" x14ac:dyDescent="0.2">
      <c r="A19" s="90"/>
      <c r="B19" s="489"/>
      <c r="C19" s="489"/>
      <c r="D19" s="489"/>
      <c r="E19" s="1026" t="str">
        <f>Translations!$B$680</f>
        <v>Dacă descrierea este prea complexă, de exemplu se folosesc formule complexe sau pentru facilitarea descrierii este necesară o diagramă, puteți include descrierea într-un document separat, utilizând un format de fișier acceptat de AC. În acest caz, introduceți aici o trimitere la fișierul respectiv, folosind numele fișierului și data.</v>
      </c>
      <c r="F19" s="1026"/>
      <c r="G19" s="1026"/>
      <c r="H19" s="1026"/>
      <c r="I19" s="1026"/>
      <c r="J19" s="1026"/>
      <c r="K19" s="1026"/>
      <c r="L19" s="1026"/>
      <c r="M19" s="1026"/>
      <c r="N19" s="1026"/>
      <c r="O19" s="12"/>
      <c r="P19" s="372"/>
    </row>
    <row r="20" spans="1:16" s="138" customFormat="1" ht="25.5" customHeight="1" x14ac:dyDescent="0.2">
      <c r="A20" s="77"/>
      <c r="C20" s="395"/>
      <c r="E20" s="1026" t="str">
        <f>Translations!$B$195</f>
        <v>Această descriere ar trebui să furnizeze informațiile de legătură necesare pentru a înțelege modul în care informațiile introduse în alte părți ale acestui model sunt utilizate împreună pentru calcularea emisiilor. Această descriere poate fi scurtă, precum exemplul dat în foaia D_CalculationBasedApproaches, secțiunea 7(a).</v>
      </c>
      <c r="F20" s="1026"/>
      <c r="G20" s="1026"/>
      <c r="H20" s="1026"/>
      <c r="I20" s="1026"/>
      <c r="J20" s="1026"/>
      <c r="K20" s="1026"/>
      <c r="L20" s="1026"/>
      <c r="M20" s="1026"/>
      <c r="N20" s="1026"/>
      <c r="P20" s="410"/>
    </row>
    <row r="21" spans="1:16" ht="5.0999999999999996" customHeight="1" x14ac:dyDescent="0.2">
      <c r="A21" s="542"/>
      <c r="B21" s="489"/>
      <c r="C21" s="489"/>
      <c r="D21" s="489"/>
      <c r="E21" s="504"/>
      <c r="F21" s="505"/>
      <c r="G21" s="505"/>
      <c r="H21" s="505"/>
      <c r="I21" s="505"/>
      <c r="J21" s="505"/>
      <c r="K21" s="505"/>
      <c r="L21" s="505"/>
      <c r="M21" s="489"/>
      <c r="N21" s="489"/>
      <c r="O21" s="510"/>
    </row>
    <row r="22" spans="1:16" ht="12.75" customHeight="1" x14ac:dyDescent="0.2">
      <c r="A22" s="542"/>
      <c r="B22" s="489"/>
      <c r="C22" s="489"/>
      <c r="D22" s="489"/>
      <c r="E22" s="1102"/>
      <c r="F22" s="1408"/>
      <c r="G22" s="1408"/>
      <c r="H22" s="1408"/>
      <c r="I22" s="1408"/>
      <c r="J22" s="1408"/>
      <c r="K22" s="1408"/>
      <c r="L22" s="1408"/>
      <c r="M22" s="1408"/>
      <c r="N22" s="1409"/>
      <c r="O22" s="544"/>
      <c r="P22" s="552"/>
    </row>
    <row r="23" spans="1:16" x14ac:dyDescent="0.2">
      <c r="A23" s="542"/>
      <c r="B23" s="489"/>
      <c r="C23" s="489"/>
      <c r="D23" s="489"/>
      <c r="E23" s="1021"/>
      <c r="F23" s="1394"/>
      <c r="G23" s="1394"/>
      <c r="H23" s="1394"/>
      <c r="I23" s="1394"/>
      <c r="J23" s="1394"/>
      <c r="K23" s="1394"/>
      <c r="L23" s="1394"/>
      <c r="M23" s="1394"/>
      <c r="N23" s="1395"/>
      <c r="O23" s="544"/>
      <c r="P23" s="552"/>
    </row>
    <row r="24" spans="1:16" x14ac:dyDescent="0.2">
      <c r="A24" s="542"/>
      <c r="B24" s="489"/>
      <c r="C24" s="489"/>
      <c r="D24" s="489"/>
      <c r="E24" s="1021"/>
      <c r="F24" s="1394"/>
      <c r="G24" s="1394"/>
      <c r="H24" s="1394"/>
      <c r="I24" s="1394"/>
      <c r="J24" s="1394"/>
      <c r="K24" s="1394"/>
      <c r="L24" s="1394"/>
      <c r="M24" s="1394"/>
      <c r="N24" s="1395"/>
      <c r="O24" s="544"/>
      <c r="P24" s="552"/>
    </row>
    <row r="25" spans="1:16" x14ac:dyDescent="0.2">
      <c r="A25" s="542"/>
      <c r="B25" s="489"/>
      <c r="C25" s="489"/>
      <c r="D25" s="489"/>
      <c r="E25" s="1021"/>
      <c r="F25" s="1394"/>
      <c r="G25" s="1394"/>
      <c r="H25" s="1394"/>
      <c r="I25" s="1394"/>
      <c r="J25" s="1394"/>
      <c r="K25" s="1394"/>
      <c r="L25" s="1394"/>
      <c r="M25" s="1394"/>
      <c r="N25" s="1395"/>
      <c r="O25" s="544"/>
      <c r="P25" s="552"/>
    </row>
    <row r="26" spans="1:16" x14ac:dyDescent="0.2">
      <c r="A26" s="542"/>
      <c r="B26" s="489"/>
      <c r="C26" s="489"/>
      <c r="D26" s="489"/>
      <c r="E26" s="1021"/>
      <c r="F26" s="1394"/>
      <c r="G26" s="1394"/>
      <c r="H26" s="1394"/>
      <c r="I26" s="1394"/>
      <c r="J26" s="1394"/>
      <c r="K26" s="1394"/>
      <c r="L26" s="1394"/>
      <c r="M26" s="1394"/>
      <c r="N26" s="1395"/>
      <c r="O26" s="544"/>
      <c r="P26" s="552"/>
    </row>
    <row r="27" spans="1:16" x14ac:dyDescent="0.2">
      <c r="A27" s="542"/>
      <c r="B27" s="489"/>
      <c r="C27" s="489"/>
      <c r="D27" s="489"/>
      <c r="E27" s="1021"/>
      <c r="F27" s="1394"/>
      <c r="G27" s="1394"/>
      <c r="H27" s="1394"/>
      <c r="I27" s="1394"/>
      <c r="J27" s="1394"/>
      <c r="K27" s="1394"/>
      <c r="L27" s="1394"/>
      <c r="M27" s="1394"/>
      <c r="N27" s="1395"/>
      <c r="O27" s="544"/>
      <c r="P27" s="552"/>
    </row>
    <row r="28" spans="1:16" x14ac:dyDescent="0.2">
      <c r="A28" s="542"/>
      <c r="B28" s="489"/>
      <c r="C28" s="489"/>
      <c r="D28" s="489"/>
      <c r="E28" s="1021"/>
      <c r="F28" s="1394"/>
      <c r="G28" s="1394"/>
      <c r="H28" s="1394"/>
      <c r="I28" s="1394"/>
      <c r="J28" s="1394"/>
      <c r="K28" s="1394"/>
      <c r="L28" s="1394"/>
      <c r="M28" s="1394"/>
      <c r="N28" s="1395"/>
      <c r="O28" s="544"/>
      <c r="P28" s="552"/>
    </row>
    <row r="29" spans="1:16" x14ac:dyDescent="0.2">
      <c r="A29" s="542"/>
      <c r="B29" s="489"/>
      <c r="C29" s="489"/>
      <c r="D29" s="489"/>
      <c r="E29" s="1021"/>
      <c r="F29" s="1394"/>
      <c r="G29" s="1394"/>
      <c r="H29" s="1394"/>
      <c r="I29" s="1394"/>
      <c r="J29" s="1394"/>
      <c r="K29" s="1394"/>
      <c r="L29" s="1394"/>
      <c r="M29" s="1394"/>
      <c r="N29" s="1395"/>
      <c r="O29" s="544"/>
      <c r="P29" s="552"/>
    </row>
    <row r="30" spans="1:16" x14ac:dyDescent="0.2">
      <c r="A30" s="542"/>
      <c r="B30" s="489"/>
      <c r="C30" s="489"/>
      <c r="D30" s="489"/>
      <c r="E30" s="1021"/>
      <c r="F30" s="1394"/>
      <c r="G30" s="1394"/>
      <c r="H30" s="1394"/>
      <c r="I30" s="1394"/>
      <c r="J30" s="1394"/>
      <c r="K30" s="1394"/>
      <c r="L30" s="1394"/>
      <c r="M30" s="1394"/>
      <c r="N30" s="1395"/>
      <c r="O30" s="544"/>
      <c r="P30" s="552"/>
    </row>
    <row r="31" spans="1:16" x14ac:dyDescent="0.2">
      <c r="A31" s="542"/>
      <c r="B31" s="489"/>
      <c r="C31" s="489"/>
      <c r="D31" s="489"/>
      <c r="E31" s="1021"/>
      <c r="F31" s="1394"/>
      <c r="G31" s="1394"/>
      <c r="H31" s="1394"/>
      <c r="I31" s="1394"/>
      <c r="J31" s="1394"/>
      <c r="K31" s="1394"/>
      <c r="L31" s="1394"/>
      <c r="M31" s="1394"/>
      <c r="N31" s="1395"/>
      <c r="O31" s="544"/>
      <c r="P31" s="552"/>
    </row>
    <row r="32" spans="1:16" x14ac:dyDescent="0.2">
      <c r="A32" s="542"/>
      <c r="B32" s="489"/>
      <c r="C32" s="489"/>
      <c r="D32" s="489"/>
      <c r="E32" s="1021"/>
      <c r="F32" s="1394"/>
      <c r="G32" s="1394"/>
      <c r="H32" s="1394"/>
      <c r="I32" s="1394"/>
      <c r="J32" s="1394"/>
      <c r="K32" s="1394"/>
      <c r="L32" s="1394"/>
      <c r="M32" s="1394"/>
      <c r="N32" s="1395"/>
      <c r="O32" s="544"/>
      <c r="P32" s="552"/>
    </row>
    <row r="33" spans="1:16" x14ac:dyDescent="0.2">
      <c r="A33" s="542"/>
      <c r="B33" s="489"/>
      <c r="C33" s="489"/>
      <c r="D33" s="489"/>
      <c r="E33" s="1021"/>
      <c r="F33" s="1394"/>
      <c r="G33" s="1394"/>
      <c r="H33" s="1394"/>
      <c r="I33" s="1394"/>
      <c r="J33" s="1394"/>
      <c r="K33" s="1394"/>
      <c r="L33" s="1394"/>
      <c r="M33" s="1394"/>
      <c r="N33" s="1395"/>
      <c r="O33" s="544"/>
      <c r="P33" s="552"/>
    </row>
    <row r="34" spans="1:16" x14ac:dyDescent="0.2">
      <c r="A34" s="542"/>
      <c r="B34" s="489"/>
      <c r="C34" s="489"/>
      <c r="D34" s="489"/>
      <c r="E34" s="1021"/>
      <c r="F34" s="1394"/>
      <c r="G34" s="1394"/>
      <c r="H34" s="1394"/>
      <c r="I34" s="1394"/>
      <c r="J34" s="1394"/>
      <c r="K34" s="1394"/>
      <c r="L34" s="1394"/>
      <c r="M34" s="1394"/>
      <c r="N34" s="1395"/>
      <c r="O34" s="544"/>
      <c r="P34" s="552"/>
    </row>
    <row r="35" spans="1:16" x14ac:dyDescent="0.2">
      <c r="A35" s="542"/>
      <c r="B35" s="489"/>
      <c r="C35" s="489"/>
      <c r="D35" s="489"/>
      <c r="E35" s="1021"/>
      <c r="F35" s="1394"/>
      <c r="G35" s="1394"/>
      <c r="H35" s="1394"/>
      <c r="I35" s="1394"/>
      <c r="J35" s="1394"/>
      <c r="K35" s="1394"/>
      <c r="L35" s="1394"/>
      <c r="M35" s="1394"/>
      <c r="N35" s="1395"/>
      <c r="O35" s="544"/>
      <c r="P35" s="552"/>
    </row>
    <row r="36" spans="1:16" x14ac:dyDescent="0.2">
      <c r="A36" s="542"/>
      <c r="B36" s="489"/>
      <c r="C36" s="489"/>
      <c r="D36" s="489"/>
      <c r="E36" s="1021"/>
      <c r="F36" s="1394"/>
      <c r="G36" s="1394"/>
      <c r="H36" s="1394"/>
      <c r="I36" s="1394"/>
      <c r="J36" s="1394"/>
      <c r="K36" s="1394"/>
      <c r="L36" s="1394"/>
      <c r="M36" s="1394"/>
      <c r="N36" s="1395"/>
      <c r="O36" s="544"/>
      <c r="P36" s="552"/>
    </row>
    <row r="37" spans="1:16" x14ac:dyDescent="0.2">
      <c r="A37" s="542"/>
      <c r="B37" s="489"/>
      <c r="C37" s="489"/>
      <c r="D37" s="489"/>
      <c r="E37" s="1021"/>
      <c r="F37" s="1394"/>
      <c r="G37" s="1394"/>
      <c r="H37" s="1394"/>
      <c r="I37" s="1394"/>
      <c r="J37" s="1394"/>
      <c r="K37" s="1394"/>
      <c r="L37" s="1394"/>
      <c r="M37" s="1394"/>
      <c r="N37" s="1395"/>
      <c r="O37" s="544"/>
      <c r="P37" s="552"/>
    </row>
    <row r="38" spans="1:16" x14ac:dyDescent="0.2">
      <c r="A38" s="542"/>
      <c r="B38" s="489"/>
      <c r="C38" s="489"/>
      <c r="D38" s="489"/>
      <c r="E38" s="1021"/>
      <c r="F38" s="1394"/>
      <c r="G38" s="1394"/>
      <c r="H38" s="1394"/>
      <c r="I38" s="1394"/>
      <c r="J38" s="1394"/>
      <c r="K38" s="1394"/>
      <c r="L38" s="1394"/>
      <c r="M38" s="1394"/>
      <c r="N38" s="1395"/>
      <c r="O38" s="544"/>
      <c r="P38" s="552"/>
    </row>
    <row r="39" spans="1:16" x14ac:dyDescent="0.2">
      <c r="A39" s="542"/>
      <c r="B39" s="489"/>
      <c r="C39" s="489"/>
      <c r="D39" s="489"/>
      <c r="E39" s="1021"/>
      <c r="F39" s="1394"/>
      <c r="G39" s="1394"/>
      <c r="H39" s="1394"/>
      <c r="I39" s="1394"/>
      <c r="J39" s="1394"/>
      <c r="K39" s="1394"/>
      <c r="L39" s="1394"/>
      <c r="M39" s="1394"/>
      <c r="N39" s="1395"/>
      <c r="O39" s="544"/>
      <c r="P39" s="552"/>
    </row>
    <row r="40" spans="1:16" x14ac:dyDescent="0.2">
      <c r="A40" s="542"/>
      <c r="B40" s="489"/>
      <c r="C40" s="489"/>
      <c r="D40" s="489"/>
      <c r="E40" s="1021"/>
      <c r="F40" s="1394"/>
      <c r="G40" s="1394"/>
      <c r="H40" s="1394"/>
      <c r="I40" s="1394"/>
      <c r="J40" s="1394"/>
      <c r="K40" s="1394"/>
      <c r="L40" s="1394"/>
      <c r="M40" s="1394"/>
      <c r="N40" s="1395"/>
      <c r="O40" s="544"/>
      <c r="P40" s="552"/>
    </row>
    <row r="41" spans="1:16" x14ac:dyDescent="0.2">
      <c r="A41" s="542"/>
      <c r="B41" s="394"/>
      <c r="C41" s="394"/>
      <c r="D41" s="489"/>
      <c r="E41" s="1039"/>
      <c r="F41" s="1399"/>
      <c r="G41" s="1399"/>
      <c r="H41" s="1399"/>
      <c r="I41" s="1399"/>
      <c r="J41" s="1399"/>
      <c r="K41" s="1399"/>
      <c r="L41" s="1399"/>
      <c r="M41" s="1399"/>
      <c r="N41" s="1400"/>
      <c r="O41" s="544"/>
      <c r="P41" s="552"/>
    </row>
    <row r="42" spans="1:16" x14ac:dyDescent="0.2">
      <c r="A42" s="542"/>
      <c r="B42" s="489"/>
      <c r="C42" s="489"/>
      <c r="D42" s="489"/>
      <c r="E42" s="507"/>
      <c r="F42" s="507"/>
      <c r="G42" s="507"/>
      <c r="H42" s="507"/>
      <c r="I42" s="507"/>
      <c r="J42" s="507"/>
      <c r="K42" s="507"/>
      <c r="L42" s="507"/>
      <c r="M42" s="508"/>
      <c r="N42" s="508"/>
      <c r="O42" s="508"/>
      <c r="P42" s="295"/>
    </row>
    <row r="43" spans="1:16" ht="12.75" customHeight="1" x14ac:dyDescent="0.2">
      <c r="A43" s="542"/>
      <c r="B43" s="489"/>
      <c r="C43" s="489"/>
      <c r="D43" s="33" t="s">
        <v>313</v>
      </c>
      <c r="E43" s="1401" t="str">
        <f>Translations!$B$681</f>
        <v>Furnizați detalii privind instalațiile care primesc și cele care transferă</v>
      </c>
      <c r="F43" s="1402"/>
      <c r="G43" s="1402"/>
      <c r="H43" s="1402"/>
      <c r="I43" s="1402"/>
      <c r="J43" s="1402"/>
      <c r="K43" s="1402"/>
      <c r="L43" s="1402"/>
      <c r="M43" s="1402"/>
      <c r="N43" s="1402"/>
      <c r="O43" s="395"/>
      <c r="P43" s="545"/>
    </row>
    <row r="44" spans="1:16" s="371" customFormat="1" ht="12.75" customHeight="1" x14ac:dyDescent="0.2">
      <c r="A44" s="90"/>
      <c r="B44" s="489"/>
      <c r="C44" s="489"/>
      <c r="D44" s="489"/>
      <c r="E44" s="1257" t="str">
        <f>Translations!$B$1210</f>
        <v>Indicați aici, pentru fiecare instalație (sau altă entitate) de la care primiți sau căreia îi transferați CO2(e) inerent sau transferat, următoarele informații:</v>
      </c>
      <c r="F44" s="1257"/>
      <c r="G44" s="1257"/>
      <c r="H44" s="1257"/>
      <c r="I44" s="1257"/>
      <c r="J44" s="1257"/>
      <c r="K44" s="1257"/>
      <c r="L44" s="1257"/>
      <c r="M44" s="1257"/>
      <c r="N44" s="1257"/>
      <c r="O44" s="138"/>
      <c r="P44" s="372"/>
    </row>
    <row r="45" spans="1:16" ht="25.5" customHeight="1" x14ac:dyDescent="0.2">
      <c r="A45" s="90"/>
      <c r="E45" s="549" t="str">
        <f>Translations!$B$683</f>
        <v>Numele instalației</v>
      </c>
      <c r="F45" s="1256" t="str">
        <f>Translations!$B$1211</f>
        <v>Introduceți aici denumirea instalației sau a entității neincluse în ETS de la care sau către care se transferă CO2(e). În măsura în care este fezabil, utilizați denumirea folosită de autoritatea competentă și de registru.</v>
      </c>
      <c r="G45" s="1256"/>
      <c r="H45" s="1256"/>
      <c r="I45" s="1256"/>
      <c r="J45" s="1256"/>
      <c r="K45" s="1256"/>
      <c r="L45" s="1256"/>
      <c r="M45" s="1256"/>
      <c r="N45" s="1256"/>
      <c r="O45" s="553"/>
      <c r="P45" s="372"/>
    </row>
    <row r="46" spans="1:16" ht="25.5" customHeight="1" x14ac:dyDescent="0.2">
      <c r="A46" s="90"/>
      <c r="E46" s="549" t="str">
        <f>Translations!$B$156</f>
        <v>Numele operatorului</v>
      </c>
      <c r="F46" s="1256" t="str">
        <f>Translations!$B$685</f>
        <v>Denumirea operatorului respectivei instalații sau entități neincluse în ETS.</v>
      </c>
      <c r="G46" s="1256"/>
      <c r="H46" s="1256"/>
      <c r="I46" s="1256"/>
      <c r="J46" s="1256"/>
      <c r="K46" s="1256"/>
      <c r="L46" s="1256"/>
      <c r="M46" s="1256"/>
      <c r="N46" s="1256"/>
      <c r="O46" s="553"/>
      <c r="P46" s="372"/>
    </row>
    <row r="47" spans="1:16" s="8" customFormat="1" ht="25.5" customHeight="1" x14ac:dyDescent="0.2">
      <c r="A47" s="116"/>
      <c r="E47" s="550" t="str">
        <f>Translations!$B$686</f>
        <v>Identificator unic</v>
      </c>
      <c r="F47" s="1258" t="str">
        <f>Translations!$B$687</f>
        <v>Pentru instalațiile EU ETS, indicați  ID instalației astfel cum este utilizat de sistemul Registrului. În caz de dubiu, contactați autoritatea competentă pentru formatul corect al identificatorului.</v>
      </c>
      <c r="G47" s="1258"/>
      <c r="H47" s="1258"/>
      <c r="I47" s="1258"/>
      <c r="J47" s="1258"/>
      <c r="K47" s="1258"/>
      <c r="L47" s="1258"/>
      <c r="M47" s="1258"/>
      <c r="N47" s="1258"/>
      <c r="O47" s="554"/>
      <c r="P47" s="372"/>
    </row>
    <row r="48" spans="1:16" ht="25.5" customHeight="1" x14ac:dyDescent="0.2">
      <c r="A48" s="90"/>
      <c r="E48" s="549" t="str">
        <f>Translations!$B$688</f>
        <v>Tip de transfer</v>
      </c>
      <c r="F48" s="1256" t="str">
        <f>Translations!$B$1212</f>
        <v>Selectați aici, din lista verticală, dacă este vorba de un transfer de la sau către o instalație sau o entitate neinclusă în ETS și dacă este vorba de CO2 inerent (articolul 48) sau de CO2 transferat (articolul 49) sau N2O (articolul 50), conform definițiilor din RMR.</v>
      </c>
      <c r="G48" s="1256"/>
      <c r="H48" s="1256"/>
      <c r="I48" s="1256"/>
      <c r="J48" s="1256"/>
      <c r="K48" s="1256"/>
      <c r="L48" s="1256"/>
      <c r="M48" s="1256"/>
      <c r="N48" s="1256"/>
      <c r="O48" s="553"/>
      <c r="P48" s="372"/>
    </row>
    <row r="49" spans="1:16" ht="25.5" customHeight="1" x14ac:dyDescent="0.2">
      <c r="A49" s="90"/>
      <c r="E49" s="549" t="str">
        <f>Translations!$B$690</f>
        <v>Metoda de măsurare</v>
      </c>
      <c r="F49" s="1256" t="str">
        <f>Translations!$B$691</f>
        <v>În conformitate cu articolul 48 alineatul (3), puteți determina CO2 transferat sau inerent fie cu ajutorul instrumentelor proprii, fie utilizând măsurătorile realizate de cealaltă instalație, sau puteți utiliza ambele posibilități, determinând rezultatul ca media măsurătorilor. Indicați aici care dintre aceste metode este folosită.</v>
      </c>
      <c r="G49" s="1256"/>
      <c r="H49" s="1256"/>
      <c r="I49" s="1256"/>
      <c r="J49" s="1256"/>
      <c r="K49" s="1256"/>
      <c r="L49" s="1256"/>
      <c r="M49" s="1256"/>
      <c r="N49" s="1256"/>
      <c r="O49" s="553"/>
      <c r="P49" s="372"/>
    </row>
    <row r="50" spans="1:16" s="371" customFormat="1" ht="5.0999999999999996" customHeight="1" x14ac:dyDescent="0.2">
      <c r="A50" s="90"/>
      <c r="B50" s="489"/>
      <c r="C50" s="489"/>
      <c r="D50" s="489"/>
      <c r="E50" s="1396"/>
      <c r="F50" s="1396"/>
      <c r="G50" s="1396"/>
      <c r="H50" s="1396"/>
      <c r="I50" s="1396"/>
      <c r="J50" s="1396"/>
      <c r="K50" s="1396"/>
      <c r="L50" s="1396"/>
      <c r="M50" s="1396"/>
      <c r="N50" s="1396"/>
      <c r="O50" s="33"/>
      <c r="P50" s="372"/>
    </row>
    <row r="51" spans="1:16" s="371" customFormat="1" ht="25.5" customHeight="1" x14ac:dyDescent="0.2">
      <c r="A51" s="90"/>
      <c r="B51" s="489"/>
      <c r="C51" s="489"/>
      <c r="D51" s="489"/>
      <c r="E51" s="1404" t="str">
        <f>Translations!$B$692</f>
        <v>Notă: Detaliile referitoare la metoda bazată pe măsurare continuă, punctele de măsurare și instrumentele de măsură trebuie introduse în foaia F_MeasurementBasedApproaches.</v>
      </c>
      <c r="F51" s="1404"/>
      <c r="G51" s="1404"/>
      <c r="H51" s="1404"/>
      <c r="I51" s="1404"/>
      <c r="J51" s="1404"/>
      <c r="K51" s="1404"/>
      <c r="L51" s="1404"/>
      <c r="M51" s="1404"/>
      <c r="N51" s="1404"/>
      <c r="O51" s="551"/>
      <c r="P51" s="372"/>
    </row>
    <row r="52" spans="1:16" ht="5.0999999999999996" customHeight="1" x14ac:dyDescent="0.2">
      <c r="A52" s="542"/>
      <c r="B52" s="489"/>
      <c r="C52" s="489"/>
      <c r="D52" s="33"/>
      <c r="E52" s="546"/>
      <c r="F52" s="546"/>
      <c r="G52" s="546"/>
      <c r="H52" s="546"/>
      <c r="I52" s="546"/>
      <c r="J52" s="546"/>
      <c r="K52" s="546"/>
      <c r="L52" s="546"/>
      <c r="M52" s="546"/>
      <c r="N52" s="546"/>
      <c r="O52" s="546"/>
      <c r="P52" s="372"/>
    </row>
    <row r="53" spans="1:16" ht="38.25" x14ac:dyDescent="0.2">
      <c r="A53" s="542"/>
      <c r="B53" s="489"/>
      <c r="C53" s="489"/>
      <c r="D53" s="33"/>
      <c r="E53" s="530" t="str">
        <f>Translations!$B$693</f>
        <v>Ref. transfer</v>
      </c>
      <c r="F53" s="1397" t="str">
        <f>Translations!$B$694</f>
        <v>Numele instalației</v>
      </c>
      <c r="G53" s="1403"/>
      <c r="H53" s="1397" t="str">
        <f>Translations!$B$156</f>
        <v>Numele operatorului</v>
      </c>
      <c r="I53" s="1403"/>
      <c r="J53" s="556" t="str">
        <f>Translations!$B$695</f>
        <v>Identificatorul (ID) unic al instalației</v>
      </c>
      <c r="K53" s="1397" t="str">
        <f>Translations!$B$688</f>
        <v>Tip de transfer</v>
      </c>
      <c r="L53" s="1403"/>
      <c r="M53" s="1397" t="str">
        <f>Translations!$B$690</f>
        <v>Metoda de măsurare</v>
      </c>
      <c r="N53" s="1064"/>
      <c r="O53" s="333"/>
      <c r="P53" s="372"/>
    </row>
    <row r="54" spans="1:16" ht="25.5" customHeight="1" x14ac:dyDescent="0.2">
      <c r="A54" s="542"/>
      <c r="B54" s="489"/>
      <c r="C54" s="489"/>
      <c r="D54" s="33"/>
      <c r="E54" s="548" t="s">
        <v>8</v>
      </c>
      <c r="F54" s="1407"/>
      <c r="G54" s="1407"/>
      <c r="H54" s="1407"/>
      <c r="I54" s="1407"/>
      <c r="J54" s="561"/>
      <c r="K54" s="1405"/>
      <c r="L54" s="1406"/>
      <c r="M54" s="1405"/>
      <c r="N54" s="1406"/>
      <c r="O54" s="333"/>
      <c r="P54" s="372"/>
    </row>
    <row r="55" spans="1:16" ht="25.5" customHeight="1" x14ac:dyDescent="0.2">
      <c r="A55" s="542"/>
      <c r="B55" s="489"/>
      <c r="C55" s="489"/>
      <c r="D55" s="33"/>
      <c r="E55" s="548" t="s">
        <v>9</v>
      </c>
      <c r="F55" s="1407"/>
      <c r="G55" s="1407"/>
      <c r="H55" s="1407"/>
      <c r="I55" s="1407"/>
      <c r="J55" s="561"/>
      <c r="K55" s="1405"/>
      <c r="L55" s="1406"/>
      <c r="M55" s="1405"/>
      <c r="N55" s="1406"/>
      <c r="O55" s="333"/>
      <c r="P55" s="545"/>
    </row>
    <row r="56" spans="1:16" ht="25.5" customHeight="1" x14ac:dyDescent="0.2">
      <c r="A56" s="542"/>
      <c r="B56" s="489"/>
      <c r="C56" s="489"/>
      <c r="D56" s="33"/>
      <c r="E56" s="548" t="s">
        <v>10</v>
      </c>
      <c r="F56" s="1407"/>
      <c r="G56" s="1407"/>
      <c r="H56" s="1407"/>
      <c r="I56" s="1407"/>
      <c r="J56" s="561"/>
      <c r="K56" s="1405"/>
      <c r="L56" s="1406"/>
      <c r="M56" s="1405"/>
      <c r="N56" s="1406"/>
      <c r="O56" s="333"/>
      <c r="P56" s="545"/>
    </row>
    <row r="57" spans="1:16" ht="25.5" customHeight="1" x14ac:dyDescent="0.2">
      <c r="A57" s="542"/>
      <c r="B57" s="489"/>
      <c r="C57" s="489"/>
      <c r="D57" s="33"/>
      <c r="E57" s="548" t="s">
        <v>11</v>
      </c>
      <c r="F57" s="1407"/>
      <c r="G57" s="1407"/>
      <c r="H57" s="1407"/>
      <c r="I57" s="1407"/>
      <c r="J57" s="561"/>
      <c r="K57" s="1405"/>
      <c r="L57" s="1406"/>
      <c r="M57" s="1405"/>
      <c r="N57" s="1406"/>
      <c r="O57" s="333"/>
      <c r="P57" s="545"/>
    </row>
    <row r="58" spans="1:16" ht="25.5" customHeight="1" x14ac:dyDescent="0.2">
      <c r="A58" s="542"/>
      <c r="B58" s="489"/>
      <c r="C58" s="489"/>
      <c r="D58" s="33"/>
      <c r="E58" s="548" t="s">
        <v>12</v>
      </c>
      <c r="F58" s="1407"/>
      <c r="G58" s="1407"/>
      <c r="H58" s="1407"/>
      <c r="I58" s="1407"/>
      <c r="J58" s="561"/>
      <c r="K58" s="1405"/>
      <c r="L58" s="1406"/>
      <c r="M58" s="1405"/>
      <c r="N58" s="1406"/>
      <c r="O58" s="333"/>
      <c r="P58" s="545"/>
    </row>
    <row r="59" spans="1:16" ht="25.5" hidden="1" customHeight="1" x14ac:dyDescent="0.2">
      <c r="A59" s="542" t="s">
        <v>322</v>
      </c>
      <c r="B59" s="489"/>
      <c r="C59" s="489"/>
      <c r="D59" s="33"/>
      <c r="E59" s="547"/>
      <c r="F59" s="1407"/>
      <c r="G59" s="1407"/>
      <c r="H59" s="1407"/>
      <c r="I59" s="1407"/>
      <c r="J59" s="561"/>
      <c r="K59" s="1405"/>
      <c r="L59" s="1406"/>
      <c r="M59" s="1405"/>
      <c r="N59" s="1406"/>
      <c r="O59" s="333"/>
      <c r="P59" s="545"/>
    </row>
    <row r="60" spans="1:16" s="371" customFormat="1" ht="12.75" customHeight="1" x14ac:dyDescent="0.2">
      <c r="A60" s="90" t="s">
        <v>13</v>
      </c>
      <c r="B60" s="489"/>
      <c r="C60" s="489"/>
      <c r="D60" s="489"/>
      <c r="E60" s="489"/>
      <c r="F60" s="507"/>
      <c r="G60" s="507"/>
      <c r="H60" s="507"/>
      <c r="I60" s="507"/>
      <c r="J60" s="507"/>
      <c r="K60" s="507"/>
      <c r="L60" s="507"/>
      <c r="M60" s="507"/>
      <c r="N60" s="508"/>
      <c r="O60" s="508"/>
      <c r="P60" s="295"/>
    </row>
    <row r="61" spans="1:16" s="371" customFormat="1" ht="5.0999999999999996" customHeight="1" x14ac:dyDescent="0.2">
      <c r="A61" s="89"/>
      <c r="B61" s="489"/>
      <c r="C61" s="489"/>
      <c r="D61" s="503"/>
      <c r="E61" s="33"/>
      <c r="F61" s="489"/>
      <c r="G61" s="489"/>
      <c r="H61" s="1193" t="str">
        <f>Translations!$B$696</f>
        <v>Apăsați pe „+” pentru a adăuga mai multe instalații</v>
      </c>
      <c r="I61" s="1194"/>
      <c r="J61" s="1194"/>
      <c r="K61" s="1194"/>
      <c r="L61" s="1195"/>
      <c r="M61" s="489"/>
      <c r="N61" s="408"/>
      <c r="O61" s="489"/>
      <c r="P61" s="77"/>
    </row>
    <row r="62" spans="1:16" s="371" customFormat="1" ht="12.75" customHeight="1" x14ac:dyDescent="0.2">
      <c r="A62" s="89"/>
      <c r="B62" s="489"/>
      <c r="C62" s="489"/>
      <c r="D62" s="503"/>
      <c r="E62" s="33"/>
      <c r="F62" s="489"/>
      <c r="G62" s="489"/>
      <c r="H62" s="1196"/>
      <c r="I62" s="1197"/>
      <c r="J62" s="1197"/>
      <c r="K62" s="1197"/>
      <c r="L62" s="1198"/>
      <c r="M62" s="489"/>
      <c r="N62" s="408"/>
      <c r="O62" s="489"/>
      <c r="P62" s="77"/>
    </row>
    <row r="63" spans="1:16" s="371" customFormat="1" ht="5.0999999999999996" customHeight="1" x14ac:dyDescent="0.2">
      <c r="A63" s="89"/>
      <c r="B63" s="489"/>
      <c r="C63" s="489"/>
      <c r="D63" s="503"/>
      <c r="E63" s="33"/>
      <c r="F63" s="489"/>
      <c r="G63" s="489"/>
      <c r="H63" s="1199"/>
      <c r="I63" s="1200"/>
      <c r="J63" s="1200"/>
      <c r="K63" s="1200"/>
      <c r="L63" s="1201"/>
      <c r="M63" s="489"/>
      <c r="N63" s="408"/>
      <c r="O63" s="489"/>
      <c r="P63" s="77"/>
    </row>
    <row r="64" spans="1:16" x14ac:dyDescent="0.2">
      <c r="A64" s="542"/>
      <c r="B64" s="489"/>
      <c r="C64" s="489"/>
      <c r="D64" s="33"/>
      <c r="E64" s="546"/>
      <c r="F64" s="546"/>
      <c r="G64" s="546"/>
      <c r="H64" s="546"/>
      <c r="I64" s="546"/>
      <c r="J64" s="395"/>
      <c r="K64" s="546"/>
      <c r="L64" s="546"/>
      <c r="M64" s="546"/>
      <c r="N64" s="546"/>
      <c r="O64" s="546"/>
      <c r="P64" s="545"/>
    </row>
    <row r="65" spans="1:16" ht="5.0999999999999996" customHeight="1" x14ac:dyDescent="0.2">
      <c r="A65" s="291"/>
      <c r="B65" s="31"/>
      <c r="C65" s="31"/>
      <c r="D65" s="518"/>
      <c r="E65" s="483"/>
      <c r="F65" s="366"/>
      <c r="G65" s="483"/>
      <c r="H65" s="483"/>
      <c r="I65" s="483"/>
      <c r="J65" s="483"/>
      <c r="K65" s="483"/>
      <c r="L65" s="483"/>
      <c r="M65" s="483"/>
      <c r="N65" s="483"/>
      <c r="O65" s="510"/>
    </row>
    <row r="66" spans="1:16" ht="42" customHeight="1" x14ac:dyDescent="0.2">
      <c r="A66" s="542"/>
      <c r="B66" s="489"/>
      <c r="C66" s="489"/>
      <c r="D66" s="33" t="s">
        <v>186</v>
      </c>
      <c r="E66" s="1114" t="str">
        <f>Translations!$B$697</f>
        <v>În cazul în care o parte a CO2 transferat provine din biomasă sau atunci când o instalație intră doar parțial sub incidența Directivei EU ETS, furnizați detalii cu privire la procedura scrisă utilizată pentru deducerea cantității de CO2 transferat care nu provine din activități, implicând carbon fosil reglementate de Directiva EU ETS.</v>
      </c>
      <c r="F66" s="1345"/>
      <c r="G66" s="1345"/>
      <c r="H66" s="1345"/>
      <c r="I66" s="1345"/>
      <c r="J66" s="1345"/>
      <c r="K66" s="1345"/>
      <c r="L66" s="1345"/>
      <c r="M66" s="1345"/>
      <c r="N66" s="1345"/>
      <c r="O66" s="560"/>
      <c r="P66" s="545"/>
    </row>
    <row r="67" spans="1:16" ht="5.0999999999999996" customHeight="1" x14ac:dyDescent="0.2">
      <c r="A67" s="291"/>
      <c r="B67" s="31"/>
      <c r="C67" s="31"/>
      <c r="D67" s="518"/>
      <c r="E67" s="483"/>
      <c r="F67" s="366"/>
      <c r="G67" s="483"/>
      <c r="H67" s="483"/>
      <c r="I67" s="483"/>
      <c r="J67" s="483"/>
      <c r="K67" s="483"/>
      <c r="L67" s="483"/>
      <c r="M67" s="483"/>
      <c r="N67" s="483"/>
      <c r="O67" s="510"/>
    </row>
    <row r="68" spans="1:16" ht="12.75" customHeight="1" x14ac:dyDescent="0.2">
      <c r="A68" s="89"/>
      <c r="B68" s="489"/>
      <c r="C68" s="489"/>
      <c r="D68" s="489"/>
      <c r="E68" s="1139" t="str">
        <f>Translations!$B$405</f>
        <v>Titlul procedurii</v>
      </c>
      <c r="F68" s="1140"/>
      <c r="G68" s="1068"/>
      <c r="H68" s="1010"/>
      <c r="I68" s="1010"/>
      <c r="J68" s="1010"/>
      <c r="K68" s="1010"/>
      <c r="L68" s="1010"/>
      <c r="M68" s="1010"/>
      <c r="N68" s="1011"/>
      <c r="O68" s="489"/>
      <c r="P68" s="542"/>
    </row>
    <row r="69" spans="1:16" ht="12.75" customHeight="1" x14ac:dyDescent="0.2">
      <c r="A69" s="89"/>
      <c r="B69" s="489"/>
      <c r="C69" s="489"/>
      <c r="D69" s="489"/>
      <c r="E69" s="1139" t="str">
        <f>Translations!$B$407</f>
        <v>Trimiterea la procedură</v>
      </c>
      <c r="F69" s="1140"/>
      <c r="G69" s="1068"/>
      <c r="H69" s="1010"/>
      <c r="I69" s="1010"/>
      <c r="J69" s="1010"/>
      <c r="K69" s="1010"/>
      <c r="L69" s="1010"/>
      <c r="M69" s="1010"/>
      <c r="N69" s="1011"/>
      <c r="O69" s="489"/>
      <c r="P69" s="542"/>
    </row>
    <row r="70" spans="1:16" ht="12.75" customHeight="1" x14ac:dyDescent="0.2">
      <c r="A70" s="89"/>
      <c r="B70" s="489"/>
      <c r="C70" s="489"/>
      <c r="D70" s="489"/>
      <c r="E70" s="1139" t="str">
        <f>Translations!$B$409</f>
        <v>Trimitere la schemă (dacă este cazul)</v>
      </c>
      <c r="F70" s="1140"/>
      <c r="G70" s="1068"/>
      <c r="H70" s="1010"/>
      <c r="I70" s="1010"/>
      <c r="J70" s="1010"/>
      <c r="K70" s="1010"/>
      <c r="L70" s="1010"/>
      <c r="M70" s="1010"/>
      <c r="N70" s="1011"/>
      <c r="O70" s="489"/>
      <c r="P70" s="542"/>
    </row>
    <row r="71" spans="1:16" ht="25.5" customHeight="1" x14ac:dyDescent="0.2">
      <c r="A71" s="89"/>
      <c r="B71" s="489"/>
      <c r="C71" s="489"/>
      <c r="D71" s="489"/>
      <c r="E71" s="1134" t="str">
        <f>Translations!$B$411</f>
        <v xml:space="preserve">Scurtă descriere a procedurii  </v>
      </c>
      <c r="F71" s="1135"/>
      <c r="G71" s="1136"/>
      <c r="H71" s="1137"/>
      <c r="I71" s="1137"/>
      <c r="J71" s="1137"/>
      <c r="K71" s="1137"/>
      <c r="L71" s="1137"/>
      <c r="M71" s="1137"/>
      <c r="N71" s="1138"/>
      <c r="O71" s="489"/>
      <c r="P71" s="542"/>
    </row>
    <row r="72" spans="1:16" ht="25.5" customHeight="1" x14ac:dyDescent="0.2">
      <c r="A72" s="89"/>
      <c r="B72" s="489"/>
      <c r="C72" s="489"/>
      <c r="D72" s="489"/>
      <c r="E72" s="595"/>
      <c r="F72" s="596"/>
      <c r="G72" s="1131"/>
      <c r="H72" s="1132"/>
      <c r="I72" s="1132"/>
      <c r="J72" s="1132"/>
      <c r="K72" s="1132"/>
      <c r="L72" s="1132"/>
      <c r="M72" s="1132"/>
      <c r="N72" s="1133"/>
      <c r="O72" s="489"/>
      <c r="P72" s="542"/>
    </row>
    <row r="73" spans="1:16" ht="25.5" customHeight="1" x14ac:dyDescent="0.2">
      <c r="A73" s="89"/>
      <c r="B73" s="489"/>
      <c r="C73" s="489"/>
      <c r="D73" s="489"/>
      <c r="E73" s="597"/>
      <c r="F73" s="598"/>
      <c r="G73" s="1144"/>
      <c r="H73" s="1145"/>
      <c r="I73" s="1145"/>
      <c r="J73" s="1145"/>
      <c r="K73" s="1145"/>
      <c r="L73" s="1145"/>
      <c r="M73" s="1145"/>
      <c r="N73" s="1146"/>
      <c r="O73" s="489"/>
      <c r="P73" s="542"/>
    </row>
    <row r="74" spans="1:16" ht="25.5" customHeight="1" x14ac:dyDescent="0.2">
      <c r="A74" s="89"/>
      <c r="B74" s="489"/>
      <c r="C74" s="489"/>
      <c r="D74" s="489"/>
      <c r="E74" s="1139" t="str">
        <f>Translations!$B$414</f>
        <v>Postul sau departamentul responsabil pentru procedură și pentru orice date generate</v>
      </c>
      <c r="F74" s="1140"/>
      <c r="G74" s="1068"/>
      <c r="H74" s="1069"/>
      <c r="I74" s="1069"/>
      <c r="J74" s="1069"/>
      <c r="K74" s="1069"/>
      <c r="L74" s="1069"/>
      <c r="M74" s="1069"/>
      <c r="N74" s="1070"/>
      <c r="O74" s="489"/>
      <c r="P74" s="542"/>
    </row>
    <row r="75" spans="1:16" ht="12.75" customHeight="1" x14ac:dyDescent="0.2">
      <c r="A75" s="89"/>
      <c r="B75" s="489"/>
      <c r="C75" s="489"/>
      <c r="D75" s="489"/>
      <c r="E75" s="1139" t="str">
        <f>Translations!$B$416</f>
        <v>Locul în care se păstrează înregistrările</v>
      </c>
      <c r="F75" s="1140"/>
      <c r="G75" s="1068"/>
      <c r="H75" s="1010"/>
      <c r="I75" s="1010"/>
      <c r="J75" s="1010"/>
      <c r="K75" s="1010"/>
      <c r="L75" s="1010"/>
      <c r="M75" s="1010"/>
      <c r="N75" s="1011"/>
      <c r="O75" s="489"/>
      <c r="P75" s="542"/>
    </row>
    <row r="76" spans="1:16" ht="25.5" customHeight="1" x14ac:dyDescent="0.2">
      <c r="A76" s="89"/>
      <c r="B76" s="489"/>
      <c r="C76" s="489"/>
      <c r="D76" s="489"/>
      <c r="E76" s="1139" t="str">
        <f>Translations!$B$418</f>
        <v>Denumirea sistemului IT folosit (dacă este cazul).</v>
      </c>
      <c r="F76" s="1140"/>
      <c r="G76" s="1068"/>
      <c r="H76" s="1010"/>
      <c r="I76" s="1010"/>
      <c r="J76" s="1010"/>
      <c r="K76" s="1010"/>
      <c r="L76" s="1010"/>
      <c r="M76" s="1010"/>
      <c r="N76" s="1011"/>
      <c r="O76" s="489"/>
      <c r="P76" s="542"/>
    </row>
    <row r="77" spans="1:16" ht="25.5" customHeight="1" x14ac:dyDescent="0.2">
      <c r="A77" s="89"/>
      <c r="B77" s="489"/>
      <c r="C77" s="489"/>
      <c r="D77" s="489"/>
      <c r="E77" s="1139" t="str">
        <f>Translations!$B$420</f>
        <v>Lista standardelor EN sau a altor standarde aplicate (dacă este relevant)</v>
      </c>
      <c r="F77" s="1140"/>
      <c r="G77" s="1068"/>
      <c r="H77" s="1010"/>
      <c r="I77" s="1010"/>
      <c r="J77" s="1010"/>
      <c r="K77" s="1010"/>
      <c r="L77" s="1010"/>
      <c r="M77" s="1010"/>
      <c r="N77" s="1011"/>
      <c r="O77" s="489"/>
      <c r="P77" s="542"/>
    </row>
    <row r="78" spans="1:16" ht="12.75" customHeight="1" x14ac:dyDescent="0.2">
      <c r="A78" s="90"/>
      <c r="B78" s="489"/>
      <c r="C78" s="489"/>
      <c r="D78" s="489"/>
      <c r="E78" s="489"/>
      <c r="F78" s="489"/>
      <c r="G78" s="489"/>
      <c r="H78" s="489"/>
      <c r="I78" s="489"/>
      <c r="J78" s="489"/>
      <c r="K78" s="489"/>
      <c r="L78" s="489"/>
      <c r="M78" s="489"/>
      <c r="N78" s="489"/>
      <c r="O78" s="489"/>
      <c r="P78" s="542"/>
    </row>
    <row r="80" spans="1:16" ht="15.75" x14ac:dyDescent="0.25">
      <c r="A80" s="542"/>
      <c r="B80" s="489"/>
      <c r="C80" s="96">
        <v>18</v>
      </c>
      <c r="D80" s="1392" t="str">
        <f>Translations!$B$1213</f>
        <v>Informații relevante pentru rețelele de conducte utilizate la transportul CO2 și N2O</v>
      </c>
      <c r="E80" s="1393"/>
      <c r="F80" s="1393"/>
      <c r="G80" s="1393"/>
      <c r="H80" s="1393"/>
      <c r="I80" s="1393"/>
      <c r="J80" s="1393"/>
      <c r="K80" s="1393"/>
      <c r="L80" s="1393"/>
      <c r="M80" s="1393"/>
      <c r="N80" s="1393"/>
      <c r="O80" s="520"/>
    </row>
    <row r="81" spans="1:16" x14ac:dyDescent="0.2">
      <c r="A81" s="542"/>
      <c r="B81" s="489"/>
      <c r="C81" s="526"/>
      <c r="D81" s="519"/>
      <c r="E81" s="520"/>
      <c r="F81" s="520"/>
      <c r="G81" s="520"/>
      <c r="H81" s="520"/>
      <c r="I81" s="520"/>
      <c r="J81" s="520"/>
      <c r="K81" s="520"/>
      <c r="L81" s="520"/>
      <c r="M81" s="520"/>
      <c r="N81" s="520"/>
      <c r="O81" s="520"/>
      <c r="P81" s="298" t="s">
        <v>15</v>
      </c>
    </row>
    <row r="82" spans="1:16" ht="12.75" customHeight="1" x14ac:dyDescent="0.2">
      <c r="A82" s="542"/>
      <c r="B82" s="489"/>
      <c r="C82" s="489"/>
      <c r="D82" s="33" t="s">
        <v>311</v>
      </c>
      <c r="E82" s="33" t="str">
        <f>Translations!$B$698</f>
        <v>Indicați metoda de monitorizare selectată pentru rețeaua de transport:</v>
      </c>
      <c r="F82" s="532"/>
      <c r="G82" s="532"/>
      <c r="H82" s="532"/>
      <c r="I82" s="532"/>
      <c r="J82" s="532"/>
      <c r="K82" s="532"/>
      <c r="L82" s="532"/>
      <c r="M82" s="1413"/>
      <c r="N82" s="1414"/>
      <c r="O82" s="560"/>
      <c r="P82" s="555" t="str">
        <f>IF(ISBLANK(M82),"",MATCH(M82,EUconst_PipelineApproaches,0))</f>
        <v/>
      </c>
    </row>
    <row r="83" spans="1:16" ht="27" customHeight="1" x14ac:dyDescent="0.2">
      <c r="A83" s="542"/>
      <c r="B83" s="489"/>
      <c r="C83" s="489"/>
      <c r="D83" s="33"/>
      <c r="E83" s="1368" t="str">
        <f>Translations!$B$1214</f>
        <v>În conformitate cu punctul 22.B din anexa IV la RMR, puteți alege una din două metode. Metoda A constă într-un bilanț masic (bazat pe măsurare) al întregii cantități de CO2 și N2O emise, care intră sau iese din rețea, în timp ce metoda B se bazează pe determinarea emisiilor fugitive și evacuate, precum și a scurgerilor și a emisiilor proprii instalației.</v>
      </c>
      <c r="F83" s="1368"/>
      <c r="G83" s="1368"/>
      <c r="H83" s="1368"/>
      <c r="I83" s="1368"/>
      <c r="J83" s="1368"/>
      <c r="K83" s="1368"/>
      <c r="L83" s="1368"/>
      <c r="M83" s="1368"/>
      <c r="N83" s="1368"/>
      <c r="O83" s="514"/>
      <c r="P83" s="295"/>
    </row>
    <row r="84" spans="1:16" ht="5.0999999999999996" customHeight="1" x14ac:dyDescent="0.2">
      <c r="A84" s="542"/>
      <c r="B84" s="489"/>
      <c r="C84" s="489"/>
      <c r="D84" s="489"/>
      <c r="E84" s="489"/>
      <c r="F84" s="489"/>
      <c r="G84" s="489"/>
      <c r="H84" s="489"/>
      <c r="I84" s="489"/>
      <c r="J84" s="489"/>
      <c r="K84" s="489"/>
      <c r="L84" s="489"/>
      <c r="M84" s="489"/>
      <c r="N84" s="489"/>
      <c r="O84" s="489"/>
    </row>
    <row r="85" spans="1:16" ht="12.75" customHeight="1" x14ac:dyDescent="0.2">
      <c r="A85" s="542"/>
      <c r="B85" s="489"/>
      <c r="C85" s="489"/>
      <c r="D85" s="33" t="s">
        <v>313</v>
      </c>
      <c r="E85" s="873" t="str">
        <f>Translations!$B$700</f>
        <v>Dacă este cazul, includeți o trimitere la analiza incertitudinii:</v>
      </c>
      <c r="F85" s="1345"/>
      <c r="G85" s="1345"/>
      <c r="H85" s="1345"/>
      <c r="I85" s="1345"/>
      <c r="J85" s="1398"/>
      <c r="K85" s="1410"/>
      <c r="L85" s="1411"/>
      <c r="M85" s="1411"/>
      <c r="N85" s="1412"/>
      <c r="O85" s="560"/>
      <c r="P85" s="295"/>
    </row>
    <row r="86" spans="1:16" s="371" customFormat="1" ht="25.5" customHeight="1" x14ac:dyDescent="0.2">
      <c r="A86" s="90"/>
      <c r="B86" s="489"/>
      <c r="C86" s="489"/>
      <c r="D86" s="489"/>
      <c r="E86" s="1026" t="str">
        <f>Translations!$B$701</f>
        <v>Dacă ați ales metoda B, trebuie să furnizați dovezi care să demonstreze conformitatea cu o incertitudine globală de cel mult 7,5% pentru emisiile întregii rețele de transport și că metoda B va oferi rezultate mai fiabile. Introduceți aici o trimitere la documentul anexat, după caz.</v>
      </c>
      <c r="F86" s="1165"/>
      <c r="G86" s="1165"/>
      <c r="H86" s="1165"/>
      <c r="I86" s="1165"/>
      <c r="J86" s="1165"/>
      <c r="K86" s="1165"/>
      <c r="L86" s="1165"/>
      <c r="M86" s="1165"/>
      <c r="N86" s="1165"/>
      <c r="O86" s="10"/>
      <c r="P86" s="295"/>
    </row>
    <row r="87" spans="1:16" ht="5.0999999999999996" customHeight="1" x14ac:dyDescent="0.2">
      <c r="A87" s="542"/>
      <c r="B87" s="489"/>
      <c r="C87" s="489"/>
      <c r="D87" s="489"/>
      <c r="E87" s="489"/>
      <c r="F87" s="489"/>
      <c r="G87" s="489"/>
      <c r="H87" s="489"/>
      <c r="I87" s="489"/>
      <c r="J87" s="489"/>
      <c r="K87" s="489"/>
      <c r="L87" s="489"/>
      <c r="M87" s="489"/>
      <c r="N87" s="489"/>
      <c r="O87" s="489"/>
    </row>
    <row r="88" spans="1:16" ht="12.75" customHeight="1" x14ac:dyDescent="0.2">
      <c r="A88" s="542"/>
      <c r="B88" s="489"/>
      <c r="C88" s="489"/>
      <c r="D88" s="33" t="s">
        <v>186</v>
      </c>
      <c r="E88" s="873" t="str">
        <f>Translations!$B$702</f>
        <v>Dacă este cazul, descrieți echipamentul folosit pentru măsurarea temperaturii și a presiunii în rețeaua de transport.</v>
      </c>
      <c r="F88" s="1345"/>
      <c r="G88" s="1345"/>
      <c r="H88" s="1345"/>
      <c r="I88" s="1345"/>
      <c r="J88" s="1345"/>
      <c r="K88" s="1345"/>
      <c r="L88" s="1345"/>
      <c r="M88" s="1345"/>
      <c r="N88" s="1345"/>
      <c r="O88" s="560"/>
      <c r="P88" s="295"/>
    </row>
    <row r="89" spans="1:16" ht="27" customHeight="1" x14ac:dyDescent="0.2">
      <c r="A89" s="542"/>
      <c r="B89" s="489"/>
      <c r="C89" s="489"/>
      <c r="D89" s="33"/>
      <c r="E89" s="1368" t="str">
        <f>Translations!$B$703</f>
        <v>Enumerați toate echipamentele utilizate pentru măsurarea temperaturii și a presiunii în rețeaua de transport în cursul determinării emisiilor generate în urma scurgerilor în conformitate cu punctul 22 din anexa IV la RMR.</v>
      </c>
      <c r="F89" s="1368"/>
      <c r="G89" s="1368"/>
      <c r="H89" s="1368"/>
      <c r="I89" s="1368"/>
      <c r="J89" s="1368"/>
      <c r="K89" s="1368"/>
      <c r="L89" s="1368"/>
      <c r="M89" s="1345"/>
      <c r="N89" s="1345"/>
      <c r="O89" s="514"/>
      <c r="P89" s="295"/>
    </row>
    <row r="90" spans="1:16" ht="5.0999999999999996" customHeight="1" x14ac:dyDescent="0.2">
      <c r="A90" s="542"/>
      <c r="B90" s="489"/>
      <c r="C90" s="489"/>
      <c r="D90" s="489"/>
      <c r="E90" s="489"/>
      <c r="F90" s="489"/>
      <c r="G90" s="489"/>
      <c r="H90" s="489"/>
      <c r="I90" s="489"/>
      <c r="J90" s="489"/>
      <c r="K90" s="489"/>
      <c r="L90" s="489"/>
      <c r="M90" s="489"/>
      <c r="N90" s="489"/>
      <c r="O90" s="489"/>
    </row>
    <row r="91" spans="1:16" ht="12.75" customHeight="1" x14ac:dyDescent="0.2">
      <c r="A91" s="542"/>
      <c r="B91" s="489"/>
      <c r="C91" s="489"/>
      <c r="D91" s="489"/>
      <c r="E91" s="557" t="str">
        <f>Translations!$B$704</f>
        <v>Referință</v>
      </c>
      <c r="F91" s="557" t="str">
        <f>Translations!$B$705</f>
        <v>Amplasare</v>
      </c>
      <c r="G91" s="558"/>
      <c r="H91" s="1397" t="str">
        <f>Translations!$B$706</f>
        <v>Tipul dispozitivului de măsură</v>
      </c>
      <c r="I91" s="1063"/>
      <c r="J91" s="1063"/>
      <c r="K91" s="1063"/>
      <c r="L91" s="1064"/>
      <c r="M91" s="1397" t="str">
        <f>Translations!$B$707</f>
        <v>Trimitere la dispozitiv</v>
      </c>
      <c r="N91" s="1064"/>
      <c r="O91" s="489"/>
    </row>
    <row r="92" spans="1:16" x14ac:dyDescent="0.2">
      <c r="A92" s="542"/>
      <c r="B92" s="489"/>
      <c r="C92" s="489"/>
      <c r="D92" s="489"/>
      <c r="E92" s="548" t="s">
        <v>16</v>
      </c>
      <c r="F92" s="1389"/>
      <c r="G92" s="1390"/>
      <c r="H92" s="1391"/>
      <c r="I92" s="1391"/>
      <c r="J92" s="1391"/>
      <c r="K92" s="1391"/>
      <c r="L92" s="1391"/>
      <c r="M92" s="1391"/>
      <c r="N92" s="1391"/>
      <c r="O92" s="489"/>
    </row>
    <row r="93" spans="1:16" x14ac:dyDescent="0.2">
      <c r="A93" s="542"/>
      <c r="B93" s="489"/>
      <c r="C93" s="489"/>
      <c r="D93" s="489"/>
      <c r="E93" s="548" t="s">
        <v>17</v>
      </c>
      <c r="F93" s="1389"/>
      <c r="G93" s="1390"/>
      <c r="H93" s="1391"/>
      <c r="I93" s="1391"/>
      <c r="J93" s="1391"/>
      <c r="K93" s="1391"/>
      <c r="L93" s="1391"/>
      <c r="M93" s="1391"/>
      <c r="N93" s="1391"/>
      <c r="O93" s="489"/>
    </row>
    <row r="94" spans="1:16" x14ac:dyDescent="0.2">
      <c r="A94" s="542"/>
      <c r="B94" s="489"/>
      <c r="C94" s="489"/>
      <c r="D94" s="489"/>
      <c r="E94" s="548" t="s">
        <v>18</v>
      </c>
      <c r="F94" s="1389"/>
      <c r="G94" s="1390"/>
      <c r="H94" s="1391"/>
      <c r="I94" s="1391"/>
      <c r="J94" s="1391"/>
      <c r="K94" s="1391"/>
      <c r="L94" s="1391"/>
      <c r="M94" s="1391"/>
      <c r="N94" s="1391"/>
      <c r="O94" s="489"/>
    </row>
    <row r="95" spans="1:16" x14ac:dyDescent="0.2">
      <c r="A95" s="542"/>
      <c r="B95" s="489"/>
      <c r="C95" s="489"/>
      <c r="D95" s="489"/>
      <c r="E95" s="548" t="s">
        <v>19</v>
      </c>
      <c r="F95" s="1389"/>
      <c r="G95" s="1390"/>
      <c r="H95" s="1391"/>
      <c r="I95" s="1391"/>
      <c r="J95" s="1391"/>
      <c r="K95" s="1391"/>
      <c r="L95" s="1391"/>
      <c r="M95" s="1391"/>
      <c r="N95" s="1391"/>
      <c r="O95" s="489"/>
    </row>
    <row r="96" spans="1:16" x14ac:dyDescent="0.2">
      <c r="A96" s="542"/>
      <c r="B96" s="489"/>
      <c r="C96" s="489"/>
      <c r="D96" s="489"/>
      <c r="E96" s="548" t="s">
        <v>20</v>
      </c>
      <c r="F96" s="1389"/>
      <c r="G96" s="1390"/>
      <c r="H96" s="1391"/>
      <c r="I96" s="1391"/>
      <c r="J96" s="1391"/>
      <c r="K96" s="1391"/>
      <c r="L96" s="1391"/>
      <c r="M96" s="1391"/>
      <c r="N96" s="1391"/>
      <c r="O96" s="489"/>
    </row>
    <row r="97" spans="1:16" x14ac:dyDescent="0.2">
      <c r="A97" s="542"/>
      <c r="B97" s="489"/>
      <c r="C97" s="489"/>
      <c r="D97" s="489"/>
      <c r="E97" s="548" t="s">
        <v>21</v>
      </c>
      <c r="F97" s="1389"/>
      <c r="G97" s="1390"/>
      <c r="H97" s="1391"/>
      <c r="I97" s="1391"/>
      <c r="J97" s="1391"/>
      <c r="K97" s="1391"/>
      <c r="L97" s="1391"/>
      <c r="M97" s="1391"/>
      <c r="N97" s="1391"/>
      <c r="O97" s="489"/>
    </row>
    <row r="98" spans="1:16" x14ac:dyDescent="0.2">
      <c r="A98" s="542"/>
      <c r="B98" s="489"/>
      <c r="C98" s="489"/>
      <c r="D98" s="489"/>
      <c r="E98" s="548" t="s">
        <v>22</v>
      </c>
      <c r="F98" s="1389"/>
      <c r="G98" s="1390"/>
      <c r="H98" s="1391"/>
      <c r="I98" s="1391"/>
      <c r="J98" s="1391"/>
      <c r="K98" s="1391"/>
      <c r="L98" s="1391"/>
      <c r="M98" s="1391"/>
      <c r="N98" s="1391"/>
      <c r="O98" s="489"/>
    </row>
    <row r="99" spans="1:16" x14ac:dyDescent="0.2">
      <c r="A99" s="542"/>
      <c r="B99" s="489"/>
      <c r="C99" s="489"/>
      <c r="D99" s="489"/>
      <c r="E99" s="548" t="s">
        <v>23</v>
      </c>
      <c r="F99" s="1389"/>
      <c r="G99" s="1390"/>
      <c r="H99" s="1391"/>
      <c r="I99" s="1391"/>
      <c r="J99" s="1391"/>
      <c r="K99" s="1391"/>
      <c r="L99" s="1391"/>
      <c r="M99" s="1391"/>
      <c r="N99" s="1391"/>
      <c r="O99" s="489"/>
    </row>
    <row r="100" spans="1:16" x14ac:dyDescent="0.2">
      <c r="A100" s="542"/>
      <c r="B100" s="489"/>
      <c r="C100" s="489"/>
      <c r="D100" s="489"/>
      <c r="E100" s="548" t="s">
        <v>24</v>
      </c>
      <c r="F100" s="1389"/>
      <c r="G100" s="1390"/>
      <c r="H100" s="1391"/>
      <c r="I100" s="1391"/>
      <c r="J100" s="1391"/>
      <c r="K100" s="1391"/>
      <c r="L100" s="1391"/>
      <c r="M100" s="1391"/>
      <c r="N100" s="1391"/>
      <c r="O100" s="489"/>
    </row>
    <row r="101" spans="1:16" x14ac:dyDescent="0.2">
      <c r="A101" s="542"/>
      <c r="B101" s="489"/>
      <c r="C101" s="489"/>
      <c r="D101" s="489"/>
      <c r="E101" s="548" t="s">
        <v>25</v>
      </c>
      <c r="F101" s="1389"/>
      <c r="G101" s="1390"/>
      <c r="H101" s="1391"/>
      <c r="I101" s="1391"/>
      <c r="J101" s="1391"/>
      <c r="K101" s="1391"/>
      <c r="L101" s="1391"/>
      <c r="M101" s="1391"/>
      <c r="N101" s="1391"/>
      <c r="O101" s="489"/>
    </row>
    <row r="102" spans="1:16" hidden="1" x14ac:dyDescent="0.2">
      <c r="A102" s="542" t="s">
        <v>322</v>
      </c>
      <c r="B102" s="489"/>
      <c r="C102" s="489"/>
      <c r="D102" s="489"/>
      <c r="E102" s="559"/>
      <c r="F102" s="1389"/>
      <c r="G102" s="1390"/>
      <c r="H102" s="1391"/>
      <c r="I102" s="1391"/>
      <c r="J102" s="1391"/>
      <c r="K102" s="1391"/>
      <c r="L102" s="1391"/>
      <c r="M102" s="1391"/>
      <c r="N102" s="1391"/>
      <c r="O102" s="489"/>
    </row>
    <row r="103" spans="1:16" s="371" customFormat="1" ht="12.75" customHeight="1" x14ac:dyDescent="0.2">
      <c r="A103" s="90" t="s">
        <v>26</v>
      </c>
      <c r="B103" s="489"/>
      <c r="C103" s="489"/>
      <c r="D103" s="489"/>
      <c r="E103" s="489"/>
      <c r="F103" s="507"/>
      <c r="G103" s="507"/>
      <c r="H103" s="507"/>
      <c r="I103" s="507"/>
      <c r="J103" s="507"/>
      <c r="K103" s="507"/>
      <c r="L103" s="507"/>
      <c r="M103" s="507"/>
      <c r="N103" s="508"/>
      <c r="O103" s="508"/>
      <c r="P103" s="295"/>
    </row>
    <row r="104" spans="1:16" s="371" customFormat="1" ht="5.0999999999999996" customHeight="1" x14ac:dyDescent="0.2">
      <c r="A104" s="89"/>
      <c r="B104" s="489"/>
      <c r="C104" s="489"/>
      <c r="D104" s="503"/>
      <c r="E104" s="33"/>
      <c r="F104" s="489"/>
      <c r="G104" s="489"/>
      <c r="H104" s="1193" t="str">
        <f>Translations!$B$708</f>
        <v>Apăsați pe „+” pentru a adăuga mai multe dispozitive de măsură</v>
      </c>
      <c r="I104" s="1194"/>
      <c r="J104" s="1194"/>
      <c r="K104" s="1194"/>
      <c r="L104" s="1195"/>
      <c r="M104" s="489"/>
      <c r="N104" s="408"/>
      <c r="O104" s="489"/>
      <c r="P104" s="77"/>
    </row>
    <row r="105" spans="1:16" s="371" customFormat="1" ht="12.75" customHeight="1" x14ac:dyDescent="0.2">
      <c r="A105" s="89"/>
      <c r="B105" s="489"/>
      <c r="C105" s="489"/>
      <c r="D105" s="503"/>
      <c r="E105" s="33"/>
      <c r="F105" s="489"/>
      <c r="G105" s="489"/>
      <c r="H105" s="1196"/>
      <c r="I105" s="1197"/>
      <c r="J105" s="1197"/>
      <c r="K105" s="1197"/>
      <c r="L105" s="1198"/>
      <c r="M105" s="489"/>
      <c r="N105" s="408"/>
      <c r="O105" s="489"/>
      <c r="P105" s="77"/>
    </row>
    <row r="106" spans="1:16" s="371" customFormat="1" ht="5.0999999999999996" customHeight="1" x14ac:dyDescent="0.2">
      <c r="A106" s="89"/>
      <c r="B106" s="489"/>
      <c r="C106" s="489"/>
      <c r="D106" s="503"/>
      <c r="E106" s="33"/>
      <c r="F106" s="489"/>
      <c r="G106" s="489"/>
      <c r="H106" s="1199"/>
      <c r="I106" s="1200"/>
      <c r="J106" s="1200"/>
      <c r="K106" s="1200"/>
      <c r="L106" s="1201"/>
      <c r="M106" s="489"/>
      <c r="N106" s="408"/>
      <c r="O106" s="489"/>
      <c r="P106" s="77"/>
    </row>
    <row r="107" spans="1:16" x14ac:dyDescent="0.2">
      <c r="A107" s="542"/>
      <c r="B107" s="489"/>
      <c r="C107" s="489"/>
      <c r="D107" s="33"/>
      <c r="E107" s="546"/>
      <c r="F107" s="546"/>
      <c r="G107" s="546"/>
      <c r="H107" s="546"/>
      <c r="I107" s="546"/>
      <c r="J107" s="395"/>
      <c r="K107" s="546"/>
      <c r="L107" s="546"/>
      <c r="M107" s="546"/>
      <c r="N107" s="546"/>
      <c r="O107" s="546"/>
      <c r="P107" s="545"/>
    </row>
    <row r="108" spans="1:16" s="371" customFormat="1" ht="12.75" customHeight="1" x14ac:dyDescent="0.2">
      <c r="A108" s="90"/>
      <c r="B108" s="489"/>
      <c r="C108" s="489"/>
      <c r="D108" s="120" t="s">
        <v>314</v>
      </c>
      <c r="E108" s="1114" t="str">
        <f>Translations!$B$709</f>
        <v>Trimitere la o descriere mai detaliată, dacă este relevant:</v>
      </c>
      <c r="F108" s="1114"/>
      <c r="G108" s="1114"/>
      <c r="H108" s="1114"/>
      <c r="I108" s="1098"/>
      <c r="J108" s="1124"/>
      <c r="K108" s="1213"/>
      <c r="L108" s="1213"/>
      <c r="M108" s="1213"/>
      <c r="N108" s="1125"/>
      <c r="O108" s="10"/>
      <c r="P108" s="295"/>
    </row>
    <row r="109" spans="1:16" s="371" customFormat="1" ht="25.5" customHeight="1" x14ac:dyDescent="0.2">
      <c r="A109" s="90"/>
      <c r="B109" s="489"/>
      <c r="C109" s="489"/>
      <c r="D109" s="489"/>
      <c r="E109" s="1382" t="str">
        <f>Translations!$B$710</f>
        <v>Dacă este necesar, puteți include lista de la litera (c) și o descriere mai detaliată într-un document separat, folosind un format de fișier acceptat de AC. În acest caz, includeți aici o trimitere la acest fișier, folosind numele fișierului și data.</v>
      </c>
      <c r="F109" s="1382"/>
      <c r="G109" s="1382"/>
      <c r="H109" s="1382"/>
      <c r="I109" s="1382"/>
      <c r="J109" s="1382"/>
      <c r="K109" s="1382"/>
      <c r="L109" s="1382"/>
      <c r="M109" s="1382"/>
      <c r="N109" s="1382"/>
      <c r="O109" s="10"/>
      <c r="P109" s="295"/>
    </row>
    <row r="110" spans="1:16" s="371" customFormat="1" ht="12.75" customHeight="1" x14ac:dyDescent="0.2">
      <c r="A110" s="90"/>
      <c r="B110" s="489"/>
      <c r="C110" s="489"/>
      <c r="D110" s="489"/>
      <c r="E110" s="541"/>
      <c r="F110" s="541"/>
      <c r="G110" s="541"/>
      <c r="H110" s="541"/>
      <c r="I110" s="541"/>
      <c r="J110" s="541"/>
      <c r="K110" s="541"/>
      <c r="L110" s="541"/>
      <c r="M110" s="541"/>
      <c r="N110" s="541"/>
      <c r="O110" s="12"/>
      <c r="P110" s="372"/>
    </row>
    <row r="111" spans="1:16" ht="27.75" customHeight="1" x14ac:dyDescent="0.2">
      <c r="A111" s="542"/>
      <c r="B111" s="489"/>
      <c r="C111" s="489"/>
      <c r="D111" s="33" t="s">
        <v>315</v>
      </c>
      <c r="E111" s="1114" t="str">
        <f>Translations!$B$711</f>
        <v>Dacă este cazul, furnizați detalii cu privire la procedura scrisă pentru prevenirea, detectarea și cuantificarea incidentelor de scurgere din rețelele de transport.</v>
      </c>
      <c r="F111" s="1345"/>
      <c r="G111" s="1345"/>
      <c r="H111" s="1345"/>
      <c r="I111" s="1345"/>
      <c r="J111" s="1345"/>
      <c r="K111" s="1345"/>
      <c r="L111" s="1345"/>
      <c r="M111" s="1345"/>
      <c r="N111" s="1345"/>
      <c r="O111" s="560"/>
      <c r="P111" s="295"/>
    </row>
    <row r="112" spans="1:16" ht="5.0999999999999996" customHeight="1" x14ac:dyDescent="0.2">
      <c r="A112" s="291"/>
      <c r="B112" s="31"/>
      <c r="C112" s="31"/>
      <c r="D112" s="518"/>
      <c r="E112" s="483"/>
      <c r="F112" s="366"/>
      <c r="G112" s="483"/>
      <c r="H112" s="483"/>
      <c r="I112" s="483"/>
      <c r="J112" s="483"/>
      <c r="K112" s="483"/>
      <c r="L112" s="483"/>
      <c r="M112" s="483"/>
      <c r="N112" s="483"/>
      <c r="O112" s="510"/>
    </row>
    <row r="113" spans="1:16" ht="12.75" customHeight="1" x14ac:dyDescent="0.2">
      <c r="A113" s="89"/>
      <c r="B113" s="489"/>
      <c r="C113" s="489"/>
      <c r="D113" s="489"/>
      <c r="E113" s="1139" t="str">
        <f>Translations!$B$405</f>
        <v>Titlul procedurii</v>
      </c>
      <c r="F113" s="1140"/>
      <c r="G113" s="1068"/>
      <c r="H113" s="1010"/>
      <c r="I113" s="1010"/>
      <c r="J113" s="1010"/>
      <c r="K113" s="1010"/>
      <c r="L113" s="1010"/>
      <c r="M113" s="1010"/>
      <c r="N113" s="1011"/>
      <c r="O113" s="489"/>
      <c r="P113" s="542"/>
    </row>
    <row r="114" spans="1:16" ht="12.75" customHeight="1" x14ac:dyDescent="0.2">
      <c r="A114" s="89"/>
      <c r="B114" s="489"/>
      <c r="C114" s="489"/>
      <c r="D114" s="489"/>
      <c r="E114" s="1139" t="str">
        <f>Translations!$B$407</f>
        <v>Trimiterea la procedură</v>
      </c>
      <c r="F114" s="1140"/>
      <c r="G114" s="1068"/>
      <c r="H114" s="1010"/>
      <c r="I114" s="1010"/>
      <c r="J114" s="1010"/>
      <c r="K114" s="1010"/>
      <c r="L114" s="1010"/>
      <c r="M114" s="1010"/>
      <c r="N114" s="1011"/>
      <c r="O114" s="489"/>
      <c r="P114" s="542"/>
    </row>
    <row r="115" spans="1:16" ht="25.5" customHeight="1" x14ac:dyDescent="0.2">
      <c r="A115" s="89"/>
      <c r="B115" s="489"/>
      <c r="C115" s="489"/>
      <c r="D115" s="489"/>
      <c r="E115" s="1139" t="str">
        <f>Translations!$B$409</f>
        <v>Trimitere la schemă (dacă este cazul)</v>
      </c>
      <c r="F115" s="1140"/>
      <c r="G115" s="1068"/>
      <c r="H115" s="1010"/>
      <c r="I115" s="1010"/>
      <c r="J115" s="1010"/>
      <c r="K115" s="1010"/>
      <c r="L115" s="1010"/>
      <c r="M115" s="1010"/>
      <c r="N115" s="1011"/>
      <c r="O115" s="489"/>
      <c r="P115" s="542"/>
    </row>
    <row r="116" spans="1:16" ht="25.5" customHeight="1" x14ac:dyDescent="0.2">
      <c r="A116" s="89"/>
      <c r="B116" s="489"/>
      <c r="C116" s="489"/>
      <c r="D116" s="489"/>
      <c r="E116" s="1134" t="str">
        <f>Translations!$B$411</f>
        <v xml:space="preserve">Scurtă descriere a procedurii  </v>
      </c>
      <c r="F116" s="1135"/>
      <c r="G116" s="1136"/>
      <c r="H116" s="1137"/>
      <c r="I116" s="1137"/>
      <c r="J116" s="1137"/>
      <c r="K116" s="1137"/>
      <c r="L116" s="1137"/>
      <c r="M116" s="1137"/>
      <c r="N116" s="1138"/>
      <c r="O116" s="489"/>
      <c r="P116" s="542"/>
    </row>
    <row r="117" spans="1:16" ht="25.5" customHeight="1" x14ac:dyDescent="0.2">
      <c r="A117" s="89"/>
      <c r="B117" s="489"/>
      <c r="C117" s="489"/>
      <c r="D117" s="489"/>
      <c r="E117" s="595"/>
      <c r="F117" s="596"/>
      <c r="G117" s="1131"/>
      <c r="H117" s="1132"/>
      <c r="I117" s="1132"/>
      <c r="J117" s="1132"/>
      <c r="K117" s="1132"/>
      <c r="L117" s="1132"/>
      <c r="M117" s="1132"/>
      <c r="N117" s="1133"/>
      <c r="O117" s="489"/>
      <c r="P117" s="542"/>
    </row>
    <row r="118" spans="1:16" ht="25.5" customHeight="1" x14ac:dyDescent="0.2">
      <c r="A118" s="89"/>
      <c r="B118" s="489"/>
      <c r="C118" s="489"/>
      <c r="D118" s="489"/>
      <c r="E118" s="597"/>
      <c r="F118" s="598"/>
      <c r="G118" s="1144"/>
      <c r="H118" s="1145"/>
      <c r="I118" s="1145"/>
      <c r="J118" s="1145"/>
      <c r="K118" s="1145"/>
      <c r="L118" s="1145"/>
      <c r="M118" s="1145"/>
      <c r="N118" s="1146"/>
      <c r="O118" s="489"/>
      <c r="P118" s="542"/>
    </row>
    <row r="119" spans="1:16" ht="25.5" customHeight="1" x14ac:dyDescent="0.2">
      <c r="A119" s="89"/>
      <c r="B119" s="489"/>
      <c r="C119" s="489"/>
      <c r="D119" s="489"/>
      <c r="E119" s="1139" t="str">
        <f>Translations!$B$414</f>
        <v>Postul sau departamentul responsabil pentru procedură și pentru orice date generate</v>
      </c>
      <c r="F119" s="1140"/>
      <c r="G119" s="1068"/>
      <c r="H119" s="1069"/>
      <c r="I119" s="1069"/>
      <c r="J119" s="1069"/>
      <c r="K119" s="1069"/>
      <c r="L119" s="1069"/>
      <c r="M119" s="1069"/>
      <c r="N119" s="1070"/>
      <c r="O119" s="489"/>
      <c r="P119" s="542"/>
    </row>
    <row r="120" spans="1:16" ht="12.75" customHeight="1" x14ac:dyDescent="0.2">
      <c r="A120" s="89"/>
      <c r="B120" s="489"/>
      <c r="C120" s="489"/>
      <c r="D120" s="489"/>
      <c r="E120" s="1139" t="str">
        <f>Translations!$B$416</f>
        <v>Locul în care se păstrează înregistrările</v>
      </c>
      <c r="F120" s="1140"/>
      <c r="G120" s="1068"/>
      <c r="H120" s="1010"/>
      <c r="I120" s="1010"/>
      <c r="J120" s="1010"/>
      <c r="K120" s="1010"/>
      <c r="L120" s="1010"/>
      <c r="M120" s="1010"/>
      <c r="N120" s="1011"/>
      <c r="O120" s="489"/>
      <c r="P120" s="542"/>
    </row>
    <row r="121" spans="1:16" ht="25.5" customHeight="1" x14ac:dyDescent="0.2">
      <c r="A121" s="89"/>
      <c r="B121" s="489"/>
      <c r="C121" s="489"/>
      <c r="D121" s="489"/>
      <c r="E121" s="1139" t="str">
        <f>Translations!$B$418</f>
        <v>Denumirea sistemului IT folosit (dacă este cazul).</v>
      </c>
      <c r="F121" s="1140"/>
      <c r="G121" s="1068"/>
      <c r="H121" s="1010"/>
      <c r="I121" s="1010"/>
      <c r="J121" s="1010"/>
      <c r="K121" s="1010"/>
      <c r="L121" s="1010"/>
      <c r="M121" s="1010"/>
      <c r="N121" s="1011"/>
      <c r="O121" s="489"/>
      <c r="P121" s="542"/>
    </row>
    <row r="122" spans="1:16" ht="25.5" customHeight="1" x14ac:dyDescent="0.2">
      <c r="A122" s="89"/>
      <c r="B122" s="489"/>
      <c r="C122" s="489"/>
      <c r="D122" s="489"/>
      <c r="E122" s="1139" t="str">
        <f>Translations!$B$420</f>
        <v>Lista standardelor EN sau a altor standarde aplicate (dacă este relevant)</v>
      </c>
      <c r="F122" s="1140"/>
      <c r="G122" s="1068"/>
      <c r="H122" s="1010"/>
      <c r="I122" s="1010"/>
      <c r="J122" s="1010"/>
      <c r="K122" s="1010"/>
      <c r="L122" s="1010"/>
      <c r="M122" s="1010"/>
      <c r="N122" s="1011"/>
      <c r="O122" s="489"/>
      <c r="P122" s="542"/>
    </row>
    <row r="123" spans="1:16" x14ac:dyDescent="0.2">
      <c r="A123" s="542"/>
      <c r="B123" s="489"/>
      <c r="C123" s="489"/>
      <c r="D123" s="489"/>
      <c r="E123" s="489"/>
      <c r="F123" s="489"/>
      <c r="G123" s="489"/>
      <c r="H123" s="489"/>
      <c r="I123" s="489"/>
      <c r="J123" s="489"/>
      <c r="K123" s="489"/>
      <c r="L123" s="489"/>
      <c r="M123" s="489"/>
      <c r="N123" s="489"/>
      <c r="O123" s="489"/>
    </row>
    <row r="124" spans="1:16" ht="42" customHeight="1" x14ac:dyDescent="0.2">
      <c r="A124" s="542"/>
      <c r="B124" s="489"/>
      <c r="C124" s="489"/>
      <c r="D124" s="33" t="s">
        <v>312</v>
      </c>
      <c r="E124" s="1114" t="str">
        <f>Translations!$B$1215</f>
        <v>Pentru rețelele de transport, furnizați detalii cu privire la procedura scrisă pentru asigurarea faptului că CO2(e) este transferat numai către instalații care dețin o autorizație valabilă de emisie de gaze cu efect de seră sau la care orice emisie de CO2 sau N2O este efectiv monitorizată și contabilizată în conformitate cu articolele 49 și 50.</v>
      </c>
      <c r="F124" s="911"/>
      <c r="G124" s="911"/>
      <c r="H124" s="911"/>
      <c r="I124" s="911"/>
      <c r="J124" s="911"/>
      <c r="K124" s="911"/>
      <c r="L124" s="911"/>
      <c r="M124" s="1345"/>
      <c r="N124" s="1345"/>
      <c r="O124" s="514"/>
      <c r="P124" s="295"/>
    </row>
    <row r="125" spans="1:16" ht="5.0999999999999996" customHeight="1" x14ac:dyDescent="0.2">
      <c r="A125" s="291"/>
      <c r="B125" s="31"/>
      <c r="C125" s="31"/>
      <c r="D125" s="518"/>
      <c r="E125" s="483"/>
      <c r="F125" s="366"/>
      <c r="G125" s="483"/>
      <c r="H125" s="483"/>
      <c r="I125" s="483"/>
      <c r="J125" s="483"/>
      <c r="K125" s="483"/>
      <c r="L125" s="483"/>
      <c r="M125" s="483"/>
      <c r="N125" s="483"/>
      <c r="O125" s="510"/>
    </row>
    <row r="126" spans="1:16" ht="12.75" customHeight="1" x14ac:dyDescent="0.2">
      <c r="A126" s="89"/>
      <c r="B126" s="489"/>
      <c r="C126" s="489"/>
      <c r="D126" s="489"/>
      <c r="E126" s="1139" t="str">
        <f>Translations!$B$405</f>
        <v>Titlul procedurii</v>
      </c>
      <c r="F126" s="1140"/>
      <c r="G126" s="1068"/>
      <c r="H126" s="1010"/>
      <c r="I126" s="1010"/>
      <c r="J126" s="1010"/>
      <c r="K126" s="1010"/>
      <c r="L126" s="1010"/>
      <c r="M126" s="1010"/>
      <c r="N126" s="1011"/>
      <c r="O126" s="489"/>
      <c r="P126" s="542"/>
    </row>
    <row r="127" spans="1:16" ht="12.75" customHeight="1" x14ac:dyDescent="0.2">
      <c r="A127" s="89"/>
      <c r="B127" s="489"/>
      <c r="C127" s="489"/>
      <c r="D127" s="489"/>
      <c r="E127" s="1139" t="str">
        <f>Translations!$B$407</f>
        <v>Trimiterea la procedură</v>
      </c>
      <c r="F127" s="1140"/>
      <c r="G127" s="1068"/>
      <c r="H127" s="1010"/>
      <c r="I127" s="1010"/>
      <c r="J127" s="1010"/>
      <c r="K127" s="1010"/>
      <c r="L127" s="1010"/>
      <c r="M127" s="1010"/>
      <c r="N127" s="1011"/>
      <c r="O127" s="489"/>
      <c r="P127" s="542"/>
    </row>
    <row r="128" spans="1:16" ht="25.5" customHeight="1" x14ac:dyDescent="0.2">
      <c r="A128" s="89"/>
      <c r="B128" s="489"/>
      <c r="C128" s="489"/>
      <c r="D128" s="489"/>
      <c r="E128" s="1139" t="str">
        <f>Translations!$B$409</f>
        <v>Trimitere la schemă (dacă este cazul)</v>
      </c>
      <c r="F128" s="1140"/>
      <c r="G128" s="1068"/>
      <c r="H128" s="1010"/>
      <c r="I128" s="1010"/>
      <c r="J128" s="1010"/>
      <c r="K128" s="1010"/>
      <c r="L128" s="1010"/>
      <c r="M128" s="1010"/>
      <c r="N128" s="1011"/>
      <c r="O128" s="489"/>
      <c r="P128" s="542"/>
    </row>
    <row r="129" spans="1:16" ht="25.5" customHeight="1" x14ac:dyDescent="0.2">
      <c r="A129" s="89"/>
      <c r="B129" s="489"/>
      <c r="C129" s="489"/>
      <c r="D129" s="489"/>
      <c r="E129" s="1134" t="str">
        <f>Translations!$B$411</f>
        <v xml:space="preserve">Scurtă descriere a procedurii  </v>
      </c>
      <c r="F129" s="1135"/>
      <c r="G129" s="1136"/>
      <c r="H129" s="1137"/>
      <c r="I129" s="1137"/>
      <c r="J129" s="1137"/>
      <c r="K129" s="1137"/>
      <c r="L129" s="1137"/>
      <c r="M129" s="1137"/>
      <c r="N129" s="1138"/>
      <c r="O129" s="489"/>
      <c r="P129" s="542"/>
    </row>
    <row r="130" spans="1:16" ht="25.5" customHeight="1" x14ac:dyDescent="0.2">
      <c r="A130" s="89"/>
      <c r="B130" s="489"/>
      <c r="C130" s="489"/>
      <c r="D130" s="489"/>
      <c r="E130" s="595"/>
      <c r="F130" s="596"/>
      <c r="G130" s="1131"/>
      <c r="H130" s="1132"/>
      <c r="I130" s="1132"/>
      <c r="J130" s="1132"/>
      <c r="K130" s="1132"/>
      <c r="L130" s="1132"/>
      <c r="M130" s="1132"/>
      <c r="N130" s="1133"/>
      <c r="O130" s="489"/>
      <c r="P130" s="542"/>
    </row>
    <row r="131" spans="1:16" ht="25.5" customHeight="1" x14ac:dyDescent="0.2">
      <c r="A131" s="89"/>
      <c r="B131" s="489"/>
      <c r="C131" s="489"/>
      <c r="D131" s="489"/>
      <c r="E131" s="597"/>
      <c r="F131" s="598"/>
      <c r="G131" s="1144"/>
      <c r="H131" s="1145"/>
      <c r="I131" s="1145"/>
      <c r="J131" s="1145"/>
      <c r="K131" s="1145"/>
      <c r="L131" s="1145"/>
      <c r="M131" s="1145"/>
      <c r="N131" s="1146"/>
      <c r="O131" s="489"/>
      <c r="P131" s="542"/>
    </row>
    <row r="132" spans="1:16" ht="25.5" customHeight="1" x14ac:dyDescent="0.2">
      <c r="A132" s="89"/>
      <c r="B132" s="489"/>
      <c r="C132" s="489"/>
      <c r="D132" s="489"/>
      <c r="E132" s="1139" t="str">
        <f>Translations!$B$414</f>
        <v>Postul sau departamentul responsabil pentru procedură și pentru orice date generate</v>
      </c>
      <c r="F132" s="1140"/>
      <c r="G132" s="1068"/>
      <c r="H132" s="1069"/>
      <c r="I132" s="1069"/>
      <c r="J132" s="1069"/>
      <c r="K132" s="1069"/>
      <c r="L132" s="1069"/>
      <c r="M132" s="1069"/>
      <c r="N132" s="1070"/>
      <c r="O132" s="489"/>
      <c r="P132" s="542"/>
    </row>
    <row r="133" spans="1:16" ht="12.75" customHeight="1" x14ac:dyDescent="0.2">
      <c r="A133" s="89"/>
      <c r="B133" s="489"/>
      <c r="C133" s="489"/>
      <c r="D133" s="489"/>
      <c r="E133" s="1139" t="str">
        <f>Translations!$B$416</f>
        <v>Locul în care se păstrează înregistrările</v>
      </c>
      <c r="F133" s="1140"/>
      <c r="G133" s="1068"/>
      <c r="H133" s="1010"/>
      <c r="I133" s="1010"/>
      <c r="J133" s="1010"/>
      <c r="K133" s="1010"/>
      <c r="L133" s="1010"/>
      <c r="M133" s="1010"/>
      <c r="N133" s="1011"/>
      <c r="O133" s="489"/>
      <c r="P133" s="542"/>
    </row>
    <row r="134" spans="1:16" ht="25.5" customHeight="1" x14ac:dyDescent="0.2">
      <c r="A134" s="89"/>
      <c r="B134" s="489"/>
      <c r="C134" s="489"/>
      <c r="D134" s="489"/>
      <c r="E134" s="1139" t="str">
        <f>Translations!$B$418</f>
        <v>Denumirea sistemului IT folosit (dacă este cazul).</v>
      </c>
      <c r="F134" s="1140"/>
      <c r="G134" s="1068"/>
      <c r="H134" s="1010"/>
      <c r="I134" s="1010"/>
      <c r="J134" s="1010"/>
      <c r="K134" s="1010"/>
      <c r="L134" s="1010"/>
      <c r="M134" s="1010"/>
      <c r="N134" s="1011"/>
      <c r="O134" s="489"/>
      <c r="P134" s="542"/>
    </row>
    <row r="135" spans="1:16" ht="25.5" customHeight="1" x14ac:dyDescent="0.2">
      <c r="A135" s="89"/>
      <c r="B135" s="489"/>
      <c r="C135" s="489"/>
      <c r="D135" s="489"/>
      <c r="E135" s="1139" t="str">
        <f>Translations!$B$420</f>
        <v>Lista standardelor EN sau a altor standarde aplicate (dacă este relevant)</v>
      </c>
      <c r="F135" s="1140"/>
      <c r="G135" s="1068"/>
      <c r="H135" s="1010"/>
      <c r="I135" s="1010"/>
      <c r="J135" s="1010"/>
      <c r="K135" s="1010"/>
      <c r="L135" s="1010"/>
      <c r="M135" s="1010"/>
      <c r="N135" s="1011"/>
      <c r="O135" s="489"/>
      <c r="P135" s="542"/>
    </row>
    <row r="137" spans="1:16" ht="25.5" customHeight="1" x14ac:dyDescent="0.2">
      <c r="A137" s="542"/>
      <c r="B137" s="489"/>
      <c r="C137" s="489"/>
      <c r="D137" s="33" t="s">
        <v>405</v>
      </c>
      <c r="E137" s="1114" t="str">
        <f>Translations!$B$713</f>
        <v>Dacă pentru rețelele de conducte se aplică metoda B, includeți aici descrierea procedurii utilizate pentru validarea rezultatului metodei B cu metoda A cel puțin o dată pe an:</v>
      </c>
      <c r="F137" s="911"/>
      <c r="G137" s="911"/>
      <c r="H137" s="911"/>
      <c r="I137" s="911"/>
      <c r="J137" s="911"/>
      <c r="K137" s="911"/>
      <c r="L137" s="911"/>
      <c r="M137" s="1345"/>
      <c r="N137" s="1345"/>
      <c r="O137" s="514"/>
      <c r="P137" s="295"/>
    </row>
    <row r="138" spans="1:16" ht="5.0999999999999996" customHeight="1" x14ac:dyDescent="0.2">
      <c r="A138" s="291"/>
      <c r="B138" s="31"/>
      <c r="C138" s="31"/>
      <c r="D138" s="518"/>
      <c r="E138" s="483"/>
      <c r="F138" s="366"/>
      <c r="G138" s="483"/>
      <c r="H138" s="483"/>
      <c r="I138" s="483"/>
      <c r="J138" s="483"/>
      <c r="K138" s="483"/>
      <c r="L138" s="483"/>
      <c r="M138" s="483"/>
      <c r="N138" s="483"/>
      <c r="O138" s="510"/>
    </row>
    <row r="139" spans="1:16" ht="12.75" customHeight="1" x14ac:dyDescent="0.2">
      <c r="A139" s="89"/>
      <c r="B139" s="489"/>
      <c r="C139" s="489"/>
      <c r="D139" s="489"/>
      <c r="E139" s="1139" t="str">
        <f>Translations!$B$405</f>
        <v>Titlul procedurii</v>
      </c>
      <c r="F139" s="1140"/>
      <c r="G139" s="1068"/>
      <c r="H139" s="1010"/>
      <c r="I139" s="1010"/>
      <c r="J139" s="1010"/>
      <c r="K139" s="1010"/>
      <c r="L139" s="1010"/>
      <c r="M139" s="1010"/>
      <c r="N139" s="1011"/>
      <c r="O139" s="489"/>
      <c r="P139" s="542"/>
    </row>
    <row r="140" spans="1:16" ht="12.75" customHeight="1" x14ac:dyDescent="0.2">
      <c r="A140" s="89"/>
      <c r="B140" s="489"/>
      <c r="C140" s="489"/>
      <c r="D140" s="489"/>
      <c r="E140" s="1139" t="str">
        <f>Translations!$B$407</f>
        <v>Trimiterea la procedură</v>
      </c>
      <c r="F140" s="1140"/>
      <c r="G140" s="1068"/>
      <c r="H140" s="1010"/>
      <c r="I140" s="1010"/>
      <c r="J140" s="1010"/>
      <c r="K140" s="1010"/>
      <c r="L140" s="1010"/>
      <c r="M140" s="1010"/>
      <c r="N140" s="1011"/>
      <c r="O140" s="489"/>
      <c r="P140" s="542"/>
    </row>
    <row r="141" spans="1:16" ht="25.5" customHeight="1" x14ac:dyDescent="0.2">
      <c r="A141" s="89"/>
      <c r="B141" s="489"/>
      <c r="C141" s="489"/>
      <c r="D141" s="489"/>
      <c r="E141" s="1139" t="str">
        <f>Translations!$B$409</f>
        <v>Trimitere la schemă (dacă este cazul)</v>
      </c>
      <c r="F141" s="1140"/>
      <c r="G141" s="1068"/>
      <c r="H141" s="1010"/>
      <c r="I141" s="1010"/>
      <c r="J141" s="1010"/>
      <c r="K141" s="1010"/>
      <c r="L141" s="1010"/>
      <c r="M141" s="1010"/>
      <c r="N141" s="1011"/>
      <c r="O141" s="489"/>
      <c r="P141" s="542"/>
    </row>
    <row r="142" spans="1:16" ht="25.5" customHeight="1" x14ac:dyDescent="0.2">
      <c r="A142" s="89"/>
      <c r="B142" s="489"/>
      <c r="C142" s="489"/>
      <c r="D142" s="489"/>
      <c r="E142" s="1134" t="str">
        <f>Translations!$B$411</f>
        <v xml:space="preserve">Scurtă descriere a procedurii  </v>
      </c>
      <c r="F142" s="1135"/>
      <c r="G142" s="1136"/>
      <c r="H142" s="1137"/>
      <c r="I142" s="1137"/>
      <c r="J142" s="1137"/>
      <c r="K142" s="1137"/>
      <c r="L142" s="1137"/>
      <c r="M142" s="1137"/>
      <c r="N142" s="1138"/>
      <c r="O142" s="489"/>
      <c r="P142" s="542"/>
    </row>
    <row r="143" spans="1:16" ht="25.5" customHeight="1" x14ac:dyDescent="0.2">
      <c r="A143" s="89"/>
      <c r="B143" s="489"/>
      <c r="C143" s="489"/>
      <c r="D143" s="489"/>
      <c r="E143" s="595"/>
      <c r="F143" s="596"/>
      <c r="G143" s="1131"/>
      <c r="H143" s="1132"/>
      <c r="I143" s="1132"/>
      <c r="J143" s="1132"/>
      <c r="K143" s="1132"/>
      <c r="L143" s="1132"/>
      <c r="M143" s="1132"/>
      <c r="N143" s="1133"/>
      <c r="O143" s="489"/>
      <c r="P143" s="542"/>
    </row>
    <row r="144" spans="1:16" ht="25.5" customHeight="1" x14ac:dyDescent="0.2">
      <c r="A144" s="89"/>
      <c r="B144" s="489"/>
      <c r="C144" s="489"/>
      <c r="D144" s="489"/>
      <c r="E144" s="597"/>
      <c r="F144" s="598"/>
      <c r="G144" s="1144"/>
      <c r="H144" s="1145"/>
      <c r="I144" s="1145"/>
      <c r="J144" s="1145"/>
      <c r="K144" s="1145"/>
      <c r="L144" s="1145"/>
      <c r="M144" s="1145"/>
      <c r="N144" s="1146"/>
      <c r="O144" s="489"/>
      <c r="P144" s="542"/>
    </row>
    <row r="145" spans="1:16" ht="25.5" customHeight="1" x14ac:dyDescent="0.2">
      <c r="A145" s="89"/>
      <c r="B145" s="489"/>
      <c r="C145" s="489"/>
      <c r="D145" s="489"/>
      <c r="E145" s="1139" t="str">
        <f>Translations!$B$414</f>
        <v>Postul sau departamentul responsabil pentru procedură și pentru orice date generate</v>
      </c>
      <c r="F145" s="1140"/>
      <c r="G145" s="1068"/>
      <c r="H145" s="1069"/>
      <c r="I145" s="1069"/>
      <c r="J145" s="1069"/>
      <c r="K145" s="1069"/>
      <c r="L145" s="1069"/>
      <c r="M145" s="1069"/>
      <c r="N145" s="1070"/>
      <c r="O145" s="489"/>
      <c r="P145" s="542"/>
    </row>
    <row r="146" spans="1:16" ht="12.75" customHeight="1" x14ac:dyDescent="0.2">
      <c r="A146" s="89"/>
      <c r="B146" s="489"/>
      <c r="C146" s="489"/>
      <c r="D146" s="489"/>
      <c r="E146" s="1139" t="str">
        <f>Translations!$B$416</f>
        <v>Locul în care se păstrează înregistrările</v>
      </c>
      <c r="F146" s="1140"/>
      <c r="G146" s="1068"/>
      <c r="H146" s="1010"/>
      <c r="I146" s="1010"/>
      <c r="J146" s="1010"/>
      <c r="K146" s="1010"/>
      <c r="L146" s="1010"/>
      <c r="M146" s="1010"/>
      <c r="N146" s="1011"/>
      <c r="O146" s="489"/>
      <c r="P146" s="542"/>
    </row>
    <row r="147" spans="1:16" ht="25.5" customHeight="1" x14ac:dyDescent="0.2">
      <c r="A147" s="89"/>
      <c r="B147" s="489"/>
      <c r="C147" s="489"/>
      <c r="D147" s="489"/>
      <c r="E147" s="1139" t="str">
        <f>Translations!$B$418</f>
        <v>Denumirea sistemului IT folosit (dacă este cazul).</v>
      </c>
      <c r="F147" s="1140"/>
      <c r="G147" s="1068"/>
      <c r="H147" s="1010"/>
      <c r="I147" s="1010"/>
      <c r="J147" s="1010"/>
      <c r="K147" s="1010"/>
      <c r="L147" s="1010"/>
      <c r="M147" s="1010"/>
      <c r="N147" s="1011"/>
      <c r="O147" s="489"/>
      <c r="P147" s="542"/>
    </row>
    <row r="148" spans="1:16" ht="25.5" customHeight="1" x14ac:dyDescent="0.2">
      <c r="A148" s="89"/>
      <c r="B148" s="489"/>
      <c r="C148" s="489"/>
      <c r="D148" s="489"/>
      <c r="E148" s="1139" t="str">
        <f>Translations!$B$420</f>
        <v>Lista standardelor EN sau a altor standarde aplicate (dacă este relevant)</v>
      </c>
      <c r="F148" s="1140"/>
      <c r="G148" s="1068"/>
      <c r="H148" s="1010"/>
      <c r="I148" s="1010"/>
      <c r="J148" s="1010"/>
      <c r="K148" s="1010"/>
      <c r="L148" s="1010"/>
      <c r="M148" s="1010"/>
      <c r="N148" s="1011"/>
      <c r="O148" s="489"/>
      <c r="P148" s="542"/>
    </row>
    <row r="150" spans="1:16" ht="12.75" customHeight="1" x14ac:dyDescent="0.2">
      <c r="A150" s="542"/>
      <c r="B150" s="489"/>
      <c r="C150" s="489"/>
      <c r="D150" s="33" t="s">
        <v>406</v>
      </c>
      <c r="E150" s="1114" t="str">
        <f>Translations!$B$714</f>
        <v>Dacă se aplică metoda B, includeți aici o descriere a procedurii utilizate pentru a determina emisiile fugitive:</v>
      </c>
      <c r="F150" s="911"/>
      <c r="G150" s="911"/>
      <c r="H150" s="911"/>
      <c r="I150" s="911"/>
      <c r="J150" s="911"/>
      <c r="K150" s="911"/>
      <c r="L150" s="911"/>
      <c r="M150" s="1345"/>
      <c r="N150" s="1345"/>
      <c r="O150" s="514"/>
      <c r="P150" s="295"/>
    </row>
    <row r="151" spans="1:16" ht="5.0999999999999996" customHeight="1" x14ac:dyDescent="0.2">
      <c r="A151" s="291"/>
      <c r="B151" s="31"/>
      <c r="C151" s="31"/>
      <c r="D151" s="518"/>
      <c r="E151" s="483"/>
      <c r="F151" s="366"/>
      <c r="G151" s="483"/>
      <c r="H151" s="483"/>
      <c r="I151" s="483"/>
      <c r="J151" s="483"/>
      <c r="K151" s="483"/>
      <c r="L151" s="483"/>
      <c r="M151" s="483"/>
      <c r="N151" s="483"/>
      <c r="O151" s="510"/>
    </row>
    <row r="152" spans="1:16" ht="12.75" customHeight="1" x14ac:dyDescent="0.2">
      <c r="A152" s="89"/>
      <c r="B152" s="489"/>
      <c r="C152" s="489"/>
      <c r="D152" s="489"/>
      <c r="E152" s="1139" t="str">
        <f>Translations!$B$405</f>
        <v>Titlul procedurii</v>
      </c>
      <c r="F152" s="1140"/>
      <c r="G152" s="1068"/>
      <c r="H152" s="1010"/>
      <c r="I152" s="1010"/>
      <c r="J152" s="1010"/>
      <c r="K152" s="1010"/>
      <c r="L152" s="1010"/>
      <c r="M152" s="1010"/>
      <c r="N152" s="1011"/>
      <c r="O152" s="489"/>
      <c r="P152" s="542"/>
    </row>
    <row r="153" spans="1:16" ht="12.75" customHeight="1" x14ac:dyDescent="0.2">
      <c r="A153" s="89"/>
      <c r="B153" s="489"/>
      <c r="C153" s="489"/>
      <c r="D153" s="489"/>
      <c r="E153" s="1139" t="str">
        <f>Translations!$B$407</f>
        <v>Trimiterea la procedură</v>
      </c>
      <c r="F153" s="1140"/>
      <c r="G153" s="1068"/>
      <c r="H153" s="1010"/>
      <c r="I153" s="1010"/>
      <c r="J153" s="1010"/>
      <c r="K153" s="1010"/>
      <c r="L153" s="1010"/>
      <c r="M153" s="1010"/>
      <c r="N153" s="1011"/>
      <c r="O153" s="489"/>
      <c r="P153" s="542"/>
    </row>
    <row r="154" spans="1:16" ht="25.5" customHeight="1" x14ac:dyDescent="0.2">
      <c r="A154" s="89"/>
      <c r="B154" s="489"/>
      <c r="C154" s="489"/>
      <c r="D154" s="489"/>
      <c r="E154" s="1139" t="str">
        <f>Translations!$B$409</f>
        <v>Trimitere la schemă (dacă este cazul)</v>
      </c>
      <c r="F154" s="1140"/>
      <c r="G154" s="1068"/>
      <c r="H154" s="1010"/>
      <c r="I154" s="1010"/>
      <c r="J154" s="1010"/>
      <c r="K154" s="1010"/>
      <c r="L154" s="1010"/>
      <c r="M154" s="1010"/>
      <c r="N154" s="1011"/>
      <c r="O154" s="489"/>
      <c r="P154" s="542"/>
    </row>
    <row r="155" spans="1:16" ht="25.5" customHeight="1" x14ac:dyDescent="0.2">
      <c r="A155" s="89"/>
      <c r="B155" s="489"/>
      <c r="C155" s="489"/>
      <c r="D155" s="489"/>
      <c r="E155" s="1134" t="str">
        <f>Translations!$B$411</f>
        <v xml:space="preserve">Scurtă descriere a procedurii  </v>
      </c>
      <c r="F155" s="1135"/>
      <c r="G155" s="1136"/>
      <c r="H155" s="1137"/>
      <c r="I155" s="1137"/>
      <c r="J155" s="1137"/>
      <c r="K155" s="1137"/>
      <c r="L155" s="1137"/>
      <c r="M155" s="1137"/>
      <c r="N155" s="1138"/>
      <c r="O155" s="489"/>
      <c r="P155" s="542"/>
    </row>
    <row r="156" spans="1:16" ht="25.5" customHeight="1" x14ac:dyDescent="0.2">
      <c r="A156" s="89"/>
      <c r="B156" s="489"/>
      <c r="C156" s="489"/>
      <c r="D156" s="489"/>
      <c r="E156" s="595"/>
      <c r="F156" s="596"/>
      <c r="G156" s="1131"/>
      <c r="H156" s="1132"/>
      <c r="I156" s="1132"/>
      <c r="J156" s="1132"/>
      <c r="K156" s="1132"/>
      <c r="L156" s="1132"/>
      <c r="M156" s="1132"/>
      <c r="N156" s="1133"/>
      <c r="O156" s="489"/>
      <c r="P156" s="542"/>
    </row>
    <row r="157" spans="1:16" ht="25.5" customHeight="1" x14ac:dyDescent="0.2">
      <c r="A157" s="89"/>
      <c r="B157" s="489"/>
      <c r="C157" s="489"/>
      <c r="D157" s="489"/>
      <c r="E157" s="597"/>
      <c r="F157" s="598"/>
      <c r="G157" s="1144"/>
      <c r="H157" s="1145"/>
      <c r="I157" s="1145"/>
      <c r="J157" s="1145"/>
      <c r="K157" s="1145"/>
      <c r="L157" s="1145"/>
      <c r="M157" s="1145"/>
      <c r="N157" s="1146"/>
      <c r="O157" s="489"/>
      <c r="P157" s="542"/>
    </row>
    <row r="158" spans="1:16" ht="25.5" customHeight="1" x14ac:dyDescent="0.2">
      <c r="A158" s="89"/>
      <c r="B158" s="489"/>
      <c r="C158" s="489"/>
      <c r="D158" s="489"/>
      <c r="E158" s="1139" t="str">
        <f>Translations!$B$414</f>
        <v>Postul sau departamentul responsabil pentru procedură și pentru orice date generate</v>
      </c>
      <c r="F158" s="1140"/>
      <c r="G158" s="1068"/>
      <c r="H158" s="1069"/>
      <c r="I158" s="1069"/>
      <c r="J158" s="1069"/>
      <c r="K158" s="1069"/>
      <c r="L158" s="1069"/>
      <c r="M158" s="1069"/>
      <c r="N158" s="1070"/>
      <c r="O158" s="489"/>
      <c r="P158" s="542"/>
    </row>
    <row r="159" spans="1:16" ht="12.75" customHeight="1" x14ac:dyDescent="0.2">
      <c r="A159" s="89"/>
      <c r="B159" s="489"/>
      <c r="C159" s="489"/>
      <c r="D159" s="489"/>
      <c r="E159" s="1139" t="str">
        <f>Translations!$B$416</f>
        <v>Locul în care se păstrează înregistrările</v>
      </c>
      <c r="F159" s="1140"/>
      <c r="G159" s="1068"/>
      <c r="H159" s="1010"/>
      <c r="I159" s="1010"/>
      <c r="J159" s="1010"/>
      <c r="K159" s="1010"/>
      <c r="L159" s="1010"/>
      <c r="M159" s="1010"/>
      <c r="N159" s="1011"/>
      <c r="O159" s="489"/>
      <c r="P159" s="542"/>
    </row>
    <row r="160" spans="1:16" ht="25.5" customHeight="1" x14ac:dyDescent="0.2">
      <c r="A160" s="89"/>
      <c r="B160" s="489"/>
      <c r="C160" s="489"/>
      <c r="D160" s="489"/>
      <c r="E160" s="1139" t="str">
        <f>Translations!$B$418</f>
        <v>Denumirea sistemului IT folosit (dacă este cazul).</v>
      </c>
      <c r="F160" s="1140"/>
      <c r="G160" s="1068"/>
      <c r="H160" s="1010"/>
      <c r="I160" s="1010"/>
      <c r="J160" s="1010"/>
      <c r="K160" s="1010"/>
      <c r="L160" s="1010"/>
      <c r="M160" s="1010"/>
      <c r="N160" s="1011"/>
      <c r="O160" s="489"/>
      <c r="P160" s="542"/>
    </row>
    <row r="161" spans="1:16" ht="25.5" customHeight="1" x14ac:dyDescent="0.2">
      <c r="A161" s="89"/>
      <c r="B161" s="489"/>
      <c r="C161" s="489"/>
      <c r="D161" s="489"/>
      <c r="E161" s="1139" t="str">
        <f>Translations!$B$420</f>
        <v>Lista standardelor EN sau a altor standarde aplicate (dacă este relevant)</v>
      </c>
      <c r="F161" s="1140"/>
      <c r="G161" s="1068"/>
      <c r="H161" s="1010"/>
      <c r="I161" s="1010"/>
      <c r="J161" s="1010"/>
      <c r="K161" s="1010"/>
      <c r="L161" s="1010"/>
      <c r="M161" s="1010"/>
      <c r="N161" s="1011"/>
      <c r="O161" s="489"/>
      <c r="P161" s="542"/>
    </row>
    <row r="163" spans="1:16" ht="12.75" customHeight="1" x14ac:dyDescent="0.2">
      <c r="A163" s="542"/>
      <c r="B163" s="489"/>
      <c r="C163" s="489"/>
      <c r="D163" s="33" t="s">
        <v>407</v>
      </c>
      <c r="E163" s="1114" t="str">
        <f>Translations!$B$715</f>
        <v>Dacă se aplică metoda B, includeți aici o descriere a procedurii utilizate pentru a determina emisiile evacuate:</v>
      </c>
      <c r="F163" s="911"/>
      <c r="G163" s="911"/>
      <c r="H163" s="911"/>
      <c r="I163" s="911"/>
      <c r="J163" s="911"/>
      <c r="K163" s="911"/>
      <c r="L163" s="911"/>
      <c r="M163" s="1345"/>
      <c r="N163" s="1345"/>
      <c r="O163" s="514"/>
      <c r="P163" s="295"/>
    </row>
    <row r="164" spans="1:16" ht="5.0999999999999996" customHeight="1" x14ac:dyDescent="0.2">
      <c r="A164" s="291"/>
      <c r="B164" s="31"/>
      <c r="C164" s="31"/>
      <c r="D164" s="518"/>
      <c r="E164" s="483"/>
      <c r="F164" s="366"/>
      <c r="G164" s="483"/>
      <c r="H164" s="483"/>
      <c r="I164" s="483"/>
      <c r="J164" s="483"/>
      <c r="K164" s="483"/>
      <c r="L164" s="483"/>
      <c r="M164" s="483"/>
      <c r="N164" s="483"/>
      <c r="O164" s="510"/>
    </row>
    <row r="165" spans="1:16" ht="12.75" customHeight="1" x14ac:dyDescent="0.2">
      <c r="A165" s="89"/>
      <c r="B165" s="489"/>
      <c r="C165" s="489"/>
      <c r="D165" s="489"/>
      <c r="E165" s="1139" t="str">
        <f>Translations!$B$405</f>
        <v>Titlul procedurii</v>
      </c>
      <c r="F165" s="1140"/>
      <c r="G165" s="1068"/>
      <c r="H165" s="1010"/>
      <c r="I165" s="1010"/>
      <c r="J165" s="1010"/>
      <c r="K165" s="1010"/>
      <c r="L165" s="1010"/>
      <c r="M165" s="1010"/>
      <c r="N165" s="1011"/>
      <c r="O165" s="489"/>
      <c r="P165" s="542"/>
    </row>
    <row r="166" spans="1:16" ht="12.75" customHeight="1" x14ac:dyDescent="0.2">
      <c r="A166" s="89"/>
      <c r="B166" s="489"/>
      <c r="C166" s="489"/>
      <c r="D166" s="489"/>
      <c r="E166" s="1139" t="str">
        <f>Translations!$B$407</f>
        <v>Trimiterea la procedură</v>
      </c>
      <c r="F166" s="1140"/>
      <c r="G166" s="1068"/>
      <c r="H166" s="1010"/>
      <c r="I166" s="1010"/>
      <c r="J166" s="1010"/>
      <c r="K166" s="1010"/>
      <c r="L166" s="1010"/>
      <c r="M166" s="1010"/>
      <c r="N166" s="1011"/>
      <c r="O166" s="489"/>
      <c r="P166" s="542"/>
    </row>
    <row r="167" spans="1:16" ht="25.5" customHeight="1" x14ac:dyDescent="0.2">
      <c r="A167" s="89"/>
      <c r="B167" s="489"/>
      <c r="C167" s="489"/>
      <c r="D167" s="489"/>
      <c r="E167" s="1139" t="str">
        <f>Translations!$B$409</f>
        <v>Trimitere la schemă (dacă este cazul)</v>
      </c>
      <c r="F167" s="1140"/>
      <c r="G167" s="1068"/>
      <c r="H167" s="1010"/>
      <c r="I167" s="1010"/>
      <c r="J167" s="1010"/>
      <c r="K167" s="1010"/>
      <c r="L167" s="1010"/>
      <c r="M167" s="1010"/>
      <c r="N167" s="1011"/>
      <c r="O167" s="489"/>
      <c r="P167" s="542"/>
    </row>
    <row r="168" spans="1:16" ht="25.5" customHeight="1" x14ac:dyDescent="0.2">
      <c r="A168" s="89"/>
      <c r="B168" s="489"/>
      <c r="C168" s="489"/>
      <c r="D168" s="489"/>
      <c r="E168" s="1134" t="str">
        <f>Translations!$B$411</f>
        <v xml:space="preserve">Scurtă descriere a procedurii  </v>
      </c>
      <c r="F168" s="1135"/>
      <c r="G168" s="1136"/>
      <c r="H168" s="1137"/>
      <c r="I168" s="1137"/>
      <c r="J168" s="1137"/>
      <c r="K168" s="1137"/>
      <c r="L168" s="1137"/>
      <c r="M168" s="1137"/>
      <c r="N168" s="1138"/>
      <c r="O168" s="489"/>
      <c r="P168" s="542"/>
    </row>
    <row r="169" spans="1:16" ht="25.5" customHeight="1" x14ac:dyDescent="0.2">
      <c r="A169" s="89"/>
      <c r="B169" s="489"/>
      <c r="C169" s="489"/>
      <c r="D169" s="489"/>
      <c r="E169" s="595"/>
      <c r="F169" s="596"/>
      <c r="G169" s="1131"/>
      <c r="H169" s="1132"/>
      <c r="I169" s="1132"/>
      <c r="J169" s="1132"/>
      <c r="K169" s="1132"/>
      <c r="L169" s="1132"/>
      <c r="M169" s="1132"/>
      <c r="N169" s="1133"/>
      <c r="O169" s="489"/>
      <c r="P169" s="542"/>
    </row>
    <row r="170" spans="1:16" ht="25.5" customHeight="1" x14ac:dyDescent="0.2">
      <c r="A170" s="89"/>
      <c r="B170" s="489"/>
      <c r="C170" s="489"/>
      <c r="D170" s="489"/>
      <c r="E170" s="597"/>
      <c r="F170" s="598"/>
      <c r="G170" s="1144"/>
      <c r="H170" s="1145"/>
      <c r="I170" s="1145"/>
      <c r="J170" s="1145"/>
      <c r="K170" s="1145"/>
      <c r="L170" s="1145"/>
      <c r="M170" s="1145"/>
      <c r="N170" s="1146"/>
      <c r="O170" s="489"/>
      <c r="P170" s="542"/>
    </row>
    <row r="171" spans="1:16" ht="25.5" customHeight="1" x14ac:dyDescent="0.2">
      <c r="A171" s="89"/>
      <c r="B171" s="489"/>
      <c r="C171" s="489"/>
      <c r="D171" s="489"/>
      <c r="E171" s="1139" t="str">
        <f>Translations!$B$414</f>
        <v>Postul sau departamentul responsabil pentru procedură și pentru orice date generate</v>
      </c>
      <c r="F171" s="1140"/>
      <c r="G171" s="1068"/>
      <c r="H171" s="1069"/>
      <c r="I171" s="1069"/>
      <c r="J171" s="1069"/>
      <c r="K171" s="1069"/>
      <c r="L171" s="1069"/>
      <c r="M171" s="1069"/>
      <c r="N171" s="1070"/>
      <c r="O171" s="489"/>
      <c r="P171" s="542"/>
    </row>
    <row r="172" spans="1:16" ht="12.75" customHeight="1" x14ac:dyDescent="0.2">
      <c r="A172" s="89"/>
      <c r="B172" s="489"/>
      <c r="C172" s="489"/>
      <c r="D172" s="489"/>
      <c r="E172" s="1139" t="str">
        <f>Translations!$B$416</f>
        <v>Locul în care se păstrează înregistrările</v>
      </c>
      <c r="F172" s="1140"/>
      <c r="G172" s="1068"/>
      <c r="H172" s="1010"/>
      <c r="I172" s="1010"/>
      <c r="J172" s="1010"/>
      <c r="K172" s="1010"/>
      <c r="L172" s="1010"/>
      <c r="M172" s="1010"/>
      <c r="N172" s="1011"/>
      <c r="O172" s="489"/>
      <c r="P172" s="542"/>
    </row>
    <row r="173" spans="1:16" ht="25.5" customHeight="1" x14ac:dyDescent="0.2">
      <c r="A173" s="89"/>
      <c r="B173" s="489"/>
      <c r="C173" s="489"/>
      <c r="D173" s="489"/>
      <c r="E173" s="1139" t="str">
        <f>Translations!$B$418</f>
        <v>Denumirea sistemului IT folosit (dacă este cazul).</v>
      </c>
      <c r="F173" s="1140"/>
      <c r="G173" s="1068"/>
      <c r="H173" s="1010"/>
      <c r="I173" s="1010"/>
      <c r="J173" s="1010"/>
      <c r="K173" s="1010"/>
      <c r="L173" s="1010"/>
      <c r="M173" s="1010"/>
      <c r="N173" s="1011"/>
      <c r="O173" s="489"/>
      <c r="P173" s="542"/>
    </row>
    <row r="174" spans="1:16" ht="25.5" customHeight="1" x14ac:dyDescent="0.2">
      <c r="A174" s="89"/>
      <c r="B174" s="489"/>
      <c r="C174" s="489"/>
      <c r="D174" s="489"/>
      <c r="E174" s="1139" t="str">
        <f>Translations!$B$420</f>
        <v>Lista standardelor EN sau a altor standarde aplicate (dacă este relevant)</v>
      </c>
      <c r="F174" s="1140"/>
      <c r="G174" s="1068"/>
      <c r="H174" s="1010"/>
      <c r="I174" s="1010"/>
      <c r="J174" s="1010"/>
      <c r="K174" s="1010"/>
      <c r="L174" s="1010"/>
      <c r="M174" s="1010"/>
      <c r="N174" s="1011"/>
      <c r="O174" s="489"/>
      <c r="P174" s="542"/>
    </row>
    <row r="177" spans="1:16" ht="15.75" x14ac:dyDescent="0.25">
      <c r="A177" s="542"/>
      <c r="B177" s="489"/>
      <c r="C177" s="96">
        <v>19</v>
      </c>
      <c r="D177" s="1392" t="str">
        <f>Translations!$B$35</f>
        <v>Informații relevante pentru instalațiile de stocare geologică a CO2</v>
      </c>
      <c r="E177" s="1393"/>
      <c r="F177" s="1393"/>
      <c r="G177" s="1393"/>
      <c r="H177" s="1393"/>
      <c r="I177" s="1393"/>
      <c r="J177" s="1393"/>
      <c r="K177" s="1393"/>
      <c r="L177" s="1393"/>
      <c r="M177" s="1393"/>
      <c r="N177" s="1393"/>
      <c r="O177" s="520"/>
    </row>
    <row r="179" spans="1:16" ht="38.25" customHeight="1" x14ac:dyDescent="0.2">
      <c r="D179" s="928" t="str">
        <f>Translations!$B$716</f>
        <v xml:space="preserve">Notă: În cazul stocării geologice a CO2, emisiile provenite din complexul de stocare, precum și degajarea de CO2 în coloana de apă trebuie să fie monitorizate numai în cazul în care se detectează o scurgere. Dacă nu se detectează nicio scurgere, planul de monitorizare poate să nu aibă nicio prevedere specială privind monitorizarea. </v>
      </c>
      <c r="E179" s="928"/>
      <c r="F179" s="928"/>
      <c r="G179" s="928"/>
      <c r="H179" s="928"/>
      <c r="I179" s="928"/>
      <c r="J179" s="928"/>
      <c r="K179" s="928"/>
      <c r="L179" s="928"/>
      <c r="M179" s="928"/>
      <c r="N179" s="928"/>
    </row>
    <row r="180" spans="1:16" ht="25.5" customHeight="1" x14ac:dyDescent="0.2">
      <c r="D180" s="928" t="str">
        <f>Translations!$B$717</f>
        <v>Prin urmare, este extrem de important să existe o procedură de reacție rapidă în cazul detectării unei scurgeri. În acest caz, planul de monitorizare trebuie actualizat fără întârzieri nejustificate.</v>
      </c>
      <c r="E180" s="1345"/>
      <c r="F180" s="1345"/>
      <c r="G180" s="1345"/>
      <c r="H180" s="1345"/>
      <c r="I180" s="1345"/>
      <c r="J180" s="1345"/>
      <c r="K180" s="1345"/>
      <c r="L180" s="1345"/>
      <c r="M180" s="1345"/>
      <c r="N180" s="1345"/>
    </row>
    <row r="181" spans="1:16" ht="25.5" customHeight="1" x14ac:dyDescent="0.2">
      <c r="D181" s="928" t="str">
        <f>Translations!$B$718</f>
        <v>Furnizați detalii cu privire la procedura utilizată pentru evaluarea periodică a planului de monitorizare. În acest scop, utilizați punctul 19(c) din foaia K_ManagementControl.</v>
      </c>
      <c r="E181" s="928"/>
      <c r="F181" s="928"/>
      <c r="G181" s="928"/>
      <c r="H181" s="928"/>
      <c r="I181" s="928"/>
      <c r="J181" s="928"/>
      <c r="K181" s="928"/>
      <c r="L181" s="928"/>
      <c r="M181" s="928"/>
      <c r="N181" s="928"/>
    </row>
    <row r="183" spans="1:16" ht="51" customHeight="1" x14ac:dyDescent="0.2">
      <c r="A183" s="542"/>
      <c r="B183" s="489"/>
      <c r="C183" s="489"/>
      <c r="D183" s="33" t="s">
        <v>311</v>
      </c>
      <c r="E183" s="1114" t="str">
        <f>Translations!$B$719</f>
        <v>Dacă este cazul, furnizați detalii cu privire la procedura care descrie metodele de cuantificare a emisiilor sau a CO2 degajat în coloana de apă, provenind din potențiale scurgeri, precum și metodele aplicate și, eventual, adaptate pentru cuantificarea emisiilor efective sau a CO2 degajat în coloana de apă, provenind din scurgeri, astfel cum se precizează în secțiunea 23 din anexa IV.</v>
      </c>
      <c r="F183" s="1345"/>
      <c r="G183" s="1345"/>
      <c r="H183" s="1345"/>
      <c r="I183" s="1345"/>
      <c r="J183" s="1345"/>
      <c r="K183" s="1345"/>
      <c r="L183" s="1345"/>
      <c r="M183" s="1345"/>
      <c r="N183" s="1345"/>
      <c r="O183" s="560"/>
    </row>
    <row r="184" spans="1:16" ht="5.0999999999999996" customHeight="1" x14ac:dyDescent="0.2">
      <c r="A184" s="291"/>
      <c r="B184" s="31"/>
      <c r="C184" s="31"/>
      <c r="D184" s="518"/>
      <c r="E184" s="483"/>
      <c r="F184" s="366"/>
      <c r="G184" s="483"/>
      <c r="H184" s="483"/>
      <c r="I184" s="483"/>
      <c r="J184" s="483"/>
      <c r="K184" s="483"/>
      <c r="L184" s="483"/>
      <c r="M184" s="483"/>
      <c r="N184" s="483"/>
      <c r="O184" s="510"/>
    </row>
    <row r="185" spans="1:16" ht="12.75" customHeight="1" x14ac:dyDescent="0.2">
      <c r="A185" s="89"/>
      <c r="B185" s="489"/>
      <c r="C185" s="489"/>
      <c r="D185" s="489"/>
      <c r="E185" s="1139" t="str">
        <f>Translations!$B$405</f>
        <v>Titlul procedurii</v>
      </c>
      <c r="F185" s="1140"/>
      <c r="G185" s="1068"/>
      <c r="H185" s="1010"/>
      <c r="I185" s="1010"/>
      <c r="J185" s="1010"/>
      <c r="K185" s="1010"/>
      <c r="L185" s="1010"/>
      <c r="M185" s="1010"/>
      <c r="N185" s="1011"/>
      <c r="O185" s="489"/>
      <c r="P185" s="542"/>
    </row>
    <row r="186" spans="1:16" ht="12.75" customHeight="1" x14ac:dyDescent="0.2">
      <c r="A186" s="89"/>
      <c r="B186" s="489"/>
      <c r="C186" s="489"/>
      <c r="D186" s="489"/>
      <c r="E186" s="1139" t="str">
        <f>Translations!$B$407</f>
        <v>Trimiterea la procedură</v>
      </c>
      <c r="F186" s="1140"/>
      <c r="G186" s="1068"/>
      <c r="H186" s="1010"/>
      <c r="I186" s="1010"/>
      <c r="J186" s="1010"/>
      <c r="K186" s="1010"/>
      <c r="L186" s="1010"/>
      <c r="M186" s="1010"/>
      <c r="N186" s="1011"/>
      <c r="O186" s="489"/>
      <c r="P186" s="542"/>
    </row>
    <row r="187" spans="1:16" ht="25.5" customHeight="1" x14ac:dyDescent="0.2">
      <c r="A187" s="89"/>
      <c r="B187" s="489"/>
      <c r="C187" s="489"/>
      <c r="D187" s="489"/>
      <c r="E187" s="1139" t="str">
        <f>Translations!$B$409</f>
        <v>Trimitere la schemă (dacă este cazul)</v>
      </c>
      <c r="F187" s="1140"/>
      <c r="G187" s="1068"/>
      <c r="H187" s="1010"/>
      <c r="I187" s="1010"/>
      <c r="J187" s="1010"/>
      <c r="K187" s="1010"/>
      <c r="L187" s="1010"/>
      <c r="M187" s="1010"/>
      <c r="N187" s="1011"/>
      <c r="O187" s="489"/>
      <c r="P187" s="542"/>
    </row>
    <row r="188" spans="1:16" ht="25.5" customHeight="1" x14ac:dyDescent="0.2">
      <c r="A188" s="89"/>
      <c r="B188" s="489"/>
      <c r="C188" s="489"/>
      <c r="D188" s="489"/>
      <c r="E188" s="1134" t="str">
        <f>Translations!$B$411</f>
        <v xml:space="preserve">Scurtă descriere a procedurii  </v>
      </c>
      <c r="F188" s="1135"/>
      <c r="G188" s="1136"/>
      <c r="H188" s="1137"/>
      <c r="I188" s="1137"/>
      <c r="J188" s="1137"/>
      <c r="K188" s="1137"/>
      <c r="L188" s="1137"/>
      <c r="M188" s="1137"/>
      <c r="N188" s="1138"/>
      <c r="O188" s="489"/>
      <c r="P188" s="542"/>
    </row>
    <row r="189" spans="1:16" ht="25.5" customHeight="1" x14ac:dyDescent="0.2">
      <c r="A189" s="89"/>
      <c r="B189" s="489"/>
      <c r="C189" s="489"/>
      <c r="D189" s="489"/>
      <c r="E189" s="595"/>
      <c r="F189" s="596"/>
      <c r="G189" s="1131"/>
      <c r="H189" s="1132"/>
      <c r="I189" s="1132"/>
      <c r="J189" s="1132"/>
      <c r="K189" s="1132"/>
      <c r="L189" s="1132"/>
      <c r="M189" s="1132"/>
      <c r="N189" s="1133"/>
      <c r="O189" s="489"/>
      <c r="P189" s="542"/>
    </row>
    <row r="190" spans="1:16" ht="25.5" customHeight="1" x14ac:dyDescent="0.2">
      <c r="A190" s="89"/>
      <c r="B190" s="489"/>
      <c r="C190" s="489"/>
      <c r="D190" s="489"/>
      <c r="E190" s="597"/>
      <c r="F190" s="598"/>
      <c r="G190" s="1144"/>
      <c r="H190" s="1145"/>
      <c r="I190" s="1145"/>
      <c r="J190" s="1145"/>
      <c r="K190" s="1145"/>
      <c r="L190" s="1145"/>
      <c r="M190" s="1145"/>
      <c r="N190" s="1146"/>
      <c r="O190" s="489"/>
      <c r="P190" s="542"/>
    </row>
    <row r="191" spans="1:16" ht="25.5" customHeight="1" x14ac:dyDescent="0.2">
      <c r="A191" s="89"/>
      <c r="B191" s="489"/>
      <c r="C191" s="489"/>
      <c r="D191" s="489"/>
      <c r="E191" s="1139" t="str">
        <f>Translations!$B$414</f>
        <v>Postul sau departamentul responsabil pentru procedură și pentru orice date generate</v>
      </c>
      <c r="F191" s="1140"/>
      <c r="G191" s="1068"/>
      <c r="H191" s="1069"/>
      <c r="I191" s="1069"/>
      <c r="J191" s="1069"/>
      <c r="K191" s="1069"/>
      <c r="L191" s="1069"/>
      <c r="M191" s="1069"/>
      <c r="N191" s="1070"/>
      <c r="O191" s="489"/>
      <c r="P191" s="542"/>
    </row>
    <row r="192" spans="1:16" ht="12.75" customHeight="1" x14ac:dyDescent="0.2">
      <c r="A192" s="89"/>
      <c r="B192" s="489"/>
      <c r="C192" s="489"/>
      <c r="D192" s="489"/>
      <c r="E192" s="1139" t="str">
        <f>Translations!$B$416</f>
        <v>Locul în care se păstrează înregistrările</v>
      </c>
      <c r="F192" s="1140"/>
      <c r="G192" s="1068"/>
      <c r="H192" s="1010"/>
      <c r="I192" s="1010"/>
      <c r="J192" s="1010"/>
      <c r="K192" s="1010"/>
      <c r="L192" s="1010"/>
      <c r="M192" s="1010"/>
      <c r="N192" s="1011"/>
      <c r="O192" s="489"/>
      <c r="P192" s="542"/>
    </row>
    <row r="193" spans="1:16" ht="25.5" customHeight="1" x14ac:dyDescent="0.2">
      <c r="A193" s="89"/>
      <c r="B193" s="489"/>
      <c r="C193" s="489"/>
      <c r="D193" s="489"/>
      <c r="E193" s="1139" t="str">
        <f>Translations!$B$418</f>
        <v>Denumirea sistemului IT folosit (dacă este cazul).</v>
      </c>
      <c r="F193" s="1140"/>
      <c r="G193" s="1068"/>
      <c r="H193" s="1010"/>
      <c r="I193" s="1010"/>
      <c r="J193" s="1010"/>
      <c r="K193" s="1010"/>
      <c r="L193" s="1010"/>
      <c r="M193" s="1010"/>
      <c r="N193" s="1011"/>
      <c r="O193" s="489"/>
      <c r="P193" s="542"/>
    </row>
    <row r="194" spans="1:16" ht="25.5" customHeight="1" x14ac:dyDescent="0.2">
      <c r="A194" s="89"/>
      <c r="B194" s="489"/>
      <c r="C194" s="489"/>
      <c r="D194" s="489"/>
      <c r="E194" s="1139" t="str">
        <f>Translations!$B$420</f>
        <v>Lista standardelor EN sau a altor standarde aplicate (dacă este relevant)</v>
      </c>
      <c r="F194" s="1140"/>
      <c r="G194" s="1068"/>
      <c r="H194" s="1010"/>
      <c r="I194" s="1010"/>
      <c r="J194" s="1010"/>
      <c r="K194" s="1010"/>
      <c r="L194" s="1010"/>
      <c r="M194" s="1010"/>
      <c r="N194" s="1011"/>
      <c r="O194" s="489"/>
      <c r="P194" s="542"/>
    </row>
    <row r="196" spans="1:16" ht="38.25" customHeight="1" x14ac:dyDescent="0.2">
      <c r="A196" s="542"/>
      <c r="B196" s="489"/>
      <c r="C196" s="489"/>
      <c r="D196" s="33" t="s">
        <v>313</v>
      </c>
      <c r="E196" s="1114" t="str">
        <f>Translations!$B$720</f>
        <v>Furnizați aici o descriere a metodologiei și a procedurii folosite pentru a determina orice emisii fugitive sau evacuate, inclusiv din zonele în care se realizează recuperarea intensificată a hidrocarburilor. Dacă nu se aplică metode bazate pe măsurare în conformitate cu articolele 41-46, trebuie inclusă o justificare privind costurile nerezonabile.</v>
      </c>
      <c r="F196" s="1345"/>
      <c r="G196" s="1345"/>
      <c r="H196" s="1345"/>
      <c r="I196" s="1345"/>
      <c r="J196" s="1345"/>
      <c r="K196" s="1345"/>
      <c r="L196" s="1345"/>
      <c r="M196" s="1345"/>
      <c r="N196" s="1345"/>
      <c r="O196" s="560"/>
    </row>
    <row r="197" spans="1:16" ht="5.0999999999999996" customHeight="1" x14ac:dyDescent="0.2">
      <c r="A197" s="291"/>
      <c r="B197" s="31"/>
      <c r="C197" s="31"/>
      <c r="D197" s="518"/>
      <c r="E197" s="483"/>
      <c r="F197" s="366"/>
      <c r="G197" s="483"/>
      <c r="H197" s="483"/>
      <c r="I197" s="483"/>
      <c r="J197" s="483"/>
      <c r="K197" s="483"/>
      <c r="L197" s="483"/>
      <c r="M197" s="483"/>
      <c r="N197" s="483"/>
      <c r="O197" s="510"/>
    </row>
    <row r="198" spans="1:16" ht="12.75" customHeight="1" x14ac:dyDescent="0.2">
      <c r="A198" s="89"/>
      <c r="B198" s="489"/>
      <c r="C198" s="489"/>
      <c r="D198" s="489"/>
      <c r="E198" s="1139" t="str">
        <f>Translations!$B$405</f>
        <v>Titlul procedurii</v>
      </c>
      <c r="F198" s="1140"/>
      <c r="G198" s="1068"/>
      <c r="H198" s="1010"/>
      <c r="I198" s="1010"/>
      <c r="J198" s="1010"/>
      <c r="K198" s="1010"/>
      <c r="L198" s="1010"/>
      <c r="M198" s="1010"/>
      <c r="N198" s="1011"/>
      <c r="O198" s="489"/>
      <c r="P198" s="542"/>
    </row>
    <row r="199" spans="1:16" ht="12.75" customHeight="1" x14ac:dyDescent="0.2">
      <c r="A199" s="89"/>
      <c r="B199" s="489"/>
      <c r="C199" s="489"/>
      <c r="D199" s="489"/>
      <c r="E199" s="1139" t="str">
        <f>Translations!$B$407</f>
        <v>Trimiterea la procedură</v>
      </c>
      <c r="F199" s="1140"/>
      <c r="G199" s="1068"/>
      <c r="H199" s="1010"/>
      <c r="I199" s="1010"/>
      <c r="J199" s="1010"/>
      <c r="K199" s="1010"/>
      <c r="L199" s="1010"/>
      <c r="M199" s="1010"/>
      <c r="N199" s="1011"/>
      <c r="O199" s="489"/>
      <c r="P199" s="542"/>
    </row>
    <row r="200" spans="1:16" ht="25.5" customHeight="1" x14ac:dyDescent="0.2">
      <c r="A200" s="89"/>
      <c r="B200" s="489"/>
      <c r="C200" s="489"/>
      <c r="D200" s="489"/>
      <c r="E200" s="1139" t="str">
        <f>Translations!$B$409</f>
        <v>Trimitere la schemă (dacă este cazul)</v>
      </c>
      <c r="F200" s="1140"/>
      <c r="G200" s="1068"/>
      <c r="H200" s="1010"/>
      <c r="I200" s="1010"/>
      <c r="J200" s="1010"/>
      <c r="K200" s="1010"/>
      <c r="L200" s="1010"/>
      <c r="M200" s="1010"/>
      <c r="N200" s="1011"/>
      <c r="O200" s="489"/>
      <c r="P200" s="542"/>
    </row>
    <row r="201" spans="1:16" ht="25.5" customHeight="1" x14ac:dyDescent="0.2">
      <c r="A201" s="89"/>
      <c r="B201" s="489"/>
      <c r="C201" s="489"/>
      <c r="D201" s="489"/>
      <c r="E201" s="1134" t="str">
        <f>Translations!$B$411</f>
        <v xml:space="preserve">Scurtă descriere a procedurii  </v>
      </c>
      <c r="F201" s="1135"/>
      <c r="G201" s="1136"/>
      <c r="H201" s="1137"/>
      <c r="I201" s="1137"/>
      <c r="J201" s="1137"/>
      <c r="K201" s="1137"/>
      <c r="L201" s="1137"/>
      <c r="M201" s="1137"/>
      <c r="N201" s="1138"/>
      <c r="O201" s="489"/>
      <c r="P201" s="542"/>
    </row>
    <row r="202" spans="1:16" ht="25.5" customHeight="1" x14ac:dyDescent="0.2">
      <c r="A202" s="89"/>
      <c r="B202" s="489"/>
      <c r="C202" s="489"/>
      <c r="D202" s="489"/>
      <c r="E202" s="595"/>
      <c r="F202" s="596"/>
      <c r="G202" s="1131"/>
      <c r="H202" s="1132"/>
      <c r="I202" s="1132"/>
      <c r="J202" s="1132"/>
      <c r="K202" s="1132"/>
      <c r="L202" s="1132"/>
      <c r="M202" s="1132"/>
      <c r="N202" s="1133"/>
      <c r="O202" s="489"/>
      <c r="P202" s="542"/>
    </row>
    <row r="203" spans="1:16" ht="25.5" customHeight="1" x14ac:dyDescent="0.2">
      <c r="A203" s="89"/>
      <c r="B203" s="489"/>
      <c r="C203" s="489"/>
      <c r="D203" s="489"/>
      <c r="E203" s="597"/>
      <c r="F203" s="598"/>
      <c r="G203" s="1144"/>
      <c r="H203" s="1145"/>
      <c r="I203" s="1145"/>
      <c r="J203" s="1145"/>
      <c r="K203" s="1145"/>
      <c r="L203" s="1145"/>
      <c r="M203" s="1145"/>
      <c r="N203" s="1146"/>
      <c r="O203" s="489"/>
      <c r="P203" s="542"/>
    </row>
    <row r="204" spans="1:16" ht="25.5" customHeight="1" x14ac:dyDescent="0.2">
      <c r="A204" s="89"/>
      <c r="B204" s="489"/>
      <c r="C204" s="489"/>
      <c r="D204" s="489"/>
      <c r="E204" s="1139" t="str">
        <f>Translations!$B$414</f>
        <v>Postul sau departamentul responsabil pentru procedură și pentru orice date generate</v>
      </c>
      <c r="F204" s="1140"/>
      <c r="G204" s="1068"/>
      <c r="H204" s="1069"/>
      <c r="I204" s="1069"/>
      <c r="J204" s="1069"/>
      <c r="K204" s="1069"/>
      <c r="L204" s="1069"/>
      <c r="M204" s="1069"/>
      <c r="N204" s="1070"/>
      <c r="O204" s="489"/>
      <c r="P204" s="542"/>
    </row>
    <row r="205" spans="1:16" ht="12.75" customHeight="1" x14ac:dyDescent="0.2">
      <c r="A205" s="89"/>
      <c r="B205" s="489"/>
      <c r="C205" s="489"/>
      <c r="D205" s="489"/>
      <c r="E205" s="1139" t="str">
        <f>Translations!$B$416</f>
        <v>Locul în care se păstrează înregistrările</v>
      </c>
      <c r="F205" s="1140"/>
      <c r="G205" s="1068"/>
      <c r="H205" s="1010"/>
      <c r="I205" s="1010"/>
      <c r="J205" s="1010"/>
      <c r="K205" s="1010"/>
      <c r="L205" s="1010"/>
      <c r="M205" s="1010"/>
      <c r="N205" s="1011"/>
      <c r="O205" s="489"/>
      <c r="P205" s="542"/>
    </row>
    <row r="206" spans="1:16" ht="25.5" customHeight="1" x14ac:dyDescent="0.2">
      <c r="A206" s="89"/>
      <c r="B206" s="489"/>
      <c r="C206" s="489"/>
      <c r="D206" s="489"/>
      <c r="E206" s="1139" t="str">
        <f>Translations!$B$418</f>
        <v>Denumirea sistemului IT folosit (dacă este cazul).</v>
      </c>
      <c r="F206" s="1140"/>
      <c r="G206" s="1068"/>
      <c r="H206" s="1010"/>
      <c r="I206" s="1010"/>
      <c r="J206" s="1010"/>
      <c r="K206" s="1010"/>
      <c r="L206" s="1010"/>
      <c r="M206" s="1010"/>
      <c r="N206" s="1011"/>
      <c r="O206" s="489"/>
      <c r="P206" s="542"/>
    </row>
    <row r="207" spans="1:16" ht="25.5" customHeight="1" x14ac:dyDescent="0.2">
      <c r="A207" s="89"/>
      <c r="B207" s="489"/>
      <c r="C207" s="489"/>
      <c r="D207" s="489"/>
      <c r="E207" s="1139" t="str">
        <f>Translations!$B$420</f>
        <v>Lista standardelor EN sau a altor standarde aplicate (dacă este relevant)</v>
      </c>
      <c r="F207" s="1140"/>
      <c r="G207" s="1068"/>
      <c r="H207" s="1010"/>
      <c r="I207" s="1010"/>
      <c r="J207" s="1010"/>
      <c r="K207" s="1010"/>
      <c r="L207" s="1010"/>
      <c r="M207" s="1010"/>
      <c r="N207" s="1011"/>
      <c r="O207" s="489"/>
      <c r="P207" s="542"/>
    </row>
    <row r="209" spans="1:16" ht="25.5" customHeight="1" x14ac:dyDescent="0.2">
      <c r="A209" s="542"/>
      <c r="B209" s="489"/>
      <c r="C209" s="489"/>
      <c r="D209" s="33" t="s">
        <v>186</v>
      </c>
      <c r="E209" s="1114" t="str">
        <f>Translations!$B$721</f>
        <v>Includeți aici o descriere a procedurii utilizate pentru a stabili incertitudinea emisiilor provenind din scurgeri, dacă este cazul, cu scopul de a corecta cifra emisiilor în conformitate cu subsecțiunea B.3 a secțiunii 23 din anexa IV la RMR.</v>
      </c>
      <c r="F209" s="1345"/>
      <c r="G209" s="1345"/>
      <c r="H209" s="1345"/>
      <c r="I209" s="1345"/>
      <c r="J209" s="1345"/>
      <c r="K209" s="1345"/>
      <c r="L209" s="1345"/>
      <c r="M209" s="1345"/>
      <c r="N209" s="1345"/>
      <c r="O209" s="560"/>
    </row>
    <row r="210" spans="1:16" ht="5.0999999999999996" customHeight="1" x14ac:dyDescent="0.2">
      <c r="A210" s="291"/>
      <c r="B210" s="31"/>
      <c r="C210" s="31"/>
      <c r="D210" s="518"/>
      <c r="E210" s="483"/>
      <c r="F210" s="366"/>
      <c r="G210" s="483"/>
      <c r="H210" s="483"/>
      <c r="I210" s="483"/>
      <c r="J210" s="483"/>
      <c r="K210" s="483"/>
      <c r="L210" s="483"/>
      <c r="M210" s="483"/>
      <c r="N210" s="483"/>
      <c r="O210" s="510"/>
    </row>
    <row r="211" spans="1:16" ht="12.75" customHeight="1" x14ac:dyDescent="0.2">
      <c r="A211" s="89"/>
      <c r="B211" s="489"/>
      <c r="C211" s="489"/>
      <c r="D211" s="489"/>
      <c r="E211" s="1139" t="str">
        <f>Translations!$B$405</f>
        <v>Titlul procedurii</v>
      </c>
      <c r="F211" s="1140"/>
      <c r="G211" s="1068"/>
      <c r="H211" s="1010"/>
      <c r="I211" s="1010"/>
      <c r="J211" s="1010"/>
      <c r="K211" s="1010"/>
      <c r="L211" s="1010"/>
      <c r="M211" s="1010"/>
      <c r="N211" s="1011"/>
      <c r="O211" s="489"/>
      <c r="P211" s="542"/>
    </row>
    <row r="212" spans="1:16" ht="12.75" customHeight="1" x14ac:dyDescent="0.2">
      <c r="A212" s="89"/>
      <c r="B212" s="489"/>
      <c r="C212" s="489"/>
      <c r="D212" s="489"/>
      <c r="E212" s="1139" t="str">
        <f>Translations!$B$407</f>
        <v>Trimiterea la procedură</v>
      </c>
      <c r="F212" s="1140"/>
      <c r="G212" s="1068"/>
      <c r="H212" s="1010"/>
      <c r="I212" s="1010"/>
      <c r="J212" s="1010"/>
      <c r="K212" s="1010"/>
      <c r="L212" s="1010"/>
      <c r="M212" s="1010"/>
      <c r="N212" s="1011"/>
      <c r="O212" s="489"/>
      <c r="P212" s="542"/>
    </row>
    <row r="213" spans="1:16" ht="25.5" customHeight="1" x14ac:dyDescent="0.2">
      <c r="A213" s="89"/>
      <c r="B213" s="489"/>
      <c r="C213" s="489"/>
      <c r="D213" s="489"/>
      <c r="E213" s="1139" t="str">
        <f>Translations!$B$409</f>
        <v>Trimitere la schemă (dacă este cazul)</v>
      </c>
      <c r="F213" s="1140"/>
      <c r="G213" s="1068"/>
      <c r="H213" s="1010"/>
      <c r="I213" s="1010"/>
      <c r="J213" s="1010"/>
      <c r="K213" s="1010"/>
      <c r="L213" s="1010"/>
      <c r="M213" s="1010"/>
      <c r="N213" s="1011"/>
      <c r="O213" s="489"/>
      <c r="P213" s="542"/>
    </row>
    <row r="214" spans="1:16" ht="25.5" customHeight="1" x14ac:dyDescent="0.2">
      <c r="A214" s="89"/>
      <c r="B214" s="489"/>
      <c r="C214" s="489"/>
      <c r="D214" s="489"/>
      <c r="E214" s="1134" t="str">
        <f>Translations!$B$411</f>
        <v xml:space="preserve">Scurtă descriere a procedurii  </v>
      </c>
      <c r="F214" s="1135"/>
      <c r="G214" s="1136"/>
      <c r="H214" s="1137"/>
      <c r="I214" s="1137"/>
      <c r="J214" s="1137"/>
      <c r="K214" s="1137"/>
      <c r="L214" s="1137"/>
      <c r="M214" s="1137"/>
      <c r="N214" s="1138"/>
      <c r="O214" s="489"/>
      <c r="P214" s="542"/>
    </row>
    <row r="215" spans="1:16" ht="25.5" customHeight="1" x14ac:dyDescent="0.2">
      <c r="A215" s="89"/>
      <c r="B215" s="489"/>
      <c r="C215" s="489"/>
      <c r="D215" s="489"/>
      <c r="E215" s="595"/>
      <c r="F215" s="596"/>
      <c r="G215" s="1131"/>
      <c r="H215" s="1132"/>
      <c r="I215" s="1132"/>
      <c r="J215" s="1132"/>
      <c r="K215" s="1132"/>
      <c r="L215" s="1132"/>
      <c r="M215" s="1132"/>
      <c r="N215" s="1133"/>
      <c r="O215" s="489"/>
      <c r="P215" s="542"/>
    </row>
    <row r="216" spans="1:16" ht="25.5" customHeight="1" x14ac:dyDescent="0.2">
      <c r="A216" s="89"/>
      <c r="B216" s="489"/>
      <c r="C216" s="489"/>
      <c r="D216" s="489"/>
      <c r="E216" s="597"/>
      <c r="F216" s="598"/>
      <c r="G216" s="1144"/>
      <c r="H216" s="1145"/>
      <c r="I216" s="1145"/>
      <c r="J216" s="1145"/>
      <c r="K216" s="1145"/>
      <c r="L216" s="1145"/>
      <c r="M216" s="1145"/>
      <c r="N216" s="1146"/>
      <c r="O216" s="489"/>
      <c r="P216" s="542"/>
    </row>
    <row r="217" spans="1:16" ht="25.5" customHeight="1" x14ac:dyDescent="0.2">
      <c r="A217" s="89"/>
      <c r="B217" s="489"/>
      <c r="C217" s="489"/>
      <c r="D217" s="489"/>
      <c r="E217" s="1139" t="str">
        <f>Translations!$B$414</f>
        <v>Postul sau departamentul responsabil pentru procedură și pentru orice date generate</v>
      </c>
      <c r="F217" s="1140"/>
      <c r="G217" s="1068"/>
      <c r="H217" s="1069"/>
      <c r="I217" s="1069"/>
      <c r="J217" s="1069"/>
      <c r="K217" s="1069"/>
      <c r="L217" s="1069"/>
      <c r="M217" s="1069"/>
      <c r="N217" s="1070"/>
      <c r="O217" s="489"/>
      <c r="P217" s="542"/>
    </row>
    <row r="218" spans="1:16" ht="12.75" customHeight="1" x14ac:dyDescent="0.2">
      <c r="A218" s="89"/>
      <c r="B218" s="489"/>
      <c r="C218" s="489"/>
      <c r="D218" s="489"/>
      <c r="E218" s="1139" t="str">
        <f>Translations!$B$416</f>
        <v>Locul în care se păstrează înregistrările</v>
      </c>
      <c r="F218" s="1140"/>
      <c r="G218" s="1068"/>
      <c r="H218" s="1010"/>
      <c r="I218" s="1010"/>
      <c r="J218" s="1010"/>
      <c r="K218" s="1010"/>
      <c r="L218" s="1010"/>
      <c r="M218" s="1010"/>
      <c r="N218" s="1011"/>
      <c r="O218" s="489"/>
      <c r="P218" s="542"/>
    </row>
    <row r="219" spans="1:16" ht="25.5" customHeight="1" x14ac:dyDescent="0.2">
      <c r="A219" s="89"/>
      <c r="B219" s="489"/>
      <c r="C219" s="489"/>
      <c r="D219" s="489"/>
      <c r="E219" s="1139" t="str">
        <f>Translations!$B$418</f>
        <v>Denumirea sistemului IT folosit (dacă este cazul).</v>
      </c>
      <c r="F219" s="1140"/>
      <c r="G219" s="1068"/>
      <c r="H219" s="1010"/>
      <c r="I219" s="1010"/>
      <c r="J219" s="1010"/>
      <c r="K219" s="1010"/>
      <c r="L219" s="1010"/>
      <c r="M219" s="1010"/>
      <c r="N219" s="1011"/>
      <c r="O219" s="489"/>
      <c r="P219" s="542"/>
    </row>
    <row r="220" spans="1:16" ht="25.5" customHeight="1" x14ac:dyDescent="0.2">
      <c r="A220" s="89"/>
      <c r="B220" s="489"/>
      <c r="C220" s="489"/>
      <c r="D220" s="489"/>
      <c r="E220" s="1139" t="str">
        <f>Translations!$B$420</f>
        <v>Lista standardelor EN sau a altor standarde aplicate (dacă este relevant)</v>
      </c>
      <c r="F220" s="1140"/>
      <c r="G220" s="1068"/>
      <c r="H220" s="1010"/>
      <c r="I220" s="1010"/>
      <c r="J220" s="1010"/>
      <c r="K220" s="1010"/>
      <c r="L220" s="1010"/>
      <c r="M220" s="1010"/>
      <c r="N220" s="1011"/>
      <c r="O220" s="489"/>
      <c r="P220" s="542"/>
    </row>
    <row r="221" spans="1:16" ht="12.75" hidden="1" customHeight="1" x14ac:dyDescent="0.2">
      <c r="A221" s="89" t="s">
        <v>322</v>
      </c>
      <c r="B221" s="489"/>
      <c r="C221" s="489"/>
      <c r="D221" s="489"/>
      <c r="E221" s="489"/>
      <c r="F221" s="489"/>
      <c r="G221" s="489"/>
      <c r="H221" s="489"/>
      <c r="I221" s="489"/>
      <c r="J221" s="489"/>
      <c r="K221" s="489"/>
      <c r="L221" s="489"/>
      <c r="M221" s="489"/>
      <c r="N221" s="489"/>
      <c r="P221" s="542"/>
    </row>
    <row r="222" spans="1:16" s="371" customFormat="1" ht="12.75" hidden="1" customHeight="1" x14ac:dyDescent="0.2">
      <c r="A222" s="89" t="s">
        <v>322</v>
      </c>
      <c r="B222" s="489"/>
      <c r="C222" s="489"/>
      <c r="D222" s="489"/>
      <c r="E222" s="873" t="str">
        <f>Translations!$B$1150</f>
        <v>Procedură viitoare adăugată de operator</v>
      </c>
      <c r="F222" s="873"/>
      <c r="G222" s="873"/>
      <c r="H222" s="873"/>
      <c r="I222" s="873"/>
      <c r="J222" s="873"/>
      <c r="K222" s="873"/>
      <c r="L222" s="873"/>
      <c r="M222" s="873"/>
      <c r="N222" s="873"/>
      <c r="O222" s="489"/>
      <c r="P222" s="372"/>
    </row>
    <row r="223" spans="1:16" ht="12.75" hidden="1" customHeight="1" x14ac:dyDescent="0.2">
      <c r="A223" s="89" t="s">
        <v>322</v>
      </c>
      <c r="B223" s="489"/>
      <c r="C223" s="489"/>
      <c r="D223" s="489"/>
      <c r="E223" s="489"/>
      <c r="F223" s="489"/>
      <c r="G223" s="489"/>
      <c r="H223" s="489"/>
      <c r="I223" s="489"/>
      <c r="J223" s="489"/>
      <c r="K223" s="489"/>
      <c r="L223" s="489"/>
      <c r="M223" s="489"/>
      <c r="N223" s="489"/>
      <c r="O223" s="489"/>
      <c r="P223" s="77"/>
    </row>
    <row r="224" spans="1:16" ht="12.75" hidden="1" customHeight="1" x14ac:dyDescent="0.2">
      <c r="A224" s="89" t="s">
        <v>322</v>
      </c>
      <c r="B224" s="489"/>
      <c r="C224" s="489"/>
      <c r="D224" s="489"/>
      <c r="E224" s="1139" t="str">
        <f>Translations!$B$405</f>
        <v>Titlul procedurii</v>
      </c>
      <c r="F224" s="1140"/>
      <c r="G224" s="1068"/>
      <c r="H224" s="1010"/>
      <c r="I224" s="1010"/>
      <c r="J224" s="1010"/>
      <c r="K224" s="1010"/>
      <c r="L224" s="1010"/>
      <c r="M224" s="1010"/>
      <c r="N224" s="1011"/>
      <c r="O224" s="489"/>
      <c r="P224" s="77"/>
    </row>
    <row r="225" spans="1:23" ht="12.75" hidden="1" customHeight="1" x14ac:dyDescent="0.2">
      <c r="A225" s="89" t="s">
        <v>322</v>
      </c>
      <c r="B225" s="489"/>
      <c r="C225" s="489"/>
      <c r="D225" s="489"/>
      <c r="E225" s="1139" t="str">
        <f>Translations!$B$407</f>
        <v>Trimiterea la procedură</v>
      </c>
      <c r="F225" s="1140"/>
      <c r="G225" s="1068"/>
      <c r="H225" s="1010"/>
      <c r="I225" s="1010"/>
      <c r="J225" s="1010"/>
      <c r="K225" s="1010"/>
      <c r="L225" s="1010"/>
      <c r="M225" s="1010"/>
      <c r="N225" s="1011"/>
      <c r="O225" s="489"/>
      <c r="P225" s="77"/>
    </row>
    <row r="226" spans="1:23" ht="12.75" hidden="1" customHeight="1" x14ac:dyDescent="0.2">
      <c r="A226" s="89" t="s">
        <v>322</v>
      </c>
      <c r="B226" s="489"/>
      <c r="C226" s="489"/>
      <c r="D226" s="489"/>
      <c r="E226" s="1139" t="str">
        <f>Translations!$B$409</f>
        <v>Trimitere la schemă (dacă este cazul)</v>
      </c>
      <c r="F226" s="1140"/>
      <c r="G226" s="1068"/>
      <c r="H226" s="1010"/>
      <c r="I226" s="1010"/>
      <c r="J226" s="1010"/>
      <c r="K226" s="1010"/>
      <c r="L226" s="1010"/>
      <c r="M226" s="1010"/>
      <c r="N226" s="1011"/>
      <c r="O226" s="489"/>
      <c r="P226" s="77"/>
    </row>
    <row r="227" spans="1:23" ht="25.5" hidden="1" customHeight="1" x14ac:dyDescent="0.2">
      <c r="A227" s="89" t="s">
        <v>322</v>
      </c>
      <c r="B227" s="489"/>
      <c r="C227" s="489"/>
      <c r="D227" s="489"/>
      <c r="E227" s="1134" t="str">
        <f>Translations!$B$411</f>
        <v xml:space="preserve">Scurtă descriere a procedurii  </v>
      </c>
      <c r="F227" s="1135"/>
      <c r="G227" s="1136"/>
      <c r="H227" s="1137"/>
      <c r="I227" s="1137"/>
      <c r="J227" s="1137"/>
      <c r="K227" s="1137"/>
      <c r="L227" s="1137"/>
      <c r="M227" s="1137"/>
      <c r="N227" s="1138"/>
      <c r="O227" s="489"/>
      <c r="P227" s="77"/>
    </row>
    <row r="228" spans="1:23" ht="25.5" hidden="1" customHeight="1" x14ac:dyDescent="0.2">
      <c r="A228" s="89" t="s">
        <v>322</v>
      </c>
      <c r="B228" s="489"/>
      <c r="C228" s="489"/>
      <c r="D228" s="489"/>
      <c r="E228" s="595"/>
      <c r="F228" s="596"/>
      <c r="G228" s="1131"/>
      <c r="H228" s="1132"/>
      <c r="I228" s="1132"/>
      <c r="J228" s="1132"/>
      <c r="K228" s="1132"/>
      <c r="L228" s="1132"/>
      <c r="M228" s="1132"/>
      <c r="N228" s="1133"/>
      <c r="O228" s="489"/>
      <c r="P228" s="77"/>
    </row>
    <row r="229" spans="1:23" ht="25.5" hidden="1" customHeight="1" x14ac:dyDescent="0.2">
      <c r="A229" s="89" t="s">
        <v>322</v>
      </c>
      <c r="B229" s="489"/>
      <c r="C229" s="489"/>
      <c r="D229" s="489"/>
      <c r="E229" s="597"/>
      <c r="F229" s="598"/>
      <c r="G229" s="1144"/>
      <c r="H229" s="1145"/>
      <c r="I229" s="1145"/>
      <c r="J229" s="1145"/>
      <c r="K229" s="1145"/>
      <c r="L229" s="1145"/>
      <c r="M229" s="1145"/>
      <c r="N229" s="1146"/>
      <c r="O229" s="489"/>
      <c r="P229" s="77"/>
    </row>
    <row r="230" spans="1:23" ht="38.25" hidden="1" customHeight="1" x14ac:dyDescent="0.2">
      <c r="A230" s="89" t="s">
        <v>322</v>
      </c>
      <c r="B230" s="489"/>
      <c r="C230" s="489"/>
      <c r="D230" s="489"/>
      <c r="E230" s="1139" t="str">
        <f>Translations!$B$414</f>
        <v>Postul sau departamentul responsabil pentru procedură și pentru orice date generate</v>
      </c>
      <c r="F230" s="1140"/>
      <c r="G230" s="1068"/>
      <c r="H230" s="1069"/>
      <c r="I230" s="1069"/>
      <c r="J230" s="1069"/>
      <c r="K230" s="1069"/>
      <c r="L230" s="1069"/>
      <c r="M230" s="1069"/>
      <c r="N230" s="1070"/>
      <c r="O230" s="489"/>
      <c r="P230" s="77"/>
    </row>
    <row r="231" spans="1:23" ht="12.75" hidden="1" customHeight="1" x14ac:dyDescent="0.2">
      <c r="A231" s="89" t="s">
        <v>322</v>
      </c>
      <c r="B231" s="489"/>
      <c r="C231" s="489"/>
      <c r="D231" s="489"/>
      <c r="E231" s="1139" t="str">
        <f>Translations!$B$416</f>
        <v>Locul în care se păstrează înregistrările</v>
      </c>
      <c r="F231" s="1140"/>
      <c r="G231" s="1068"/>
      <c r="H231" s="1010"/>
      <c r="I231" s="1010"/>
      <c r="J231" s="1010"/>
      <c r="K231" s="1010"/>
      <c r="L231" s="1010"/>
      <c r="M231" s="1010"/>
      <c r="N231" s="1011"/>
      <c r="O231" s="489"/>
      <c r="P231" s="77"/>
    </row>
    <row r="232" spans="1:23" ht="25.5" hidden="1" customHeight="1" x14ac:dyDescent="0.2">
      <c r="A232" s="89" t="s">
        <v>322</v>
      </c>
      <c r="B232" s="489"/>
      <c r="C232" s="489"/>
      <c r="D232" s="489"/>
      <c r="E232" s="1139" t="str">
        <f>Translations!$B$418</f>
        <v>Denumirea sistemului IT folosit (dacă este cazul).</v>
      </c>
      <c r="F232" s="1140"/>
      <c r="G232" s="1068"/>
      <c r="H232" s="1010"/>
      <c r="I232" s="1010"/>
      <c r="J232" s="1010"/>
      <c r="K232" s="1010"/>
      <c r="L232" s="1010"/>
      <c r="M232" s="1010"/>
      <c r="N232" s="1011"/>
      <c r="O232" s="489"/>
      <c r="P232" s="77"/>
    </row>
    <row r="233" spans="1:23" ht="25.5" hidden="1" customHeight="1" x14ac:dyDescent="0.2">
      <c r="A233" s="89" t="s">
        <v>322</v>
      </c>
      <c r="B233" s="489"/>
      <c r="C233" s="489"/>
      <c r="D233" s="489"/>
      <c r="E233" s="1139" t="str">
        <f>Translations!$B$420</f>
        <v>Lista standardelor EN sau a altor standarde aplicate (dacă este relevant)</v>
      </c>
      <c r="F233" s="1140"/>
      <c r="G233" s="1068"/>
      <c r="H233" s="1010"/>
      <c r="I233" s="1010"/>
      <c r="J233" s="1010"/>
      <c r="K233" s="1010"/>
      <c r="L233" s="1010"/>
      <c r="M233" s="1010"/>
      <c r="N233" s="1011"/>
      <c r="O233" s="489"/>
      <c r="P233" s="77"/>
    </row>
    <row r="234" spans="1:23" ht="12.75" customHeight="1" x14ac:dyDescent="0.2">
      <c r="A234" s="90" t="s">
        <v>3</v>
      </c>
      <c r="B234" s="489"/>
      <c r="C234" s="489"/>
      <c r="D234" s="489"/>
      <c r="E234" s="489"/>
      <c r="F234" s="489"/>
      <c r="G234" s="489"/>
      <c r="H234" s="489"/>
      <c r="I234" s="489"/>
      <c r="J234" s="489"/>
      <c r="K234" s="489"/>
      <c r="L234" s="489"/>
      <c r="M234" s="489"/>
      <c r="N234" s="489"/>
      <c r="O234" s="489"/>
      <c r="P234" s="77"/>
    </row>
    <row r="235" spans="1:23" ht="5.0999999999999996" customHeight="1" x14ac:dyDescent="0.2">
      <c r="A235" s="89"/>
      <c r="B235" s="489"/>
      <c r="C235" s="503"/>
      <c r="D235" s="33"/>
      <c r="E235" s="489"/>
      <c r="F235" s="489"/>
      <c r="G235" s="1202" t="str">
        <f>Translations!$B$429</f>
        <v>Apăsați pe „+” pentru a adăuga mai multe proceduri</v>
      </c>
      <c r="H235" s="1203"/>
      <c r="I235" s="1203"/>
      <c r="J235" s="1203"/>
      <c r="K235" s="1204"/>
      <c r="L235" s="489"/>
      <c r="M235" s="408"/>
      <c r="N235" s="489"/>
      <c r="O235" s="394"/>
      <c r="P235" s="77"/>
    </row>
    <row r="236" spans="1:23" ht="12.75" customHeight="1" x14ac:dyDescent="0.2">
      <c r="A236" s="89"/>
      <c r="B236" s="489"/>
      <c r="C236" s="503"/>
      <c r="D236" s="33"/>
      <c r="E236" s="489"/>
      <c r="F236" s="489"/>
      <c r="G236" s="1205"/>
      <c r="H236" s="1206"/>
      <c r="I236" s="1206"/>
      <c r="J236" s="1206"/>
      <c r="K236" s="1013"/>
      <c r="L236" s="489"/>
      <c r="M236" s="408"/>
      <c r="N236" s="489"/>
      <c r="O236" s="394"/>
      <c r="P236" s="77"/>
    </row>
    <row r="237" spans="1:23" ht="5.0999999999999996" customHeight="1" x14ac:dyDescent="0.2">
      <c r="A237" s="89"/>
      <c r="B237" s="489"/>
      <c r="C237" s="503"/>
      <c r="D237" s="33"/>
      <c r="E237" s="489"/>
      <c r="F237" s="489"/>
      <c r="G237" s="1207"/>
      <c r="H237" s="1208"/>
      <c r="I237" s="1208"/>
      <c r="J237" s="1208"/>
      <c r="K237" s="1209"/>
      <c r="L237" s="489"/>
      <c r="M237" s="408"/>
      <c r="N237" s="489"/>
      <c r="O237" s="394"/>
      <c r="P237" s="77"/>
    </row>
    <row r="238" spans="1:23" x14ac:dyDescent="0.2">
      <c r="A238" s="90"/>
      <c r="B238" s="489"/>
      <c r="C238" s="489"/>
      <c r="D238" s="489"/>
      <c r="E238" s="489"/>
      <c r="F238" s="489"/>
      <c r="G238" s="489"/>
      <c r="H238" s="489"/>
      <c r="I238" s="489"/>
      <c r="J238" s="489"/>
      <c r="K238" s="489"/>
      <c r="L238" s="489"/>
      <c r="M238" s="489"/>
      <c r="N238" s="489"/>
      <c r="O238" s="508"/>
      <c r="P238" s="77"/>
    </row>
    <row r="239" spans="1:23" s="12" customFormat="1" ht="15" customHeight="1" x14ac:dyDescent="0.2">
      <c r="A239" s="6"/>
      <c r="E239" s="253"/>
      <c r="F239" s="929" t="str">
        <f>EUconst_MsgNextSheet</f>
        <v xml:space="preserve">&lt;&lt;&lt; Apăsați aici pentru a trece la foaia următoare &gt;&gt;&gt; </v>
      </c>
      <c r="G239" s="929"/>
      <c r="H239" s="929"/>
      <c r="I239" s="929"/>
      <c r="J239" s="929"/>
      <c r="K239" s="929"/>
      <c r="L239" s="929"/>
      <c r="M239" s="253"/>
      <c r="N239" s="253"/>
      <c r="P239" s="6"/>
      <c r="Q239" s="97"/>
      <c r="R239" s="97"/>
      <c r="S239" s="97"/>
      <c r="T239" s="97"/>
      <c r="U239" s="97"/>
      <c r="V239" s="97"/>
      <c r="W239" s="97"/>
    </row>
  </sheetData>
  <sheetProtection sheet="1" formatColumns="0" formatRows="0" insertHyperlinks="0"/>
  <mergeCells count="329">
    <mergeCell ref="G229:N229"/>
    <mergeCell ref="E230:F230"/>
    <mergeCell ref="G230:N230"/>
    <mergeCell ref="G235:K237"/>
    <mergeCell ref="E231:F231"/>
    <mergeCell ref="G231:N231"/>
    <mergeCell ref="E232:F232"/>
    <mergeCell ref="G232:N232"/>
    <mergeCell ref="E233:F233"/>
    <mergeCell ref="G233:N233"/>
    <mergeCell ref="E226:F226"/>
    <mergeCell ref="G226:N226"/>
    <mergeCell ref="G228:N228"/>
    <mergeCell ref="E227:F227"/>
    <mergeCell ref="G227:N227"/>
    <mergeCell ref="E222:N222"/>
    <mergeCell ref="E224:F224"/>
    <mergeCell ref="G224:N224"/>
    <mergeCell ref="G225:N225"/>
    <mergeCell ref="E225:F225"/>
    <mergeCell ref="E220:F220"/>
    <mergeCell ref="G220:N220"/>
    <mergeCell ref="E217:F217"/>
    <mergeCell ref="G217:N217"/>
    <mergeCell ref="E218:F218"/>
    <mergeCell ref="G218:N218"/>
    <mergeCell ref="G215:N215"/>
    <mergeCell ref="G206:N206"/>
    <mergeCell ref="E219:F219"/>
    <mergeCell ref="G219:N219"/>
    <mergeCell ref="G216:N216"/>
    <mergeCell ref="G213:N213"/>
    <mergeCell ref="E214:F214"/>
    <mergeCell ref="G214:N214"/>
    <mergeCell ref="E206:F206"/>
    <mergeCell ref="E207:F207"/>
    <mergeCell ref="E212:F212"/>
    <mergeCell ref="E213:F213"/>
    <mergeCell ref="E204:F204"/>
    <mergeCell ref="G207:N207"/>
    <mergeCell ref="E205:F205"/>
    <mergeCell ref="G205:N205"/>
    <mergeCell ref="E209:N209"/>
    <mergeCell ref="G204:N204"/>
    <mergeCell ref="G212:N212"/>
    <mergeCell ref="G211:N211"/>
    <mergeCell ref="E199:F199"/>
    <mergeCell ref="G199:N199"/>
    <mergeCell ref="E196:N196"/>
    <mergeCell ref="E198:F198"/>
    <mergeCell ref="G202:N202"/>
    <mergeCell ref="G203:N203"/>
    <mergeCell ref="E200:F200"/>
    <mergeCell ref="G201:N201"/>
    <mergeCell ref="G200:N200"/>
    <mergeCell ref="E201:F201"/>
    <mergeCell ref="E211:F211"/>
    <mergeCell ref="D179:N179"/>
    <mergeCell ref="D180:N180"/>
    <mergeCell ref="D181:N181"/>
    <mergeCell ref="E186:F186"/>
    <mergeCell ref="G198:N198"/>
    <mergeCell ref="G192:N192"/>
    <mergeCell ref="E193:F193"/>
    <mergeCell ref="E192:F192"/>
    <mergeCell ref="E191:F191"/>
    <mergeCell ref="M82:N82"/>
    <mergeCell ref="E77:F77"/>
    <mergeCell ref="E83:N83"/>
    <mergeCell ref="D80:N80"/>
    <mergeCell ref="G68:N68"/>
    <mergeCell ref="E66:N66"/>
    <mergeCell ref="G77:N77"/>
    <mergeCell ref="G69:N69"/>
    <mergeCell ref="G70:N70"/>
    <mergeCell ref="E71:F71"/>
    <mergeCell ref="K85:N85"/>
    <mergeCell ref="G71:N71"/>
    <mergeCell ref="E74:F74"/>
    <mergeCell ref="G76:N76"/>
    <mergeCell ref="M59:N59"/>
    <mergeCell ref="K59:L59"/>
    <mergeCell ref="F59:G59"/>
    <mergeCell ref="H59:I59"/>
    <mergeCell ref="G72:N72"/>
    <mergeCell ref="H61:L63"/>
    <mergeCell ref="K56:L56"/>
    <mergeCell ref="K54:L54"/>
    <mergeCell ref="E30:N30"/>
    <mergeCell ref="E31:N31"/>
    <mergeCell ref="E28:N28"/>
    <mergeCell ref="F55:G55"/>
    <mergeCell ref="H55:I55"/>
    <mergeCell ref="K55:L55"/>
    <mergeCell ref="E32:N32"/>
    <mergeCell ref="H56:I56"/>
    <mergeCell ref="E16:N16"/>
    <mergeCell ref="E17:N17"/>
    <mergeCell ref="E18:N18"/>
    <mergeCell ref="E19:N19"/>
    <mergeCell ref="E22:N22"/>
    <mergeCell ref="E23:N23"/>
    <mergeCell ref="F48:N48"/>
    <mergeCell ref="F49:N49"/>
    <mergeCell ref="F58:G58"/>
    <mergeCell ref="H58:I58"/>
    <mergeCell ref="K58:L58"/>
    <mergeCell ref="M58:N58"/>
    <mergeCell ref="M57:N57"/>
    <mergeCell ref="F57:G57"/>
    <mergeCell ref="H57:I57"/>
    <mergeCell ref="K57:L57"/>
    <mergeCell ref="F45:N45"/>
    <mergeCell ref="H53:I53"/>
    <mergeCell ref="M92:N92"/>
    <mergeCell ref="G75:N75"/>
    <mergeCell ref="F54:G54"/>
    <mergeCell ref="F56:G56"/>
    <mergeCell ref="M56:N56"/>
    <mergeCell ref="M55:N55"/>
    <mergeCell ref="K53:L53"/>
    <mergeCell ref="H54:I54"/>
    <mergeCell ref="F92:G92"/>
    <mergeCell ref="E89:N89"/>
    <mergeCell ref="F93:G93"/>
    <mergeCell ref="H93:L93"/>
    <mergeCell ref="M91:N91"/>
    <mergeCell ref="M54:N54"/>
    <mergeCell ref="E68:F68"/>
    <mergeCell ref="E75:F75"/>
    <mergeCell ref="E76:F76"/>
    <mergeCell ref="E69:F69"/>
    <mergeCell ref="E24:N24"/>
    <mergeCell ref="E20:N20"/>
    <mergeCell ref="M53:N53"/>
    <mergeCell ref="E40:N40"/>
    <mergeCell ref="F53:G53"/>
    <mergeCell ref="E33:N33"/>
    <mergeCell ref="E34:N34"/>
    <mergeCell ref="E44:N44"/>
    <mergeCell ref="E51:N51"/>
    <mergeCell ref="E35:N35"/>
    <mergeCell ref="E25:N25"/>
    <mergeCell ref="E37:N37"/>
    <mergeCell ref="E41:N41"/>
    <mergeCell ref="E43:N43"/>
    <mergeCell ref="F46:N46"/>
    <mergeCell ref="D10:N10"/>
    <mergeCell ref="D12:N12"/>
    <mergeCell ref="D13:N13"/>
    <mergeCell ref="D14:N14"/>
    <mergeCell ref="E26:N26"/>
    <mergeCell ref="E85:J85"/>
    <mergeCell ref="E27:N27"/>
    <mergeCell ref="F96:G96"/>
    <mergeCell ref="M93:N93"/>
    <mergeCell ref="E38:N38"/>
    <mergeCell ref="F47:N47"/>
    <mergeCell ref="E36:N36"/>
    <mergeCell ref="E86:N86"/>
    <mergeCell ref="E88:N88"/>
    <mergeCell ref="H92:L92"/>
    <mergeCell ref="M97:N97"/>
    <mergeCell ref="E29:N29"/>
    <mergeCell ref="E114:F114"/>
    <mergeCell ref="H99:L99"/>
    <mergeCell ref="E50:N50"/>
    <mergeCell ref="E39:N39"/>
    <mergeCell ref="H94:L94"/>
    <mergeCell ref="H96:L96"/>
    <mergeCell ref="E70:F70"/>
    <mergeCell ref="H91:L91"/>
    <mergeCell ref="G127:N127"/>
    <mergeCell ref="M94:N94"/>
    <mergeCell ref="E121:F121"/>
    <mergeCell ref="E122:F122"/>
    <mergeCell ref="G122:N122"/>
    <mergeCell ref="F99:G99"/>
    <mergeCell ref="F98:G98"/>
    <mergeCell ref="H97:L97"/>
    <mergeCell ref="H98:L98"/>
    <mergeCell ref="F97:G97"/>
    <mergeCell ref="G144:N144"/>
    <mergeCell ref="E145:F145"/>
    <mergeCell ref="M100:N100"/>
    <mergeCell ref="E153:F153"/>
    <mergeCell ref="E173:F173"/>
    <mergeCell ref="G166:N166"/>
    <mergeCell ref="G172:N172"/>
    <mergeCell ref="E119:F119"/>
    <mergeCell ref="G119:N119"/>
    <mergeCell ref="E126:F126"/>
    <mergeCell ref="E185:F185"/>
    <mergeCell ref="D177:N177"/>
    <mergeCell ref="G185:N185"/>
    <mergeCell ref="E183:N183"/>
    <mergeCell ref="G174:N174"/>
    <mergeCell ref="E154:F154"/>
    <mergeCell ref="E159:F159"/>
    <mergeCell ref="E161:F161"/>
    <mergeCell ref="E172:F172"/>
    <mergeCell ref="E171:F171"/>
    <mergeCell ref="M99:N99"/>
    <mergeCell ref="F100:G100"/>
    <mergeCell ref="J108:N108"/>
    <mergeCell ref="H100:L100"/>
    <mergeCell ref="H102:L102"/>
    <mergeCell ref="F101:G101"/>
    <mergeCell ref="M101:N101"/>
    <mergeCell ref="E142:F142"/>
    <mergeCell ref="E120:F120"/>
    <mergeCell ref="E132:F132"/>
    <mergeCell ref="G130:N130"/>
    <mergeCell ref="E134:F134"/>
    <mergeCell ref="G134:N134"/>
    <mergeCell ref="E141:F141"/>
    <mergeCell ref="G126:N126"/>
    <mergeCell ref="G120:N120"/>
    <mergeCell ref="G121:N121"/>
    <mergeCell ref="M96:N96"/>
    <mergeCell ref="E127:F127"/>
    <mergeCell ref="E111:N111"/>
    <mergeCell ref="E124:N124"/>
    <mergeCell ref="M98:N98"/>
    <mergeCell ref="G113:N113"/>
    <mergeCell ref="G114:N114"/>
    <mergeCell ref="H101:L101"/>
    <mergeCell ref="M102:N102"/>
    <mergeCell ref="F102:G102"/>
    <mergeCell ref="E129:F129"/>
    <mergeCell ref="G132:N132"/>
    <mergeCell ref="G167:N167"/>
    <mergeCell ref="E168:F168"/>
    <mergeCell ref="G168:N168"/>
    <mergeCell ref="E158:F158"/>
    <mergeCell ref="G155:N155"/>
    <mergeCell ref="G165:N165"/>
    <mergeCell ref="E163:N163"/>
    <mergeCell ref="G161:N161"/>
    <mergeCell ref="E194:F194"/>
    <mergeCell ref="E187:F187"/>
    <mergeCell ref="G191:N191"/>
    <mergeCell ref="G190:N190"/>
    <mergeCell ref="G194:N194"/>
    <mergeCell ref="G189:N189"/>
    <mergeCell ref="E188:F188"/>
    <mergeCell ref="G188:N188"/>
    <mergeCell ref="G193:N193"/>
    <mergeCell ref="G187:N187"/>
    <mergeCell ref="E167:F167"/>
    <mergeCell ref="G158:N158"/>
    <mergeCell ref="G159:N159"/>
    <mergeCell ref="G186:N186"/>
    <mergeCell ref="G173:N173"/>
    <mergeCell ref="G169:N169"/>
    <mergeCell ref="G160:N160"/>
    <mergeCell ref="E166:F166"/>
    <mergeCell ref="E165:F165"/>
    <mergeCell ref="G170:N170"/>
    <mergeCell ref="G171:N171"/>
    <mergeCell ref="E174:F174"/>
    <mergeCell ref="E160:F160"/>
    <mergeCell ref="E146:F146"/>
    <mergeCell ref="G146:N146"/>
    <mergeCell ref="G152:N152"/>
    <mergeCell ref="G147:N147"/>
    <mergeCell ref="E150:N150"/>
    <mergeCell ref="E152:F152"/>
    <mergeCell ref="E155:F155"/>
    <mergeCell ref="F95:G95"/>
    <mergeCell ref="E137:N137"/>
    <mergeCell ref="E139:F139"/>
    <mergeCell ref="E140:F140"/>
    <mergeCell ref="G129:N129"/>
    <mergeCell ref="G131:N131"/>
    <mergeCell ref="E133:F133"/>
    <mergeCell ref="G133:N133"/>
    <mergeCell ref="E116:F116"/>
    <mergeCell ref="G117:N117"/>
    <mergeCell ref="G153:N153"/>
    <mergeCell ref="G143:N143"/>
    <mergeCell ref="G145:N145"/>
    <mergeCell ref="G2:H2"/>
    <mergeCell ref="I2:J2"/>
    <mergeCell ref="C6:K6"/>
    <mergeCell ref="L6:N6"/>
    <mergeCell ref="E3:F3"/>
    <mergeCell ref="G139:N139"/>
    <mergeCell ref="G140:N140"/>
    <mergeCell ref="G157:N157"/>
    <mergeCell ref="E135:F135"/>
    <mergeCell ref="G135:N135"/>
    <mergeCell ref="E148:F148"/>
    <mergeCell ref="G148:N148"/>
    <mergeCell ref="E147:F147"/>
    <mergeCell ref="G141:N141"/>
    <mergeCell ref="G156:N156"/>
    <mergeCell ref="G154:N154"/>
    <mergeCell ref="G142:N142"/>
    <mergeCell ref="B2:D4"/>
    <mergeCell ref="E4:F4"/>
    <mergeCell ref="K2:L2"/>
    <mergeCell ref="M2:N2"/>
    <mergeCell ref="M3:N3"/>
    <mergeCell ref="E2:F2"/>
    <mergeCell ref="G3:H3"/>
    <mergeCell ref="I3:J3"/>
    <mergeCell ref="K4:L4"/>
    <mergeCell ref="M4:N4"/>
    <mergeCell ref="G4:H4"/>
    <mergeCell ref="K3:L3"/>
    <mergeCell ref="I4:J4"/>
    <mergeCell ref="E128:F128"/>
    <mergeCell ref="G118:N118"/>
    <mergeCell ref="G115:N115"/>
    <mergeCell ref="G73:N73"/>
    <mergeCell ref="G116:N116"/>
    <mergeCell ref="G128:N128"/>
    <mergeCell ref="H95:L95"/>
    <mergeCell ref="F94:G94"/>
    <mergeCell ref="F239:L239"/>
    <mergeCell ref="K8:N8"/>
    <mergeCell ref="E108:I108"/>
    <mergeCell ref="E113:F113"/>
    <mergeCell ref="E115:F115"/>
    <mergeCell ref="E109:N109"/>
    <mergeCell ref="H104:L106"/>
    <mergeCell ref="M95:N95"/>
    <mergeCell ref="G74:N74"/>
  </mergeCells>
  <phoneticPr fontId="38" type="noConversion"/>
  <conditionalFormatting sqref="E22:E41">
    <cfRule type="expression" dxfId="23" priority="2" stopIfTrue="1">
      <formula>$L$6=EUconst_NotRelevant</formula>
    </cfRule>
  </conditionalFormatting>
  <conditionalFormatting sqref="K85:N85 G139:N148 G152:N161 G165:N174">
    <cfRule type="expression" dxfId="22" priority="5" stopIfTrue="1">
      <formula>(CNTR_PipelineApproach=1)</formula>
    </cfRule>
  </conditionalFormatting>
  <conditionalFormatting sqref="F92:N102">
    <cfRule type="expression" dxfId="21" priority="6" stopIfTrue="1">
      <formula>(CNTR_PipelineApproach=1)</formula>
    </cfRule>
  </conditionalFormatting>
  <conditionalFormatting sqref="J108:N108">
    <cfRule type="expression" dxfId="20" priority="7" stopIfTrue="1">
      <formula>(CNTR_PipelineApproach=1)</formula>
    </cfRule>
  </conditionalFormatting>
  <conditionalFormatting sqref="G224:N233">
    <cfRule type="expression" dxfId="19" priority="1" stopIfTrue="1">
      <formula>$W$27</formula>
    </cfRule>
  </conditionalFormatting>
  <dataValidations count="2">
    <dataValidation type="list" allowBlank="1" showInputMessage="1" showErrorMessage="1" sqref="M54:N59">
      <formula1>EUconst_TransCO2Approach</formula1>
    </dataValidation>
    <dataValidation type="list" allowBlank="1" showInputMessage="1" showErrorMessage="1" sqref="K54:L58">
      <formula1>EUconst_CO2TransferTypes</formula1>
    </dataValidation>
  </dataValidations>
  <hyperlinks>
    <hyperlink ref="F239:L239" location="JUMP_K_Top" display="JUMP_K_Top"/>
    <hyperlink ref="E4:F4" location="JUMP_J_Bottom" display="JUMP_J_Bottom"/>
    <hyperlink ref="E3:F3" location="JUMP_J_Top" display="JUMP_J_Top"/>
    <hyperlink ref="G2:H2" location="JUMP_a_Content" display="Table of contents"/>
    <hyperlink ref="I2:J2" location="JUMP_I_Top" display="JUMP_I_Top"/>
    <hyperlink ref="K2:L2" location="JUMP_K_Top" display="JUMP_K_Top"/>
  </hyperlinks>
  <pageMargins left="0.78740157480314965" right="0.78740157480314965" top="0.78740157480314965" bottom="0.78740157480314965" header="0.39370078740157483" footer="0.39370078740157483"/>
  <pageSetup paperSize="9" scale="59" fitToHeight="10" orientation="portrait" r:id="rId1"/>
  <headerFooter alignWithMargins="0">
    <oddHeader>&amp;L&amp;F, &amp;A&amp;R&amp;D, &amp;T</oddHeader>
    <oddFooter>&amp;C&amp;P / &amp;N</oddFooter>
  </headerFooter>
  <rowBreaks count="2" manualBreakCount="2">
    <brk id="65" min="1" max="14" man="1"/>
    <brk id="123"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indexed="13"/>
    <pageSetUpPr fitToPage="1"/>
  </sheetPr>
  <dimension ref="A1:W286"/>
  <sheetViews>
    <sheetView topLeftCell="B1" workbookViewId="0">
      <pane ySplit="4" topLeftCell="A224" activePane="bottomLeft" state="frozen"/>
      <selection activeCell="B2" sqref="B2"/>
      <selection pane="bottomLeft" activeCell="E253" sqref="E253:F253"/>
    </sheetView>
  </sheetViews>
  <sheetFormatPr defaultColWidth="11.42578125" defaultRowHeight="12.75" x14ac:dyDescent="0.2"/>
  <cols>
    <col min="1" max="1" width="2.7109375" style="97" hidden="1" customWidth="1"/>
    <col min="2" max="2" width="2.7109375" style="97" customWidth="1"/>
    <col min="3" max="4" width="4.7109375" style="97" customWidth="1"/>
    <col min="5" max="5" width="12.7109375" style="98" customWidth="1"/>
    <col min="6" max="14" width="12.7109375" style="97" customWidth="1"/>
    <col min="15" max="15" width="4.7109375" style="97" customWidth="1"/>
    <col min="16" max="17" width="9.140625" style="97" hidden="1" customWidth="1"/>
    <col min="18" max="16384" width="11.42578125" style="97"/>
  </cols>
  <sheetData>
    <row r="1" spans="1:17" ht="13.5" hidden="1" thickBot="1" x14ac:dyDescent="0.25">
      <c r="A1" s="89" t="s">
        <v>322</v>
      </c>
      <c r="B1" s="90"/>
      <c r="C1" s="90"/>
      <c r="D1" s="132"/>
      <c r="E1" s="90"/>
      <c r="F1" s="90"/>
      <c r="G1" s="90"/>
      <c r="H1" s="90"/>
      <c r="I1" s="90"/>
      <c r="J1" s="90"/>
      <c r="K1" s="90"/>
      <c r="L1" s="90"/>
      <c r="M1" s="90"/>
      <c r="N1" s="90"/>
      <c r="O1" s="89"/>
      <c r="P1" s="89" t="s">
        <v>322</v>
      </c>
      <c r="Q1" s="89" t="s">
        <v>322</v>
      </c>
    </row>
    <row r="2" spans="1:17" ht="13.5" customHeight="1" thickBot="1" x14ac:dyDescent="0.25">
      <c r="A2" s="89"/>
      <c r="B2" s="962" t="str">
        <f>Translations!$B$722</f>
        <v>K. Management și control</v>
      </c>
      <c r="C2" s="963"/>
      <c r="D2" s="964"/>
      <c r="E2" s="973" t="str">
        <f>Translations!$B$59</f>
        <v>Zona de navigare:</v>
      </c>
      <c r="F2" s="939"/>
      <c r="G2" s="930" t="str">
        <f>Translations!$B$60</f>
        <v>Cuprins</v>
      </c>
      <c r="H2" s="931"/>
      <c r="I2" s="930" t="str">
        <f>Translations!$B$61</f>
        <v>Foaia precedentă</v>
      </c>
      <c r="J2" s="931"/>
      <c r="K2" s="930" t="str">
        <f>Translations!$B$62</f>
        <v>Foaia următoare</v>
      </c>
      <c r="L2" s="931"/>
      <c r="M2" s="932"/>
      <c r="N2" s="933"/>
      <c r="P2" s="90"/>
      <c r="Q2" s="90"/>
    </row>
    <row r="3" spans="1:17" ht="12.75" customHeight="1" x14ac:dyDescent="0.2">
      <c r="A3" s="89"/>
      <c r="B3" s="965"/>
      <c r="C3" s="966"/>
      <c r="D3" s="967"/>
      <c r="E3" s="935" t="str">
        <f>Translations!$B$63</f>
        <v>Începutul foii</v>
      </c>
      <c r="F3" s="935"/>
      <c r="G3" s="935" t="str">
        <f>Translations!$B$37</f>
        <v>Management</v>
      </c>
      <c r="H3" s="935"/>
      <c r="I3" s="935" t="str">
        <f>Translations!$B$38</f>
        <v>Activități privind fluxul de date</v>
      </c>
      <c r="J3" s="935"/>
      <c r="K3" s="935" t="str">
        <f>Translations!$B$39</f>
        <v>Activități de control</v>
      </c>
      <c r="L3" s="935"/>
      <c r="M3" s="936"/>
      <c r="N3" s="937"/>
      <c r="P3" s="90"/>
      <c r="Q3" s="90"/>
    </row>
    <row r="4" spans="1:17" ht="13.5" customHeight="1" thickBot="1" x14ac:dyDescent="0.25">
      <c r="A4" s="89"/>
      <c r="B4" s="968"/>
      <c r="C4" s="969"/>
      <c r="D4" s="970"/>
      <c r="E4" s="935" t="str">
        <f>Translations!$B$64</f>
        <v>Sfârșitul foii</v>
      </c>
      <c r="F4" s="935"/>
      <c r="G4" s="935" t="str">
        <f>Translations!$B$723</f>
        <v>Definiții și abrevieri</v>
      </c>
      <c r="H4" s="935"/>
      <c r="I4" s="935" t="str">
        <f>Translations!$B$41</f>
        <v>Informații suplimentare</v>
      </c>
      <c r="J4" s="935"/>
      <c r="K4" s="935" t="str">
        <f>Translations!$B$1152</f>
        <v>Proceduri suplimentare</v>
      </c>
      <c r="L4" s="935"/>
      <c r="M4" s="936"/>
      <c r="N4" s="937"/>
      <c r="P4" s="90"/>
      <c r="Q4" s="90"/>
    </row>
    <row r="5" spans="1:17" ht="12.75" customHeight="1" thickBot="1" x14ac:dyDescent="0.25">
      <c r="A5" s="90"/>
      <c r="B5" s="8"/>
      <c r="C5" s="9"/>
      <c r="D5" s="11"/>
      <c r="E5" s="10"/>
      <c r="F5" s="11"/>
      <c r="G5" s="11"/>
      <c r="H5" s="11"/>
      <c r="I5" s="8"/>
      <c r="J5" s="8"/>
      <c r="K5" s="8"/>
      <c r="L5" s="8"/>
      <c r="M5" s="7"/>
      <c r="N5" s="7"/>
      <c r="P5" s="90"/>
      <c r="Q5" s="90"/>
    </row>
    <row r="6" spans="1:17" s="217" customFormat="1" ht="25.5" customHeight="1" thickBot="1" x14ac:dyDescent="0.25">
      <c r="A6" s="288"/>
      <c r="B6" s="44"/>
      <c r="C6" s="971" t="str">
        <f>Translations!$B$36</f>
        <v>K. Management și control</v>
      </c>
      <c r="D6" s="971"/>
      <c r="E6" s="971"/>
      <c r="F6" s="971"/>
      <c r="G6" s="971"/>
      <c r="H6" s="971"/>
      <c r="I6" s="971"/>
      <c r="J6" s="971"/>
      <c r="K6" s="971"/>
      <c r="L6" s="1169" t="str">
        <f>EUconst_Relevant</f>
        <v>relevant</v>
      </c>
      <c r="M6" s="1170"/>
      <c r="N6" s="1171"/>
      <c r="O6" s="46"/>
      <c r="P6" s="90"/>
      <c r="Q6" s="90"/>
    </row>
    <row r="7" spans="1:17" s="217" customFormat="1" ht="5.0999999999999996" customHeight="1" x14ac:dyDescent="0.2">
      <c r="A7" s="288"/>
      <c r="B7" s="44"/>
      <c r="C7" s="251"/>
      <c r="D7" s="257"/>
      <c r="E7" s="251"/>
      <c r="F7" s="251"/>
      <c r="G7" s="251"/>
      <c r="H7" s="251"/>
      <c r="I7" s="251"/>
      <c r="J7" s="251"/>
      <c r="K7" s="251"/>
      <c r="L7" s="254"/>
      <c r="M7" s="254"/>
      <c r="N7" s="254"/>
      <c r="O7" s="46"/>
      <c r="P7" s="90"/>
      <c r="Q7" s="90"/>
    </row>
    <row r="8" spans="1:17" x14ac:dyDescent="0.2">
      <c r="A8" s="77"/>
      <c r="C8" s="928" t="str">
        <f>Translations!$B$724</f>
        <v>Această foaie este relevantă pentru toate tipurile de instalații</v>
      </c>
      <c r="D8" s="928"/>
      <c r="E8" s="928"/>
      <c r="F8" s="928"/>
      <c r="G8" s="928"/>
      <c r="H8" s="928"/>
      <c r="I8" s="928"/>
      <c r="J8" s="1459"/>
      <c r="K8" s="1085" t="str">
        <f>IF(L6=EUconst_NotRelevant,HYPERLINK("#JUMP_L_Top",EUconst_MsgNextSheet),HYPERLINK("",EUconst_MsgEnterThisSection))</f>
        <v>Introduceți date în această secțiune</v>
      </c>
      <c r="L8" s="1085"/>
      <c r="M8" s="1085"/>
      <c r="N8" s="1085"/>
      <c r="P8" s="90"/>
      <c r="Q8" s="90"/>
    </row>
    <row r="9" spans="1:17" x14ac:dyDescent="0.2">
      <c r="A9" s="90"/>
      <c r="B9" s="489"/>
      <c r="C9" s="489"/>
      <c r="D9" s="489"/>
      <c r="E9" s="503"/>
      <c r="F9" s="489"/>
      <c r="G9" s="489"/>
      <c r="H9" s="489"/>
      <c r="I9" s="489"/>
      <c r="J9" s="489"/>
      <c r="K9" s="489"/>
      <c r="L9" s="489"/>
      <c r="M9" s="489"/>
      <c r="N9" s="489"/>
      <c r="P9" s="90"/>
      <c r="Q9" s="90"/>
    </row>
    <row r="10" spans="1:17" s="44" customFormat="1" ht="18.75" customHeight="1" x14ac:dyDescent="0.2">
      <c r="A10" s="95"/>
      <c r="B10" s="490"/>
      <c r="C10" s="65">
        <v>20</v>
      </c>
      <c r="D10" s="1025" t="str">
        <f>Translations!$B$37</f>
        <v>Management</v>
      </c>
      <c r="E10" s="1025"/>
      <c r="F10" s="1025"/>
      <c r="G10" s="1025"/>
      <c r="H10" s="1025"/>
      <c r="I10" s="1025"/>
      <c r="J10" s="1025"/>
      <c r="K10" s="1025"/>
      <c r="L10" s="1025"/>
      <c r="M10" s="1025"/>
      <c r="N10" s="1025"/>
      <c r="O10" s="97"/>
      <c r="P10" s="90"/>
      <c r="Q10" s="90"/>
    </row>
    <row r="11" spans="1:17" x14ac:dyDescent="0.2">
      <c r="A11" s="90"/>
      <c r="B11" s="489"/>
      <c r="C11" s="489"/>
      <c r="D11" s="489"/>
      <c r="E11" s="531"/>
      <c r="F11" s="532"/>
      <c r="G11" s="532"/>
      <c r="H11" s="532"/>
      <c r="I11" s="532"/>
      <c r="J11" s="532"/>
      <c r="K11" s="532"/>
      <c r="L11" s="532"/>
      <c r="M11" s="532"/>
      <c r="N11" s="489"/>
      <c r="P11" s="90"/>
      <c r="Q11" s="90"/>
    </row>
    <row r="12" spans="1:17" ht="12.75" customHeight="1" x14ac:dyDescent="0.2">
      <c r="A12" s="90"/>
      <c r="B12" s="489"/>
      <c r="C12" s="489"/>
      <c r="D12" s="82" t="s">
        <v>311</v>
      </c>
      <c r="E12" s="1114" t="str">
        <f>Translations!$B$1216</f>
        <v>Identificați responsabilitățile legate de monitorizarea și raportarea emisiilor generate de instalație, în conformitate cu articolul 62 din RMR.</v>
      </c>
      <c r="F12" s="1114"/>
      <c r="G12" s="1114"/>
      <c r="H12" s="1114"/>
      <c r="I12" s="1114"/>
      <c r="J12" s="1114"/>
      <c r="K12" s="1114"/>
      <c r="L12" s="1114"/>
      <c r="M12" s="1114"/>
      <c r="N12" s="1114"/>
      <c r="O12" s="489"/>
      <c r="P12" s="90"/>
      <c r="Q12" s="90"/>
    </row>
    <row r="13" spans="1:17" ht="25.5" customHeight="1" x14ac:dyDescent="0.2">
      <c r="A13" s="267" t="s">
        <v>265</v>
      </c>
      <c r="B13" s="533"/>
      <c r="C13" s="533"/>
      <c r="D13" s="161"/>
      <c r="E13" s="1415" t="str">
        <f>Translations!$B$726</f>
        <v>Identificați funcțiile/posturile relevante și furnizați un rezumat succint al rolului titularului în ceea ce privește monitorizarea și raportarea. Numai posturile/funcțiile cu responsabilități generale și alte roluri cheie trebuie incluse în lista de mai jos (cu alte cuvinte, nu includeți responsabilitățile delegate).</v>
      </c>
      <c r="F13" s="1415"/>
      <c r="G13" s="1415"/>
      <c r="H13" s="1415"/>
      <c r="I13" s="1415"/>
      <c r="J13" s="1415"/>
      <c r="K13" s="1415"/>
      <c r="L13" s="1415"/>
      <c r="M13" s="1415"/>
      <c r="N13" s="1415"/>
      <c r="O13" s="489"/>
      <c r="P13" s="265"/>
      <c r="Q13" s="90"/>
    </row>
    <row r="14" spans="1:17" ht="18.75" customHeight="1" x14ac:dyDescent="0.2">
      <c r="A14" s="90"/>
      <c r="B14" s="489"/>
      <c r="C14" s="489"/>
      <c r="D14" s="161"/>
      <c r="E14" s="1415" t="str">
        <f>Translations!$B$727</f>
        <v>Acestea se pot schița într-o diagramă arborescentă sau într-un grafic organizațional anexat</v>
      </c>
      <c r="F14" s="1415"/>
      <c r="G14" s="1415"/>
      <c r="H14" s="1415"/>
      <c r="I14" s="1415"/>
      <c r="J14" s="1415"/>
      <c r="K14" s="1415"/>
      <c r="L14" s="1415"/>
      <c r="M14" s="1415"/>
      <c r="N14" s="1415"/>
      <c r="O14" s="489"/>
      <c r="P14" s="90"/>
      <c r="Q14" s="90"/>
    </row>
    <row r="15" spans="1:17" ht="18.75" customHeight="1" x14ac:dyDescent="0.2">
      <c r="A15" s="90"/>
      <c r="B15" s="489"/>
      <c r="C15" s="489"/>
      <c r="D15" s="161"/>
      <c r="E15" s="1415" t="str">
        <f>Translations!$B$728</f>
        <v>Dacă fluxul de date (și pista de audit) este complet, toate responsabilitățile ar trebui să se găsească în descrierea procedurilor și nu ar mai trebui adăugată nicio altă persoană.</v>
      </c>
      <c r="F15" s="1415"/>
      <c r="G15" s="1415"/>
      <c r="H15" s="1415"/>
      <c r="I15" s="1415"/>
      <c r="J15" s="1415"/>
      <c r="K15" s="1415"/>
      <c r="L15" s="1415"/>
      <c r="M15" s="1415"/>
      <c r="N15" s="1415"/>
      <c r="O15" s="489"/>
      <c r="P15" s="90"/>
      <c r="Q15" s="90"/>
    </row>
    <row r="16" spans="1:17" ht="12.75" customHeight="1" x14ac:dyDescent="0.2">
      <c r="A16" s="90"/>
      <c r="B16" s="489"/>
      <c r="C16" s="489"/>
      <c r="D16" s="503"/>
      <c r="E16" s="1027" t="str">
        <f>Translations!$B$729</f>
        <v>Funcția/postul</v>
      </c>
      <c r="F16" s="1063"/>
      <c r="G16" s="1064"/>
      <c r="H16" s="1180" t="str">
        <f>Translations!$B$730</f>
        <v>Responsabilități</v>
      </c>
      <c r="I16" s="1181"/>
      <c r="J16" s="1181"/>
      <c r="K16" s="1181"/>
      <c r="L16" s="1181"/>
      <c r="M16" s="1181"/>
      <c r="N16" s="1181"/>
      <c r="O16" s="489"/>
      <c r="P16" s="90"/>
      <c r="Q16" s="90"/>
    </row>
    <row r="17" spans="1:17" ht="12.75" customHeight="1" x14ac:dyDescent="0.2">
      <c r="A17" s="90"/>
      <c r="B17" s="489"/>
      <c r="C17" s="489"/>
      <c r="D17" s="503"/>
      <c r="E17" s="1124"/>
      <c r="F17" s="1213"/>
      <c r="G17" s="1125"/>
      <c r="H17" s="1126"/>
      <c r="I17" s="1126"/>
      <c r="J17" s="1126"/>
      <c r="K17" s="1126"/>
      <c r="L17" s="1126"/>
      <c r="M17" s="1126"/>
      <c r="N17" s="1126"/>
      <c r="O17" s="489"/>
      <c r="P17" s="90"/>
      <c r="Q17" s="90"/>
    </row>
    <row r="18" spans="1:17" x14ac:dyDescent="0.2">
      <c r="A18" s="90"/>
      <c r="B18" s="489"/>
      <c r="C18" s="489"/>
      <c r="D18" s="503"/>
      <c r="E18" s="1124"/>
      <c r="F18" s="1213"/>
      <c r="G18" s="1125"/>
      <c r="H18" s="1126"/>
      <c r="I18" s="1126"/>
      <c r="J18" s="1126"/>
      <c r="K18" s="1126"/>
      <c r="L18" s="1126"/>
      <c r="M18" s="1126"/>
      <c r="N18" s="1126"/>
      <c r="O18" s="489"/>
      <c r="P18" s="90"/>
      <c r="Q18" s="90"/>
    </row>
    <row r="19" spans="1:17" x14ac:dyDescent="0.2">
      <c r="A19" s="90"/>
      <c r="B19" s="489"/>
      <c r="C19" s="489"/>
      <c r="D19" s="503"/>
      <c r="E19" s="1124"/>
      <c r="F19" s="1213"/>
      <c r="G19" s="1125"/>
      <c r="H19" s="1126"/>
      <c r="I19" s="1126"/>
      <c r="J19" s="1126"/>
      <c r="K19" s="1126"/>
      <c r="L19" s="1126"/>
      <c r="M19" s="1126"/>
      <c r="N19" s="1126"/>
      <c r="O19" s="489"/>
      <c r="P19" s="90"/>
      <c r="Q19" s="90"/>
    </row>
    <row r="20" spans="1:17" x14ac:dyDescent="0.2">
      <c r="A20" s="90"/>
      <c r="B20" s="489"/>
      <c r="C20" s="489"/>
      <c r="D20" s="503"/>
      <c r="E20" s="1124"/>
      <c r="F20" s="1213"/>
      <c r="G20" s="1125"/>
      <c r="H20" s="1126"/>
      <c r="I20" s="1126"/>
      <c r="J20" s="1126"/>
      <c r="K20" s="1126"/>
      <c r="L20" s="1126"/>
      <c r="M20" s="1126"/>
      <c r="N20" s="1126"/>
      <c r="O20" s="489"/>
      <c r="P20" s="90"/>
      <c r="Q20" s="90"/>
    </row>
    <row r="21" spans="1:17" x14ac:dyDescent="0.2">
      <c r="A21" s="90"/>
      <c r="B21" s="489"/>
      <c r="C21" s="489"/>
      <c r="D21" s="503"/>
      <c r="E21" s="1124"/>
      <c r="F21" s="1213"/>
      <c r="G21" s="1125"/>
      <c r="H21" s="1126"/>
      <c r="I21" s="1126"/>
      <c r="J21" s="1126"/>
      <c r="K21" s="1126"/>
      <c r="L21" s="1126"/>
      <c r="M21" s="1126"/>
      <c r="N21" s="1126"/>
      <c r="O21" s="489"/>
      <c r="P21" s="90"/>
      <c r="Q21" s="90"/>
    </row>
    <row r="22" spans="1:17" ht="12.75" customHeight="1" x14ac:dyDescent="0.2">
      <c r="A22" s="90"/>
      <c r="B22" s="489"/>
      <c r="C22" s="489"/>
      <c r="D22" s="503"/>
      <c r="E22" s="1124"/>
      <c r="F22" s="1213"/>
      <c r="G22" s="1125"/>
      <c r="H22" s="1126"/>
      <c r="I22" s="1126"/>
      <c r="J22" s="1126"/>
      <c r="K22" s="1126"/>
      <c r="L22" s="1126"/>
      <c r="M22" s="1126"/>
      <c r="N22" s="1126"/>
      <c r="O22" s="489"/>
      <c r="P22" s="90"/>
      <c r="Q22" s="90"/>
    </row>
    <row r="23" spans="1:17" x14ac:dyDescent="0.2">
      <c r="A23" s="90"/>
      <c r="B23" s="489"/>
      <c r="C23" s="489"/>
      <c r="D23" s="503"/>
      <c r="E23" s="1124"/>
      <c r="F23" s="1213"/>
      <c r="G23" s="1125"/>
      <c r="H23" s="1126"/>
      <c r="I23" s="1126"/>
      <c r="J23" s="1126"/>
      <c r="K23" s="1126"/>
      <c r="L23" s="1126"/>
      <c r="M23" s="1126"/>
      <c r="N23" s="1126"/>
      <c r="O23" s="489"/>
      <c r="P23" s="90"/>
      <c r="Q23" s="90"/>
    </row>
    <row r="24" spans="1:17" x14ac:dyDescent="0.2">
      <c r="A24" s="90"/>
      <c r="B24" s="489"/>
      <c r="C24" s="489"/>
      <c r="D24" s="503"/>
      <c r="E24" s="1124"/>
      <c r="F24" s="1213"/>
      <c r="G24" s="1125"/>
      <c r="H24" s="1126"/>
      <c r="I24" s="1126"/>
      <c r="J24" s="1126"/>
      <c r="K24" s="1126"/>
      <c r="L24" s="1126"/>
      <c r="M24" s="1126"/>
      <c r="N24" s="1126"/>
      <c r="O24" s="489"/>
      <c r="P24" s="90"/>
      <c r="Q24" s="90"/>
    </row>
    <row r="25" spans="1:17" x14ac:dyDescent="0.2">
      <c r="A25" s="90"/>
      <c r="B25" s="489"/>
      <c r="C25" s="489"/>
      <c r="D25" s="503"/>
      <c r="E25" s="1124"/>
      <c r="F25" s="1213"/>
      <c r="G25" s="1125"/>
      <c r="H25" s="1126"/>
      <c r="I25" s="1126"/>
      <c r="J25" s="1126"/>
      <c r="K25" s="1126"/>
      <c r="L25" s="1126"/>
      <c r="M25" s="1126"/>
      <c r="N25" s="1126"/>
      <c r="O25" s="489"/>
      <c r="P25" s="90"/>
      <c r="Q25" s="90"/>
    </row>
    <row r="26" spans="1:17" x14ac:dyDescent="0.2">
      <c r="A26" s="90"/>
      <c r="B26" s="489"/>
      <c r="C26" s="489"/>
      <c r="D26" s="503"/>
      <c r="E26" s="1124"/>
      <c r="F26" s="1213"/>
      <c r="G26" s="1125"/>
      <c r="H26" s="1126"/>
      <c r="I26" s="1126"/>
      <c r="J26" s="1126"/>
      <c r="K26" s="1126"/>
      <c r="L26" s="1126"/>
      <c r="M26" s="1126"/>
      <c r="N26" s="1126"/>
      <c r="O26" s="489"/>
      <c r="P26" s="90"/>
      <c r="Q26" s="90"/>
    </row>
    <row r="27" spans="1:17" x14ac:dyDescent="0.2">
      <c r="A27" s="90"/>
      <c r="B27" s="489"/>
      <c r="C27" s="489"/>
      <c r="D27" s="531"/>
      <c r="E27" s="532"/>
      <c r="F27" s="532"/>
      <c r="G27" s="532"/>
      <c r="H27" s="532"/>
      <c r="I27" s="532"/>
      <c r="J27" s="532"/>
      <c r="K27" s="532"/>
      <c r="L27" s="532"/>
      <c r="M27" s="489"/>
      <c r="N27" s="489"/>
      <c r="O27" s="489"/>
      <c r="P27" s="90"/>
      <c r="Q27" s="90"/>
    </row>
    <row r="28" spans="1:17" ht="25.5" customHeight="1" x14ac:dyDescent="0.2">
      <c r="A28" s="267" t="s">
        <v>266</v>
      </c>
      <c r="B28" s="533"/>
      <c r="C28" s="533"/>
      <c r="D28" s="82" t="s">
        <v>313</v>
      </c>
      <c r="E28" s="1114" t="str">
        <f>Translations!$B$1217</f>
        <v>Furnizați detalii cu privire la procedura utilizată pentru gestionarea atribuirii de responsabilități privind monitorizarea și raportarea în cadrul instalației și pentru gestionarea competențelor personalului responsabil, în conformitate cu articolul 59 alineatul (3) litera (c) din RMR.</v>
      </c>
      <c r="F28" s="1114"/>
      <c r="G28" s="1114"/>
      <c r="H28" s="1114"/>
      <c r="I28" s="1114"/>
      <c r="J28" s="1114"/>
      <c r="K28" s="1114"/>
      <c r="L28" s="1114"/>
      <c r="M28" s="1114"/>
      <c r="N28" s="1114"/>
      <c r="O28" s="489"/>
      <c r="P28" s="117"/>
      <c r="Q28" s="90"/>
    </row>
    <row r="29" spans="1:17" ht="25.5" customHeight="1" x14ac:dyDescent="0.2">
      <c r="A29" s="267"/>
      <c r="B29" s="533"/>
      <c r="C29" s="533"/>
      <c r="D29" s="82"/>
      <c r="E29" s="1415" t="str">
        <f>Translations!$B$732</f>
        <v xml:space="preserve">Această procedură trebuie să precizeze modul de atribuire a responsabilităților de monitorizare și raportare aferente rolurilor identificate mai sus și modul în care se realizează activitățile de formare și de analiză, precum și cum sunt separate sarcinile astfel încât toate datele relevante să fie confirmate de o persoană care nu este implicată în înregistrarea și colectarea datelor. </v>
      </c>
      <c r="F29" s="1415"/>
      <c r="G29" s="1415"/>
      <c r="H29" s="1415"/>
      <c r="I29" s="1415"/>
      <c r="J29" s="1415"/>
      <c r="K29" s="1415"/>
      <c r="L29" s="1415"/>
      <c r="M29" s="1415"/>
      <c r="N29" s="1415"/>
      <c r="O29" s="489"/>
      <c r="P29" s="90"/>
      <c r="Q29" s="90"/>
    </row>
    <row r="30" spans="1:17" ht="5.0999999999999996" customHeight="1" x14ac:dyDescent="0.2">
      <c r="A30" s="90"/>
      <c r="B30" s="489"/>
      <c r="C30" s="489"/>
      <c r="D30" s="489"/>
      <c r="E30" s="81"/>
      <c r="F30" s="516"/>
      <c r="G30" s="516"/>
      <c r="H30" s="516"/>
      <c r="I30" s="516"/>
      <c r="J30" s="516"/>
      <c r="K30" s="516"/>
      <c r="L30" s="516"/>
      <c r="M30" s="514"/>
      <c r="N30" s="489"/>
      <c r="O30" s="489"/>
      <c r="P30" s="90"/>
      <c r="Q30" s="90"/>
    </row>
    <row r="31" spans="1:17" ht="12.75" customHeight="1" x14ac:dyDescent="0.2">
      <c r="A31" s="89" t="s">
        <v>413</v>
      </c>
      <c r="B31" s="489"/>
      <c r="C31" s="489"/>
      <c r="D31" s="489"/>
      <c r="E31" s="1178" t="str">
        <f>Translations!$B$405</f>
        <v>Titlul procedurii</v>
      </c>
      <c r="F31" s="1434"/>
      <c r="G31" s="1433" t="str">
        <f>Translations!$B$733</f>
        <v>Gestionarea personalului ETS</v>
      </c>
      <c r="H31" s="1433"/>
      <c r="I31" s="1433"/>
      <c r="J31" s="1433"/>
      <c r="K31" s="1433"/>
      <c r="L31" s="1433"/>
      <c r="M31" s="1433"/>
      <c r="N31" s="1433"/>
      <c r="O31" s="489"/>
      <c r="P31" s="112"/>
      <c r="Q31" s="90"/>
    </row>
    <row r="32" spans="1:17" ht="12.75" customHeight="1" x14ac:dyDescent="0.2">
      <c r="A32" s="89" t="s">
        <v>413</v>
      </c>
      <c r="B32" s="489"/>
      <c r="C32" s="489"/>
      <c r="D32" s="489"/>
      <c r="E32" s="1178" t="str">
        <f>Translations!$B$407</f>
        <v>Trimiterea la procedură</v>
      </c>
      <c r="F32" s="1434"/>
      <c r="G32" s="1433"/>
      <c r="H32" s="1433"/>
      <c r="I32" s="1433"/>
      <c r="J32" s="1433"/>
      <c r="K32" s="1433"/>
      <c r="L32" s="1433"/>
      <c r="M32" s="1433"/>
      <c r="N32" s="1433"/>
      <c r="O32" s="489"/>
      <c r="P32" s="90"/>
      <c r="Q32" s="90"/>
    </row>
    <row r="33" spans="1:17" ht="12.75" customHeight="1" x14ac:dyDescent="0.2">
      <c r="A33" s="89" t="s">
        <v>413</v>
      </c>
      <c r="B33" s="489"/>
      <c r="C33" s="489"/>
      <c r="D33" s="489"/>
      <c r="E33" s="1178" t="str">
        <f>Translations!$B$409</f>
        <v>Trimitere la schemă (dacă este cazul)</v>
      </c>
      <c r="F33" s="1434"/>
      <c r="G33" s="1433"/>
      <c r="H33" s="1433"/>
      <c r="I33" s="1433"/>
      <c r="J33" s="1433"/>
      <c r="K33" s="1433"/>
      <c r="L33" s="1433"/>
      <c r="M33" s="1433"/>
      <c r="N33" s="1433"/>
      <c r="O33" s="489"/>
      <c r="P33" s="90"/>
      <c r="Q33" s="90"/>
    </row>
    <row r="34" spans="1:17" ht="25.5" customHeight="1" x14ac:dyDescent="0.2">
      <c r="A34" s="89" t="s">
        <v>413</v>
      </c>
      <c r="B34" s="489"/>
      <c r="C34" s="489"/>
      <c r="D34" s="489"/>
      <c r="E34" s="1435" t="str">
        <f>Translations!$B$411</f>
        <v xml:space="preserve">Scurtă descriere a procedurii  </v>
      </c>
      <c r="F34" s="1436"/>
      <c r="G34" s="1435" t="str">
        <f>Translations!$B$734</f>
        <v>• Persoana responsabilă ține o listă a personalului implicat în gestionarea datelor ETS</v>
      </c>
      <c r="H34" s="1441"/>
      <c r="I34" s="1441"/>
      <c r="J34" s="1441"/>
      <c r="K34" s="1441"/>
      <c r="L34" s="1441"/>
      <c r="M34" s="1441"/>
      <c r="N34" s="1436"/>
      <c r="O34" s="489"/>
      <c r="P34" s="90"/>
      <c r="Q34" s="90"/>
    </row>
    <row r="35" spans="1:17" ht="25.5" customHeight="1" x14ac:dyDescent="0.2">
      <c r="A35" s="89" t="s">
        <v>413</v>
      </c>
      <c r="B35" s="489"/>
      <c r="C35" s="489"/>
      <c r="D35" s="489"/>
      <c r="E35" s="1437"/>
      <c r="F35" s="1438"/>
      <c r="G35" s="1437" t="str">
        <f>Translations!$B$735</f>
        <v xml:space="preserve">• Persoana responsabilă ține cel puțin o reuniune pe an cu fiecare persoană implicată și cel puțin 4 reuniuni cu personalul cheie definit în anexa la procedură; scop: identificarea necesităților de formare </v>
      </c>
      <c r="H35" s="1444"/>
      <c r="I35" s="1444"/>
      <c r="J35" s="1444"/>
      <c r="K35" s="1444"/>
      <c r="L35" s="1444"/>
      <c r="M35" s="1444"/>
      <c r="N35" s="1438"/>
      <c r="O35" s="489"/>
      <c r="P35" s="90"/>
      <c r="Q35" s="90"/>
    </row>
    <row r="36" spans="1:17" ht="25.5" customHeight="1" x14ac:dyDescent="0.2">
      <c r="A36" s="89" t="s">
        <v>413</v>
      </c>
      <c r="B36" s="489"/>
      <c r="C36" s="489"/>
      <c r="D36" s="489"/>
      <c r="E36" s="1439"/>
      <c r="F36" s="1440"/>
      <c r="G36" s="1439" t="str">
        <f>Translations!$B$736</f>
        <v>• Persoana responsabilă gestionează activitățile de formare interne și externe în conformitate cu necesitățile identificate.</v>
      </c>
      <c r="H36" s="1442"/>
      <c r="I36" s="1442"/>
      <c r="J36" s="1442"/>
      <c r="K36" s="1442"/>
      <c r="L36" s="1442"/>
      <c r="M36" s="1442"/>
      <c r="N36" s="1440"/>
      <c r="O36" s="489"/>
      <c r="P36" s="90"/>
      <c r="Q36" s="90"/>
    </row>
    <row r="37" spans="1:17" ht="25.5" customHeight="1" x14ac:dyDescent="0.2">
      <c r="A37" s="89" t="s">
        <v>413</v>
      </c>
      <c r="B37" s="489"/>
      <c r="C37" s="489"/>
      <c r="D37" s="489"/>
      <c r="E37" s="1178" t="str">
        <f>Translations!$B$414</f>
        <v>Postul sau departamentul responsabil pentru procedură și pentru orice date generate</v>
      </c>
      <c r="F37" s="1434"/>
      <c r="G37" s="1433" t="str">
        <f>Translations!$B$737</f>
        <v>Șef de unitate adjunct HSEQ (sănătate, siguranță, mediu și calitate)</v>
      </c>
      <c r="H37" s="1433"/>
      <c r="I37" s="1433"/>
      <c r="J37" s="1433"/>
      <c r="K37" s="1433"/>
      <c r="L37" s="1433"/>
      <c r="M37" s="1433"/>
      <c r="N37" s="1433"/>
      <c r="O37" s="489"/>
      <c r="P37" s="90"/>
      <c r="Q37" s="90"/>
    </row>
    <row r="38" spans="1:17" ht="12.75" customHeight="1" x14ac:dyDescent="0.2">
      <c r="A38" s="89" t="s">
        <v>413</v>
      </c>
      <c r="B38" s="489"/>
      <c r="C38" s="489"/>
      <c r="D38" s="489"/>
      <c r="E38" s="1178" t="str">
        <f>Translations!$B$416</f>
        <v>Locul în care se păstrează înregistrările</v>
      </c>
      <c r="F38" s="1434"/>
      <c r="G38" s="1433" t="str">
        <f>Translations!$B$738</f>
        <v>Pe hârtie: Birou HSEQ, raftul 27/9, dosar nr. „ETS 01-P”. Electronic: „P:\ETS_MRV\manag\ETS_01-P.xls”</v>
      </c>
      <c r="H38" s="1433"/>
      <c r="I38" s="1433"/>
      <c r="J38" s="1433"/>
      <c r="K38" s="1433"/>
      <c r="L38" s="1433"/>
      <c r="M38" s="1433"/>
      <c r="N38" s="1433"/>
      <c r="O38" s="489"/>
      <c r="P38" s="90"/>
      <c r="Q38" s="90"/>
    </row>
    <row r="39" spans="1:17" ht="25.5" customHeight="1" x14ac:dyDescent="0.2">
      <c r="A39" s="89" t="s">
        <v>413</v>
      </c>
      <c r="B39" s="489"/>
      <c r="C39" s="489"/>
      <c r="D39" s="489"/>
      <c r="E39" s="1178" t="str">
        <f>Translations!$B$418</f>
        <v>Denumirea sistemului IT folosit (dacă este cazul).</v>
      </c>
      <c r="F39" s="1434"/>
      <c r="G39" s="1433" t="str">
        <f>Translations!$B$739</f>
        <v>N.A. (discuri în rețea normale)</v>
      </c>
      <c r="H39" s="1433"/>
      <c r="I39" s="1433"/>
      <c r="J39" s="1433"/>
      <c r="K39" s="1433"/>
      <c r="L39" s="1433"/>
      <c r="M39" s="1433"/>
      <c r="N39" s="1433"/>
      <c r="O39" s="489"/>
      <c r="P39" s="90"/>
      <c r="Q39" s="90"/>
    </row>
    <row r="40" spans="1:17" ht="25.5" customHeight="1" x14ac:dyDescent="0.2">
      <c r="A40" s="89" t="s">
        <v>413</v>
      </c>
      <c r="B40" s="489"/>
      <c r="C40" s="489"/>
      <c r="D40" s="489"/>
      <c r="E40" s="1178" t="str">
        <f>Translations!$B$420</f>
        <v>Lista standardelor EN sau a altor standarde aplicate (dacă este relevant)</v>
      </c>
      <c r="F40" s="1434"/>
      <c r="G40" s="1433" t="str">
        <f>Translations!$B$410</f>
        <v>N.A.</v>
      </c>
      <c r="H40" s="1433"/>
      <c r="I40" s="1433"/>
      <c r="J40" s="1433"/>
      <c r="K40" s="1433"/>
      <c r="L40" s="1433"/>
      <c r="M40" s="1433"/>
      <c r="N40" s="1433"/>
      <c r="O40" s="489"/>
      <c r="P40" s="90"/>
      <c r="Q40" s="90"/>
    </row>
    <row r="41" spans="1:17" ht="12.75" customHeight="1" x14ac:dyDescent="0.2">
      <c r="A41" s="90"/>
      <c r="B41" s="489"/>
      <c r="C41" s="489"/>
      <c r="D41" s="489"/>
      <c r="E41" s="1178" t="str">
        <f>Translations!$B$405</f>
        <v>Titlul procedurii</v>
      </c>
      <c r="F41" s="1434"/>
      <c r="G41" s="1443"/>
      <c r="H41" s="1443"/>
      <c r="I41" s="1443"/>
      <c r="J41" s="1443"/>
      <c r="K41" s="1443"/>
      <c r="L41" s="1443"/>
      <c r="M41" s="1443"/>
      <c r="N41" s="1443"/>
      <c r="O41" s="489"/>
      <c r="P41" s="90"/>
      <c r="Q41" s="90"/>
    </row>
    <row r="42" spans="1:17" ht="12.75" customHeight="1" x14ac:dyDescent="0.2">
      <c r="A42" s="90"/>
      <c r="B42" s="489"/>
      <c r="C42" s="489"/>
      <c r="D42" s="489"/>
      <c r="E42" s="1284" t="str">
        <f>Translations!$B$407</f>
        <v>Trimiterea la procedură</v>
      </c>
      <c r="F42" s="1416"/>
      <c r="G42" s="1126"/>
      <c r="H42" s="1126"/>
      <c r="I42" s="1126"/>
      <c r="J42" s="1126"/>
      <c r="K42" s="1126"/>
      <c r="L42" s="1126"/>
      <c r="M42" s="1126"/>
      <c r="N42" s="1126"/>
      <c r="O42" s="489"/>
      <c r="P42" s="90"/>
      <c r="Q42" s="90"/>
    </row>
    <row r="43" spans="1:17" ht="12.75" customHeight="1" x14ac:dyDescent="0.2">
      <c r="A43" s="90"/>
      <c r="B43" s="489"/>
      <c r="C43" s="489"/>
      <c r="D43" s="489"/>
      <c r="E43" s="1284" t="str">
        <f>Translations!$B$409</f>
        <v>Trimitere la schemă (dacă este cazul)</v>
      </c>
      <c r="F43" s="1416"/>
      <c r="G43" s="1126"/>
      <c r="H43" s="1126"/>
      <c r="I43" s="1126"/>
      <c r="J43" s="1126"/>
      <c r="K43" s="1126"/>
      <c r="L43" s="1126"/>
      <c r="M43" s="1126"/>
      <c r="N43" s="1126"/>
      <c r="O43" s="489"/>
      <c r="P43" s="90"/>
      <c r="Q43" s="90"/>
    </row>
    <row r="44" spans="1:17" ht="25.5" customHeight="1" x14ac:dyDescent="0.2">
      <c r="A44" s="90"/>
      <c r="B44" s="489"/>
      <c r="C44" s="489"/>
      <c r="D44" s="489"/>
      <c r="E44" s="1286" t="str">
        <f>Translations!$B$411</f>
        <v xml:space="preserve">Scurtă descriere a procedurii  </v>
      </c>
      <c r="F44" s="1417"/>
      <c r="G44" s="1422"/>
      <c r="H44" s="1423"/>
      <c r="I44" s="1423"/>
      <c r="J44" s="1423"/>
      <c r="K44" s="1423"/>
      <c r="L44" s="1423"/>
      <c r="M44" s="1423"/>
      <c r="N44" s="1424"/>
      <c r="O44" s="489"/>
      <c r="P44" s="90"/>
      <c r="Q44" s="90"/>
    </row>
    <row r="45" spans="1:17" ht="25.5" customHeight="1" x14ac:dyDescent="0.2">
      <c r="A45" s="90"/>
      <c r="B45" s="489"/>
      <c r="C45" s="489"/>
      <c r="D45" s="489"/>
      <c r="E45" s="1418"/>
      <c r="F45" s="1419"/>
      <c r="G45" s="1425"/>
      <c r="H45" s="1426"/>
      <c r="I45" s="1426"/>
      <c r="J45" s="1426"/>
      <c r="K45" s="1426"/>
      <c r="L45" s="1426"/>
      <c r="M45" s="1426"/>
      <c r="N45" s="1427"/>
      <c r="O45" s="489"/>
      <c r="P45" s="90"/>
      <c r="Q45" s="90"/>
    </row>
    <row r="46" spans="1:17" ht="25.5" customHeight="1" x14ac:dyDescent="0.2">
      <c r="A46" s="90"/>
      <c r="B46" s="489"/>
      <c r="C46" s="489"/>
      <c r="D46" s="489"/>
      <c r="E46" s="1420"/>
      <c r="F46" s="1421"/>
      <c r="G46" s="1428"/>
      <c r="H46" s="1429"/>
      <c r="I46" s="1429"/>
      <c r="J46" s="1429"/>
      <c r="K46" s="1429"/>
      <c r="L46" s="1429"/>
      <c r="M46" s="1429"/>
      <c r="N46" s="1430"/>
      <c r="O46" s="489"/>
      <c r="P46" s="90"/>
      <c r="Q46" s="90"/>
    </row>
    <row r="47" spans="1:17" ht="25.5" customHeight="1" x14ac:dyDescent="0.2">
      <c r="A47" s="90"/>
      <c r="B47" s="489"/>
      <c r="C47" s="489"/>
      <c r="D47" s="489"/>
      <c r="E47" s="1284" t="str">
        <f>Translations!$B$414</f>
        <v>Postul sau departamentul responsabil pentru procedură și pentru orice date generate</v>
      </c>
      <c r="F47" s="1416"/>
      <c r="G47" s="1126"/>
      <c r="H47" s="1126"/>
      <c r="I47" s="1126"/>
      <c r="J47" s="1126"/>
      <c r="K47" s="1126"/>
      <c r="L47" s="1126"/>
      <c r="M47" s="1126"/>
      <c r="N47" s="1126"/>
      <c r="O47" s="489"/>
      <c r="P47" s="90"/>
      <c r="Q47" s="90"/>
    </row>
    <row r="48" spans="1:17" ht="12.75" customHeight="1" x14ac:dyDescent="0.2">
      <c r="A48" s="90"/>
      <c r="B48" s="489"/>
      <c r="C48" s="489"/>
      <c r="D48" s="489"/>
      <c r="E48" s="1284" t="str">
        <f>Translations!$B$416</f>
        <v>Locul în care se păstrează înregistrările</v>
      </c>
      <c r="F48" s="1416"/>
      <c r="G48" s="1126"/>
      <c r="H48" s="1126"/>
      <c r="I48" s="1126"/>
      <c r="J48" s="1126"/>
      <c r="K48" s="1126"/>
      <c r="L48" s="1126"/>
      <c r="M48" s="1126"/>
      <c r="N48" s="1126"/>
      <c r="O48" s="489"/>
      <c r="P48" s="90"/>
      <c r="Q48" s="90"/>
    </row>
    <row r="49" spans="1:17" ht="25.5" customHeight="1" x14ac:dyDescent="0.2">
      <c r="A49" s="90"/>
      <c r="B49" s="489"/>
      <c r="C49" s="489"/>
      <c r="D49" s="489"/>
      <c r="E49" s="1284" t="str">
        <f>Translations!$B$418</f>
        <v>Denumirea sistemului IT folosit (dacă este cazul).</v>
      </c>
      <c r="F49" s="1416"/>
      <c r="G49" s="1126"/>
      <c r="H49" s="1126"/>
      <c r="I49" s="1126"/>
      <c r="J49" s="1126"/>
      <c r="K49" s="1126"/>
      <c r="L49" s="1126"/>
      <c r="M49" s="1126"/>
      <c r="N49" s="1126"/>
      <c r="O49" s="489"/>
      <c r="P49" s="90"/>
      <c r="Q49" s="90"/>
    </row>
    <row r="50" spans="1:17" ht="25.5" customHeight="1" x14ac:dyDescent="0.2">
      <c r="A50" s="90"/>
      <c r="B50" s="489"/>
      <c r="C50" s="489"/>
      <c r="D50" s="489"/>
      <c r="E50" s="1284" t="str">
        <f>Translations!$B$420</f>
        <v>Lista standardelor EN sau a altor standarde aplicate (dacă este relevant)</v>
      </c>
      <c r="F50" s="1416"/>
      <c r="G50" s="1126"/>
      <c r="H50" s="1126"/>
      <c r="I50" s="1126"/>
      <c r="J50" s="1126"/>
      <c r="K50" s="1126"/>
      <c r="L50" s="1126"/>
      <c r="M50" s="1126"/>
      <c r="N50" s="1126"/>
      <c r="O50" s="489"/>
      <c r="P50" s="90"/>
      <c r="Q50" s="90"/>
    </row>
    <row r="51" spans="1:17" x14ac:dyDescent="0.2">
      <c r="A51" s="105"/>
      <c r="B51" s="532"/>
      <c r="C51" s="532"/>
      <c r="D51" s="532"/>
      <c r="E51" s="532"/>
      <c r="F51" s="532"/>
      <c r="G51" s="532"/>
      <c r="H51" s="532"/>
      <c r="I51" s="532"/>
      <c r="J51" s="532"/>
      <c r="K51" s="489"/>
      <c r="L51" s="489"/>
      <c r="M51" s="489"/>
      <c r="N51" s="489"/>
      <c r="O51" s="489"/>
      <c r="P51" s="90"/>
      <c r="Q51" s="90"/>
    </row>
    <row r="52" spans="1:17" ht="27.75" customHeight="1" x14ac:dyDescent="0.2">
      <c r="A52" s="267"/>
      <c r="B52" s="533"/>
      <c r="C52" s="533"/>
      <c r="D52" s="82" t="s">
        <v>227</v>
      </c>
      <c r="E52" s="1114" t="str">
        <f>Translations!$B$740</f>
        <v>Furnizați detalii cu privire la procedura utilizată pentru evaluarea periodică a planului de monitorizare, privind în special orice posibile măsuri de îmbunătățire a metodologiei de monitorizare.</v>
      </c>
      <c r="F52" s="1114"/>
      <c r="G52" s="1114"/>
      <c r="H52" s="1114"/>
      <c r="I52" s="1114"/>
      <c r="J52" s="1114"/>
      <c r="K52" s="1114"/>
      <c r="L52" s="1114"/>
      <c r="M52" s="1114"/>
      <c r="N52" s="1114"/>
      <c r="O52" s="489"/>
      <c r="P52" s="117"/>
      <c r="Q52" s="90"/>
    </row>
    <row r="53" spans="1:17" ht="12.75" customHeight="1" x14ac:dyDescent="0.2">
      <c r="A53" s="267"/>
      <c r="B53" s="533"/>
      <c r="C53" s="533"/>
      <c r="D53" s="82"/>
      <c r="E53" s="1415" t="str">
        <f>Translations!$B$741</f>
        <v>Procedura precizată de mai jos ar trebui să acopere următoarele:</v>
      </c>
      <c r="F53" s="1415"/>
      <c r="G53" s="1415"/>
      <c r="H53" s="1415"/>
      <c r="I53" s="1415"/>
      <c r="J53" s="1415"/>
      <c r="K53" s="1415"/>
      <c r="L53" s="1415"/>
      <c r="M53" s="1415"/>
      <c r="N53" s="1415"/>
      <c r="O53" s="489"/>
      <c r="P53" s="90"/>
      <c r="Q53" s="90"/>
    </row>
    <row r="54" spans="1:17" ht="24" customHeight="1" x14ac:dyDescent="0.2">
      <c r="A54" s="267"/>
      <c r="B54" s="533"/>
      <c r="C54" s="533"/>
      <c r="D54" s="82"/>
      <c r="E54" s="1415" t="str">
        <f>Translations!$B$742</f>
        <v>i - verificarea listei surselor de emisie și a fluxurilor de sursă, asigurându-se exhaustivitatea surselor de emisie și a fluxurilor de sursă și includerea în planul de monitorizare a tuturor modificărilor relevante aduse naturii și funcționării instalației;</v>
      </c>
      <c r="F54" s="1415"/>
      <c r="G54" s="1415"/>
      <c r="H54" s="1415"/>
      <c r="I54" s="1415"/>
      <c r="J54" s="1415"/>
      <c r="K54" s="1415"/>
      <c r="L54" s="1415"/>
      <c r="M54" s="1415"/>
      <c r="N54" s="1415"/>
      <c r="O54" s="489"/>
      <c r="P54" s="90"/>
      <c r="Q54" s="90"/>
    </row>
    <row r="55" spans="1:17" ht="12.75" customHeight="1" x14ac:dyDescent="0.2">
      <c r="A55" s="267"/>
      <c r="B55" s="533"/>
      <c r="C55" s="533"/>
      <c r="D55" s="82"/>
      <c r="E55" s="1415" t="str">
        <f>Translations!$B$743</f>
        <v>ii- evaluarea respectării pragurilor de incertitudine aferente datelor de activitate și altor parametri (dacă este cazul) pentru nivelurile aplicate în cazul fiecărui flux de sursă și a fiecărei sursă de emisie; și</v>
      </c>
      <c r="F55" s="1415"/>
      <c r="G55" s="1415"/>
      <c r="H55" s="1415"/>
      <c r="I55" s="1415"/>
      <c r="J55" s="1415"/>
      <c r="K55" s="1415"/>
      <c r="L55" s="1415"/>
      <c r="M55" s="1415"/>
      <c r="N55" s="1415"/>
      <c r="O55" s="489"/>
      <c r="P55" s="266"/>
      <c r="Q55" s="266"/>
    </row>
    <row r="56" spans="1:17" ht="12.75" customHeight="1" x14ac:dyDescent="0.2">
      <c r="A56" s="267"/>
      <c r="B56" s="533"/>
      <c r="C56" s="533"/>
      <c r="D56" s="82"/>
      <c r="E56" s="1415" t="str">
        <f>Translations!$B$744</f>
        <v>iii - evaluarea posibilelor măsuri de îmbunătățire a metodologiei de monitorizare aplicate.</v>
      </c>
      <c r="F56" s="1415"/>
      <c r="G56" s="1415"/>
      <c r="H56" s="1415"/>
      <c r="I56" s="1415"/>
      <c r="J56" s="1415"/>
      <c r="K56" s="1415"/>
      <c r="L56" s="1415"/>
      <c r="M56" s="1415"/>
      <c r="N56" s="1415"/>
      <c r="O56" s="489"/>
      <c r="P56" s="90"/>
      <c r="Q56" s="90"/>
    </row>
    <row r="57" spans="1:17" ht="5.0999999999999996" customHeight="1" x14ac:dyDescent="0.2">
      <c r="A57" s="90"/>
      <c r="B57" s="489"/>
      <c r="C57" s="489"/>
      <c r="D57" s="489"/>
      <c r="E57" s="150"/>
      <c r="F57" s="515"/>
      <c r="G57" s="516"/>
      <c r="H57" s="516"/>
      <c r="I57" s="516"/>
      <c r="J57" s="516"/>
      <c r="K57" s="516"/>
      <c r="L57" s="516"/>
      <c r="M57" s="514"/>
      <c r="N57" s="489"/>
      <c r="O57" s="489"/>
      <c r="P57" s="90"/>
      <c r="Q57" s="90"/>
    </row>
    <row r="58" spans="1:17" ht="12.75" customHeight="1" x14ac:dyDescent="0.2">
      <c r="A58" s="90"/>
      <c r="B58" s="489"/>
      <c r="C58" s="489"/>
      <c r="D58" s="489"/>
      <c r="E58" s="1284" t="str">
        <f>Translations!$B$405</f>
        <v>Titlul procedurii</v>
      </c>
      <c r="F58" s="1416"/>
      <c r="G58" s="1126"/>
      <c r="H58" s="1126"/>
      <c r="I58" s="1126"/>
      <c r="J58" s="1126"/>
      <c r="K58" s="1126"/>
      <c r="L58" s="1126"/>
      <c r="M58" s="1126"/>
      <c r="N58" s="1126"/>
      <c r="O58" s="489"/>
      <c r="P58" s="90"/>
      <c r="Q58" s="90"/>
    </row>
    <row r="59" spans="1:17" ht="12.75" customHeight="1" x14ac:dyDescent="0.2">
      <c r="A59" s="90"/>
      <c r="B59" s="489"/>
      <c r="C59" s="489"/>
      <c r="D59" s="489"/>
      <c r="E59" s="1284" t="str">
        <f>Translations!$B$407</f>
        <v>Trimiterea la procedură</v>
      </c>
      <c r="F59" s="1416"/>
      <c r="G59" s="1126"/>
      <c r="H59" s="1126"/>
      <c r="I59" s="1126"/>
      <c r="J59" s="1126"/>
      <c r="K59" s="1126"/>
      <c r="L59" s="1126"/>
      <c r="M59" s="1126"/>
      <c r="N59" s="1126"/>
      <c r="O59" s="489"/>
      <c r="P59" s="90"/>
      <c r="Q59" s="90"/>
    </row>
    <row r="60" spans="1:17" ht="12.75" customHeight="1" x14ac:dyDescent="0.2">
      <c r="A60" s="90"/>
      <c r="B60" s="489"/>
      <c r="C60" s="489"/>
      <c r="D60" s="489"/>
      <c r="E60" s="1284" t="str">
        <f>Translations!$B$409</f>
        <v>Trimitere la schemă (dacă este cazul)</v>
      </c>
      <c r="F60" s="1416"/>
      <c r="G60" s="1126"/>
      <c r="H60" s="1126"/>
      <c r="I60" s="1126"/>
      <c r="J60" s="1126"/>
      <c r="K60" s="1126"/>
      <c r="L60" s="1126"/>
      <c r="M60" s="1126"/>
      <c r="N60" s="1126"/>
      <c r="O60" s="489"/>
      <c r="P60" s="90"/>
      <c r="Q60" s="90"/>
    </row>
    <row r="61" spans="1:17" ht="25.5" customHeight="1" x14ac:dyDescent="0.2">
      <c r="A61" s="90"/>
      <c r="B61" s="489"/>
      <c r="C61" s="489"/>
      <c r="D61" s="489"/>
      <c r="E61" s="1286" t="str">
        <f>Translations!$B$411</f>
        <v xml:space="preserve">Scurtă descriere a procedurii  </v>
      </c>
      <c r="F61" s="1417"/>
      <c r="G61" s="1422"/>
      <c r="H61" s="1423"/>
      <c r="I61" s="1423"/>
      <c r="J61" s="1423"/>
      <c r="K61" s="1423"/>
      <c r="L61" s="1423"/>
      <c r="M61" s="1423"/>
      <c r="N61" s="1424"/>
      <c r="O61" s="489"/>
      <c r="P61" s="90"/>
      <c r="Q61" s="90"/>
    </row>
    <row r="62" spans="1:17" ht="25.5" customHeight="1" x14ac:dyDescent="0.2">
      <c r="A62" s="90"/>
      <c r="B62" s="489"/>
      <c r="C62" s="489"/>
      <c r="D62" s="489"/>
      <c r="E62" s="1418"/>
      <c r="F62" s="1419"/>
      <c r="G62" s="1425"/>
      <c r="H62" s="1426"/>
      <c r="I62" s="1426"/>
      <c r="J62" s="1426"/>
      <c r="K62" s="1426"/>
      <c r="L62" s="1426"/>
      <c r="M62" s="1426"/>
      <c r="N62" s="1427"/>
      <c r="O62" s="489"/>
      <c r="P62" s="90"/>
      <c r="Q62" s="90"/>
    </row>
    <row r="63" spans="1:17" ht="25.5" customHeight="1" x14ac:dyDescent="0.2">
      <c r="A63" s="90"/>
      <c r="B63" s="489"/>
      <c r="C63" s="489"/>
      <c r="D63" s="489"/>
      <c r="E63" s="1420"/>
      <c r="F63" s="1421"/>
      <c r="G63" s="1428"/>
      <c r="H63" s="1429"/>
      <c r="I63" s="1429"/>
      <c r="J63" s="1429"/>
      <c r="K63" s="1429"/>
      <c r="L63" s="1429"/>
      <c r="M63" s="1429"/>
      <c r="N63" s="1430"/>
      <c r="O63" s="489"/>
      <c r="P63" s="90"/>
      <c r="Q63" s="90"/>
    </row>
    <row r="64" spans="1:17" ht="25.5" customHeight="1" x14ac:dyDescent="0.2">
      <c r="A64" s="90"/>
      <c r="B64" s="489"/>
      <c r="C64" s="489"/>
      <c r="D64" s="489"/>
      <c r="E64" s="1284" t="str">
        <f>Translations!$B$414</f>
        <v>Postul sau departamentul responsabil pentru procedură și pentru orice date generate</v>
      </c>
      <c r="F64" s="1416"/>
      <c r="G64" s="1126"/>
      <c r="H64" s="1126"/>
      <c r="I64" s="1126"/>
      <c r="J64" s="1126"/>
      <c r="K64" s="1126"/>
      <c r="L64" s="1126"/>
      <c r="M64" s="1126"/>
      <c r="N64" s="1126"/>
      <c r="O64" s="489"/>
      <c r="P64" s="90"/>
      <c r="Q64" s="90"/>
    </row>
    <row r="65" spans="1:17" ht="12.75" customHeight="1" x14ac:dyDescent="0.2">
      <c r="A65" s="90"/>
      <c r="B65" s="489"/>
      <c r="C65" s="489"/>
      <c r="D65" s="489"/>
      <c r="E65" s="1284" t="str">
        <f>Translations!$B$416</f>
        <v>Locul în care se păstrează înregistrările</v>
      </c>
      <c r="F65" s="1416"/>
      <c r="G65" s="1126"/>
      <c r="H65" s="1126"/>
      <c r="I65" s="1126"/>
      <c r="J65" s="1126"/>
      <c r="K65" s="1126"/>
      <c r="L65" s="1126"/>
      <c r="M65" s="1126"/>
      <c r="N65" s="1126"/>
      <c r="O65" s="489"/>
      <c r="P65" s="90"/>
      <c r="Q65" s="90"/>
    </row>
    <row r="66" spans="1:17" ht="25.5" customHeight="1" x14ac:dyDescent="0.2">
      <c r="A66" s="90"/>
      <c r="B66" s="489"/>
      <c r="C66" s="489"/>
      <c r="D66" s="489"/>
      <c r="E66" s="1284" t="str">
        <f>Translations!$B$418</f>
        <v>Denumirea sistemului IT folosit (dacă este cazul).</v>
      </c>
      <c r="F66" s="1416"/>
      <c r="G66" s="1126"/>
      <c r="H66" s="1126"/>
      <c r="I66" s="1126"/>
      <c r="J66" s="1126"/>
      <c r="K66" s="1126"/>
      <c r="L66" s="1126"/>
      <c r="M66" s="1126"/>
      <c r="N66" s="1126"/>
      <c r="O66" s="489"/>
      <c r="P66" s="90"/>
      <c r="Q66" s="90"/>
    </row>
    <row r="67" spans="1:17" ht="25.5" customHeight="1" x14ac:dyDescent="0.2">
      <c r="A67" s="90"/>
      <c r="B67" s="489"/>
      <c r="C67" s="489"/>
      <c r="D67" s="489"/>
      <c r="E67" s="1284" t="str">
        <f>Translations!$B$420</f>
        <v>Lista standardelor EN sau a altor standarde aplicate (dacă este relevant)</v>
      </c>
      <c r="F67" s="1416"/>
      <c r="G67" s="1126"/>
      <c r="H67" s="1126"/>
      <c r="I67" s="1126"/>
      <c r="J67" s="1126"/>
      <c r="K67" s="1126"/>
      <c r="L67" s="1126"/>
      <c r="M67" s="1126"/>
      <c r="N67" s="1126"/>
      <c r="O67" s="489"/>
      <c r="P67" s="90"/>
      <c r="Q67" s="90"/>
    </row>
    <row r="68" spans="1:17" ht="13.5" customHeight="1" x14ac:dyDescent="0.2">
      <c r="A68" s="90"/>
      <c r="B68" s="489"/>
      <c r="C68" s="489"/>
      <c r="D68" s="531"/>
      <c r="E68" s="532"/>
      <c r="F68" s="532"/>
      <c r="G68" s="532"/>
      <c r="H68" s="532"/>
      <c r="I68" s="532"/>
      <c r="J68" s="532"/>
      <c r="K68" s="532"/>
      <c r="L68" s="532"/>
      <c r="M68" s="489"/>
      <c r="N68" s="394"/>
      <c r="O68" s="489"/>
      <c r="P68" s="90"/>
      <c r="Q68" s="90"/>
    </row>
    <row r="69" spans="1:17" ht="12.75" customHeight="1" x14ac:dyDescent="0.2">
      <c r="A69" s="267"/>
      <c r="B69" s="533"/>
      <c r="C69" s="533"/>
      <c r="D69" s="82" t="s">
        <v>250</v>
      </c>
      <c r="E69" s="1114" t="str">
        <f>Translations!$B$1218</f>
        <v>Rapoartele de îmbunătățire potrivit articolului 69 alineatul (1) din RMR</v>
      </c>
      <c r="F69" s="1114"/>
      <c r="G69" s="1114"/>
      <c r="H69" s="1114"/>
      <c r="I69" s="1114"/>
      <c r="J69" s="1114"/>
      <c r="K69" s="1114"/>
      <c r="L69" s="1114"/>
      <c r="M69" s="1114"/>
      <c r="N69" s="1114"/>
      <c r="O69" s="489"/>
      <c r="P69" s="117"/>
      <c r="Q69" s="90"/>
    </row>
    <row r="70" spans="1:17" ht="5.0999999999999996" customHeight="1" x14ac:dyDescent="0.2">
      <c r="A70" s="267"/>
      <c r="B70" s="533"/>
      <c r="C70" s="533"/>
      <c r="D70" s="82"/>
      <c r="O70" s="489"/>
      <c r="P70" s="90"/>
      <c r="Q70" s="90"/>
    </row>
    <row r="71" spans="1:17" ht="12.75" customHeight="1" x14ac:dyDescent="0.2">
      <c r="A71" s="90"/>
      <c r="B71" s="489"/>
      <c r="C71" s="489"/>
      <c r="D71" s="259" t="s">
        <v>316</v>
      </c>
      <c r="E71" s="1431" t="str">
        <f>Translations!$B$1219</f>
        <v>Nu se îndeplinește un nivel necesar sau se aplică o metodă alternativă?</v>
      </c>
      <c r="F71" s="1431"/>
      <c r="G71" s="1431"/>
      <c r="H71" s="1431"/>
      <c r="I71" s="1431"/>
      <c r="J71" s="1431"/>
      <c r="K71" s="1432"/>
      <c r="L71" s="705"/>
      <c r="M71" s="580"/>
      <c r="N71" s="580"/>
      <c r="O71" s="489"/>
      <c r="P71" s="90"/>
      <c r="Q71" s="90"/>
    </row>
    <row r="72" spans="1:17" ht="25.5" customHeight="1" x14ac:dyDescent="0.2">
      <c r="A72" s="90"/>
      <c r="B72" s="489"/>
      <c r="C72" s="489"/>
      <c r="D72" s="531"/>
      <c r="E72" s="1415" t="str">
        <f>Translations!$B$1220</f>
        <v>Selectați „TRUE” (adevărat) în cazul în care pentru orice parametru al unui flux de sursă minoră sau majoră sau surse de emisie, fie nu se îndeplinesc nivelurile necesare, fie se aplică o metodă alternativă (articolul 22). În această situație, operatorul trebuie să depună periodic rapoartele de îmbunătățire, potrivit articolului 69 alineatul (1).</v>
      </c>
      <c r="F72" s="1415"/>
      <c r="G72" s="1415"/>
      <c r="H72" s="1415"/>
      <c r="I72" s="1415"/>
      <c r="J72" s="1415"/>
      <c r="K72" s="1415"/>
      <c r="L72" s="1415"/>
      <c r="M72" s="1415"/>
      <c r="N72" s="1415"/>
      <c r="O72" s="489"/>
      <c r="P72" s="90"/>
      <c r="Q72" s="90"/>
    </row>
    <row r="73" spans="1:17" ht="12.75" customHeight="1" x14ac:dyDescent="0.2">
      <c r="A73" s="90"/>
      <c r="B73" s="489"/>
      <c r="C73" s="489"/>
      <c r="D73" s="531"/>
      <c r="E73" s="1415" t="str">
        <f>Translations!$B$1221</f>
        <v xml:space="preserve">Rețineți că această secțiune nu exonerează operatorii de obligația de a depune un raport de îmbunătățire potrivit articolului 69 alineatul (4). </v>
      </c>
      <c r="F73" s="1415"/>
      <c r="G73" s="1415"/>
      <c r="H73" s="1415"/>
      <c r="I73" s="1415"/>
      <c r="J73" s="1415"/>
      <c r="K73" s="1415"/>
      <c r="L73" s="1415"/>
      <c r="M73" s="1415"/>
      <c r="N73" s="1415"/>
      <c r="O73" s="489"/>
      <c r="P73" s="90"/>
      <c r="Q73" s="90"/>
    </row>
    <row r="74" spans="1:17" ht="5.0999999999999996" customHeight="1" x14ac:dyDescent="0.2">
      <c r="A74" s="90"/>
      <c r="B74" s="489"/>
      <c r="C74" s="489"/>
      <c r="D74" s="531"/>
      <c r="E74" s="580"/>
      <c r="F74" s="580"/>
      <c r="G74" s="580"/>
      <c r="H74" s="580"/>
      <c r="I74" s="580"/>
      <c r="J74" s="580"/>
      <c r="K74" s="580"/>
      <c r="L74" s="580"/>
      <c r="M74" s="580"/>
      <c r="N74" s="580"/>
      <c r="O74" s="489"/>
      <c r="P74" s="90"/>
      <c r="Q74" s="90"/>
    </row>
    <row r="75" spans="1:17" ht="12.75" customHeight="1" x14ac:dyDescent="0.2">
      <c r="A75" s="90"/>
      <c r="B75" s="489"/>
      <c r="C75" s="489"/>
      <c r="D75" s="259" t="s">
        <v>317</v>
      </c>
      <c r="E75" s="911" t="str">
        <f>Translations!$B$1222</f>
        <v>Termenul-limită pentru următorul raport de îmbunătățire potrivit articolului 69 alineatul (1), dacă este cazul</v>
      </c>
      <c r="F75" s="911"/>
      <c r="G75" s="911"/>
      <c r="H75" s="911"/>
      <c r="I75" s="911"/>
      <c r="J75" s="911"/>
      <c r="K75" s="911"/>
      <c r="L75" s="911"/>
      <c r="M75" s="911"/>
      <c r="N75" s="911"/>
      <c r="O75" s="489"/>
      <c r="P75" s="90"/>
      <c r="Q75" s="90"/>
    </row>
    <row r="76" spans="1:17" ht="12.75" customHeight="1" x14ac:dyDescent="0.2">
      <c r="A76" s="90"/>
      <c r="B76" s="489"/>
      <c r="C76" s="489"/>
      <c r="D76" s="531"/>
      <c r="E76" s="1415" t="str">
        <f>Translations!$B$1223</f>
        <v>Această secțiune este relevantă numai dacă operatorul a selectat „TRUE” (adevărat) la punctul i. de mai sus.</v>
      </c>
      <c r="F76" s="1415"/>
      <c r="G76" s="1415"/>
      <c r="H76" s="1415"/>
      <c r="I76" s="1415"/>
      <c r="J76" s="1415"/>
      <c r="K76" s="1415"/>
      <c r="L76" s="1415"/>
      <c r="M76" s="1415"/>
      <c r="N76" s="1415"/>
      <c r="O76" s="489"/>
      <c r="P76" s="90"/>
      <c r="Q76" s="90"/>
    </row>
    <row r="77" spans="1:17" ht="13.5" customHeight="1" x14ac:dyDescent="0.2">
      <c r="A77" s="90"/>
      <c r="B77" s="489"/>
      <c r="C77" s="489"/>
      <c r="D77" s="531"/>
      <c r="E77" s="1415" t="str">
        <f>Translations!$B$1224</f>
        <v xml:space="preserve">Termenul-limită pentru rapoartele de îmbunătățire este anual pentru instalațiile din categoria C, o dată la doi ani pentru cele din categoria B și o dată la patru ani pentru cele din categoria A. </v>
      </c>
      <c r="F77" s="1415"/>
      <c r="G77" s="1415"/>
      <c r="H77" s="1415"/>
      <c r="I77" s="1415"/>
      <c r="J77" s="1415"/>
      <c r="K77" s="1415"/>
      <c r="L77" s="1415"/>
      <c r="M77" s="1415"/>
      <c r="N77" s="1415"/>
      <c r="O77" s="489"/>
      <c r="P77" s="90"/>
      <c r="Q77" s="90"/>
    </row>
    <row r="78" spans="1:17" ht="25.5" customHeight="1" x14ac:dyDescent="0.2">
      <c r="A78" s="267"/>
      <c r="B78" s="533"/>
      <c r="C78" s="533"/>
      <c r="D78" s="82"/>
      <c r="E78" s="1415" t="str">
        <f>Translations!$B$1225</f>
        <v>Cu toate acestea, AC poate extinde această perioadă la trei, patru, cinci ani, respectiv, în cazul în care operatorul poate demonstra AC că motivele pentru costurile nerezonabile sau pentru măsurile de îmbunătățire care nu sunt fezabile din punct de vedere tehnic rămân valabile o perioadă mai mare de timp.</v>
      </c>
      <c r="F78" s="1415"/>
      <c r="G78" s="1415"/>
      <c r="H78" s="1415"/>
      <c r="I78" s="1415"/>
      <c r="J78" s="1415"/>
      <c r="K78" s="1415"/>
      <c r="L78" s="1415"/>
      <c r="M78" s="1415"/>
      <c r="N78" s="1415"/>
      <c r="O78" s="489"/>
      <c r="P78" s="90"/>
      <c r="Q78" s="90"/>
    </row>
    <row r="79" spans="1:17" ht="5.0999999999999996" customHeight="1" x14ac:dyDescent="0.2">
      <c r="A79" s="90"/>
      <c r="B79" s="489"/>
      <c r="C79" s="489"/>
      <c r="D79" s="531"/>
      <c r="E79" s="580"/>
      <c r="F79" s="580"/>
      <c r="G79" s="580"/>
      <c r="H79" s="580"/>
      <c r="I79" s="580"/>
      <c r="J79" s="580"/>
      <c r="K79" s="580"/>
      <c r="L79" s="580"/>
      <c r="M79" s="580"/>
      <c r="N79" s="580"/>
      <c r="O79" s="489"/>
      <c r="P79" s="90"/>
      <c r="Q79" s="90"/>
    </row>
    <row r="80" spans="1:17" ht="12.75" customHeight="1" x14ac:dyDescent="0.2">
      <c r="A80" s="90"/>
      <c r="B80" s="489"/>
      <c r="C80" s="489"/>
      <c r="D80" s="531"/>
      <c r="E80" s="706">
        <v>2021</v>
      </c>
      <c r="F80" s="706">
        <v>2022</v>
      </c>
      <c r="G80" s="706">
        <v>2023</v>
      </c>
      <c r="H80" s="706">
        <v>2024</v>
      </c>
      <c r="I80" s="706">
        <v>2025</v>
      </c>
      <c r="J80" s="706">
        <v>2026</v>
      </c>
      <c r="K80" s="706">
        <v>2027</v>
      </c>
      <c r="L80" s="706">
        <v>2028</v>
      </c>
      <c r="M80" s="706">
        <v>2029</v>
      </c>
      <c r="N80" s="706">
        <v>2030</v>
      </c>
      <c r="O80" s="489"/>
      <c r="P80" s="90"/>
      <c r="Q80" s="90"/>
    </row>
    <row r="81" spans="1:17" ht="12.75" customHeight="1" x14ac:dyDescent="0.2">
      <c r="A81" s="90"/>
      <c r="B81" s="489"/>
      <c r="C81" s="489"/>
      <c r="D81" s="531"/>
      <c r="E81" s="705"/>
      <c r="F81" s="705"/>
      <c r="G81" s="705"/>
      <c r="H81" s="705"/>
      <c r="I81" s="705"/>
      <c r="J81" s="705"/>
      <c r="K81" s="705"/>
      <c r="L81" s="705"/>
      <c r="M81" s="705"/>
      <c r="N81" s="705"/>
      <c r="O81" s="489"/>
      <c r="P81" s="90"/>
      <c r="Q81" s="90"/>
    </row>
    <row r="82" spans="1:17" ht="12.75" customHeight="1" x14ac:dyDescent="0.2">
      <c r="A82" s="90"/>
      <c r="B82" s="489"/>
      <c r="C82" s="489"/>
      <c r="D82" s="531"/>
      <c r="E82" s="707" t="str">
        <f t="shared" ref="E82:N82" si="0">IF(OR(E81="",E81=EUconst_NA),"",DATE(E80,MATCH(E81,EUconst_IRMonth,0)+5,1)-1)</f>
        <v/>
      </c>
      <c r="F82" s="707" t="str">
        <f t="shared" si="0"/>
        <v/>
      </c>
      <c r="G82" s="707" t="str">
        <f t="shared" si="0"/>
        <v/>
      </c>
      <c r="H82" s="707" t="str">
        <f t="shared" si="0"/>
        <v/>
      </c>
      <c r="I82" s="707" t="str">
        <f t="shared" si="0"/>
        <v/>
      </c>
      <c r="J82" s="707" t="str">
        <f t="shared" si="0"/>
        <v/>
      </c>
      <c r="K82" s="707" t="str">
        <f t="shared" si="0"/>
        <v/>
      </c>
      <c r="L82" s="707" t="str">
        <f t="shared" si="0"/>
        <v/>
      </c>
      <c r="M82" s="707" t="str">
        <f t="shared" si="0"/>
        <v/>
      </c>
      <c r="N82" s="707" t="str">
        <f t="shared" si="0"/>
        <v/>
      </c>
      <c r="O82" s="489"/>
      <c r="P82" s="90"/>
      <c r="Q82" s="90"/>
    </row>
    <row r="83" spans="1:17" ht="13.5" customHeight="1" x14ac:dyDescent="0.2">
      <c r="A83" s="90"/>
      <c r="B83" s="489"/>
      <c r="C83" s="489"/>
      <c r="D83" s="531"/>
      <c r="E83" s="532"/>
      <c r="F83" s="532"/>
      <c r="G83" s="532"/>
      <c r="H83" s="532"/>
      <c r="I83" s="532"/>
      <c r="J83" s="532"/>
      <c r="K83" s="532"/>
      <c r="L83" s="532"/>
      <c r="M83" s="489"/>
      <c r="N83" s="394"/>
      <c r="O83" s="489"/>
      <c r="P83" s="90"/>
      <c r="Q83" s="90"/>
    </row>
    <row r="84" spans="1:17" s="44" customFormat="1" ht="18.75" customHeight="1" x14ac:dyDescent="0.2">
      <c r="A84" s="95"/>
      <c r="B84" s="490"/>
      <c r="C84" s="65">
        <v>21</v>
      </c>
      <c r="D84" s="1025" t="str">
        <f>Translations!$B$38</f>
        <v>Activități privind fluxul de date</v>
      </c>
      <c r="E84" s="1025"/>
      <c r="F84" s="1025"/>
      <c r="G84" s="1025"/>
      <c r="H84" s="1025"/>
      <c r="I84" s="1025"/>
      <c r="J84" s="1025"/>
      <c r="K84" s="1025"/>
      <c r="L84" s="1025"/>
      <c r="M84" s="1025"/>
      <c r="N84" s="1025"/>
      <c r="O84" s="489"/>
      <c r="P84" s="90"/>
      <c r="Q84" s="90"/>
    </row>
    <row r="85" spans="1:17" ht="13.5" customHeight="1" x14ac:dyDescent="0.2">
      <c r="A85" s="90"/>
      <c r="B85" s="489"/>
      <c r="C85" s="489"/>
      <c r="D85" s="531"/>
      <c r="E85" s="532"/>
      <c r="F85" s="532"/>
      <c r="G85" s="532"/>
      <c r="H85" s="532"/>
      <c r="I85" s="532"/>
      <c r="J85" s="532"/>
      <c r="K85" s="532"/>
      <c r="L85" s="532"/>
      <c r="M85" s="489"/>
      <c r="N85" s="394"/>
      <c r="O85" s="489"/>
      <c r="P85" s="90"/>
      <c r="Q85" s="90"/>
    </row>
    <row r="86" spans="1:17" ht="12.75" customHeight="1" x14ac:dyDescent="0.2">
      <c r="A86" s="90"/>
      <c r="B86" s="489"/>
      <c r="C86" s="489"/>
      <c r="D86" s="82" t="s">
        <v>311</v>
      </c>
      <c r="E86" s="1114" t="str">
        <f>Translations!$B$1226</f>
        <v>Furnizați detalii cu privire la procedurile utilizate pentru gestionarea activităților legate de fluxul de date, în conformitate cu articolul 58 din RMR.</v>
      </c>
      <c r="F86" s="1114"/>
      <c r="G86" s="1114"/>
      <c r="H86" s="1114"/>
      <c r="I86" s="1114"/>
      <c r="J86" s="1114"/>
      <c r="K86" s="1114"/>
      <c r="L86" s="1114"/>
      <c r="M86" s="1114"/>
      <c r="N86" s="1114"/>
      <c r="O86" s="489"/>
      <c r="P86" s="90"/>
      <c r="Q86" s="90"/>
    </row>
    <row r="87" spans="1:17" ht="38.25" customHeight="1" x14ac:dyDescent="0.2">
      <c r="A87" s="90"/>
      <c r="B87" s="489"/>
      <c r="C87" s="489"/>
      <c r="D87" s="531"/>
      <c r="E87" s="1415" t="str">
        <f>Translations!$B$746</f>
        <v>Dacă se folosesc o serie de proceduri, furnizați detalii cu privire la o procedură globală ce acoperă principalele etape ale activităților legate de fluxul de date, împreună cu o diagramă care să arate cum sunt interrelaționate procedurile de gestionare a datelor (precizați mai jos trimiterea la diagramă și includeți-o atunci când transmiteți planul  de monitorizare). Alternativ, furnizați într-o foaie separată detalii referitoare la proceduri relevante suplimentare.</v>
      </c>
      <c r="F87" s="1415"/>
      <c r="G87" s="1415"/>
      <c r="H87" s="1415"/>
      <c r="I87" s="1415"/>
      <c r="J87" s="1415"/>
      <c r="K87" s="1415"/>
      <c r="L87" s="1415"/>
      <c r="M87" s="1415"/>
      <c r="N87" s="1415"/>
      <c r="O87" s="489"/>
      <c r="P87" s="264"/>
      <c r="Q87" s="90"/>
    </row>
    <row r="88" spans="1:17" ht="38.25" customHeight="1" x14ac:dyDescent="0.2">
      <c r="A88" s="90"/>
      <c r="B88" s="489"/>
      <c r="C88" s="489"/>
      <c r="D88" s="531"/>
      <c r="E88" s="1415" t="str">
        <f>Translations!$B$747</f>
        <v>La rubrica „Descrierea etapelor relevante de prelucrare”, identificați fiecare etapă din fluxul de date, de la datele primare la emisiile anuale, reflectând ordinea și interacțiunea dintre activitățile legate de fluxul de date, și includeți formulele și datele utilizate pentru a determina emisiile pe baza datelor primare. Includeți detalii cu privire la orice sisteme relevante de stocare și de prelucrare electronică a datelor și la alte intrări (inclusiv intrări manuale); de asemenea, confirmați modul în care sunt înregistrate rezultatele activităților legate de fluxul de date.</v>
      </c>
      <c r="F88" s="1415"/>
      <c r="G88" s="1415"/>
      <c r="H88" s="1415"/>
      <c r="I88" s="1415"/>
      <c r="J88" s="1415"/>
      <c r="K88" s="1415"/>
      <c r="L88" s="1415"/>
      <c r="M88" s="1415"/>
      <c r="N88" s="1415"/>
      <c r="O88" s="489"/>
      <c r="P88" s="264"/>
      <c r="Q88" s="90"/>
    </row>
    <row r="89" spans="1:17" ht="5.0999999999999996" customHeight="1" x14ac:dyDescent="0.2">
      <c r="A89" s="90"/>
      <c r="B89" s="489"/>
      <c r="C89" s="489"/>
      <c r="D89" s="489"/>
      <c r="E89" s="150"/>
      <c r="F89" s="515"/>
      <c r="G89" s="516"/>
      <c r="H89" s="516"/>
      <c r="I89" s="516"/>
      <c r="J89" s="516"/>
      <c r="K89" s="516"/>
      <c r="L89" s="516"/>
      <c r="M89" s="514"/>
      <c r="N89" s="489"/>
      <c r="O89" s="489"/>
      <c r="P89" s="90"/>
      <c r="Q89" s="90"/>
    </row>
    <row r="90" spans="1:17" ht="12.75" customHeight="1" x14ac:dyDescent="0.2">
      <c r="A90" s="90"/>
      <c r="B90" s="489"/>
      <c r="C90" s="489"/>
      <c r="D90" s="489"/>
      <c r="E90" s="1284" t="str">
        <f>Translations!$B$405</f>
        <v>Titlul procedurii</v>
      </c>
      <c r="F90" s="1416"/>
      <c r="G90" s="1124"/>
      <c r="H90" s="1213"/>
      <c r="I90" s="1213"/>
      <c r="J90" s="1213"/>
      <c r="K90" s="1213"/>
      <c r="L90" s="1213"/>
      <c r="M90" s="1213"/>
      <c r="N90" s="1125"/>
      <c r="O90" s="489"/>
      <c r="P90" s="90"/>
      <c r="Q90" s="90"/>
    </row>
    <row r="91" spans="1:17" ht="12.75" customHeight="1" x14ac:dyDescent="0.2">
      <c r="A91" s="90"/>
      <c r="B91" s="489"/>
      <c r="C91" s="489"/>
      <c r="D91" s="489"/>
      <c r="E91" s="1284" t="str">
        <f>Translations!$B$407</f>
        <v>Trimiterea la procedură</v>
      </c>
      <c r="F91" s="1416"/>
      <c r="G91" s="1124"/>
      <c r="H91" s="1213"/>
      <c r="I91" s="1213"/>
      <c r="J91" s="1213"/>
      <c r="K91" s="1213"/>
      <c r="L91" s="1213"/>
      <c r="M91" s="1213"/>
      <c r="N91" s="1125"/>
      <c r="O91" s="489"/>
      <c r="P91" s="90"/>
      <c r="Q91" s="90"/>
    </row>
    <row r="92" spans="1:17" ht="12.75" customHeight="1" x14ac:dyDescent="0.2">
      <c r="A92" s="90"/>
      <c r="B92" s="489"/>
      <c r="C92" s="489"/>
      <c r="D92" s="489"/>
      <c r="E92" s="1284" t="str">
        <f>Translations!$B$409</f>
        <v>Trimitere la schemă (dacă este cazul)</v>
      </c>
      <c r="F92" s="1416"/>
      <c r="G92" s="1124"/>
      <c r="H92" s="1213"/>
      <c r="I92" s="1213"/>
      <c r="J92" s="1213"/>
      <c r="K92" s="1213"/>
      <c r="L92" s="1213"/>
      <c r="M92" s="1213"/>
      <c r="N92" s="1125"/>
      <c r="O92" s="489"/>
      <c r="P92" s="90"/>
      <c r="Q92" s="90"/>
    </row>
    <row r="93" spans="1:17" ht="25.5" customHeight="1" x14ac:dyDescent="0.2">
      <c r="A93" s="90"/>
      <c r="B93" s="489"/>
      <c r="C93" s="489"/>
      <c r="D93" s="489"/>
      <c r="E93" s="1286" t="str">
        <f>Translations!$B$411</f>
        <v xml:space="preserve">Scurtă descriere a procedurii  </v>
      </c>
      <c r="F93" s="1417"/>
      <c r="G93" s="1422"/>
      <c r="H93" s="1423"/>
      <c r="I93" s="1423"/>
      <c r="J93" s="1423"/>
      <c r="K93" s="1423"/>
      <c r="L93" s="1423"/>
      <c r="M93" s="1423"/>
      <c r="N93" s="1424"/>
      <c r="O93" s="489"/>
      <c r="P93" s="90"/>
      <c r="Q93" s="90"/>
    </row>
    <row r="94" spans="1:17" ht="25.5" customHeight="1" x14ac:dyDescent="0.2">
      <c r="A94" s="90"/>
      <c r="B94" s="489"/>
      <c r="C94" s="489"/>
      <c r="D94" s="489"/>
      <c r="E94" s="1418"/>
      <c r="F94" s="1419"/>
      <c r="G94" s="1425"/>
      <c r="H94" s="1426"/>
      <c r="I94" s="1426"/>
      <c r="J94" s="1426"/>
      <c r="K94" s="1426"/>
      <c r="L94" s="1426"/>
      <c r="M94" s="1426"/>
      <c r="N94" s="1427"/>
      <c r="O94" s="489"/>
      <c r="P94" s="90"/>
      <c r="Q94" s="90"/>
    </row>
    <row r="95" spans="1:17" ht="25.5" customHeight="1" x14ac:dyDescent="0.2">
      <c r="A95" s="90"/>
      <c r="B95" s="489"/>
      <c r="C95" s="489"/>
      <c r="D95" s="489"/>
      <c r="E95" s="1420"/>
      <c r="F95" s="1421"/>
      <c r="G95" s="1428"/>
      <c r="H95" s="1429"/>
      <c r="I95" s="1429"/>
      <c r="J95" s="1429"/>
      <c r="K95" s="1429"/>
      <c r="L95" s="1429"/>
      <c r="M95" s="1429"/>
      <c r="N95" s="1430"/>
      <c r="O95" s="489"/>
      <c r="P95" s="90"/>
      <c r="Q95" s="90"/>
    </row>
    <row r="96" spans="1:17" ht="25.5" customHeight="1" x14ac:dyDescent="0.2">
      <c r="A96" s="90"/>
      <c r="B96" s="489"/>
      <c r="C96" s="489"/>
      <c r="D96" s="489"/>
      <c r="E96" s="1284" t="str">
        <f>Translations!$B$414</f>
        <v>Postul sau departamentul responsabil pentru procedură și pentru orice date generate</v>
      </c>
      <c r="F96" s="1416"/>
      <c r="G96" s="1124"/>
      <c r="H96" s="1213"/>
      <c r="I96" s="1213"/>
      <c r="J96" s="1213"/>
      <c r="K96" s="1213"/>
      <c r="L96" s="1213"/>
      <c r="M96" s="1213"/>
      <c r="N96" s="1125"/>
      <c r="O96" s="489"/>
      <c r="P96" s="90"/>
      <c r="Q96" s="90"/>
    </row>
    <row r="97" spans="1:17" ht="12.75" customHeight="1" x14ac:dyDescent="0.2">
      <c r="A97" s="90"/>
      <c r="B97" s="489"/>
      <c r="C97" s="489"/>
      <c r="D97" s="489"/>
      <c r="E97" s="1284" t="str">
        <f>Translations!$B$416</f>
        <v>Locul în care se păstrează înregistrările</v>
      </c>
      <c r="F97" s="1416"/>
      <c r="G97" s="1124"/>
      <c r="H97" s="1213"/>
      <c r="I97" s="1213"/>
      <c r="J97" s="1213"/>
      <c r="K97" s="1213"/>
      <c r="L97" s="1213"/>
      <c r="M97" s="1213"/>
      <c r="N97" s="1125"/>
      <c r="O97" s="489"/>
      <c r="P97" s="90"/>
      <c r="Q97" s="90"/>
    </row>
    <row r="98" spans="1:17" ht="25.5" customHeight="1" x14ac:dyDescent="0.2">
      <c r="A98" s="90"/>
      <c r="B98" s="489"/>
      <c r="C98" s="489"/>
      <c r="D98" s="489"/>
      <c r="E98" s="1284" t="str">
        <f>Translations!$B$418</f>
        <v>Denumirea sistemului IT folosit (dacă este cazul).</v>
      </c>
      <c r="F98" s="1416"/>
      <c r="G98" s="1124"/>
      <c r="H98" s="1213"/>
      <c r="I98" s="1213"/>
      <c r="J98" s="1213"/>
      <c r="K98" s="1213"/>
      <c r="L98" s="1213"/>
      <c r="M98" s="1213"/>
      <c r="N98" s="1125"/>
      <c r="O98" s="489"/>
      <c r="P98" s="90"/>
      <c r="Q98" s="90"/>
    </row>
    <row r="99" spans="1:17" ht="25.5" customHeight="1" x14ac:dyDescent="0.2">
      <c r="A99" s="90"/>
      <c r="B99" s="489"/>
      <c r="C99" s="489"/>
      <c r="D99" s="489"/>
      <c r="E99" s="1284" t="str">
        <f>Translations!$B$420</f>
        <v>Lista standardelor EN sau a altor standarde aplicate (dacă este relevant)</v>
      </c>
      <c r="F99" s="1416"/>
      <c r="G99" s="1124"/>
      <c r="H99" s="1213"/>
      <c r="I99" s="1213"/>
      <c r="J99" s="1213"/>
      <c r="K99" s="1213"/>
      <c r="L99" s="1213"/>
      <c r="M99" s="1213"/>
      <c r="N99" s="1125"/>
      <c r="O99" s="489"/>
      <c r="P99" s="90"/>
      <c r="Q99" s="90"/>
    </row>
    <row r="100" spans="1:17" ht="51" customHeight="1" x14ac:dyDescent="0.2">
      <c r="A100" s="90"/>
      <c r="B100" s="489"/>
      <c r="C100" s="489"/>
      <c r="D100" s="531"/>
      <c r="E100" s="1284" t="str">
        <f>Translations!$B$748</f>
        <v>Lista surselor de date primare</v>
      </c>
      <c r="F100" s="1285"/>
      <c r="G100" s="1124"/>
      <c r="H100" s="1213"/>
      <c r="I100" s="1213"/>
      <c r="J100" s="1213"/>
      <c r="K100" s="1213"/>
      <c r="L100" s="1213"/>
      <c r="M100" s="1213"/>
      <c r="N100" s="1125"/>
      <c r="O100" s="489"/>
      <c r="P100" s="93"/>
      <c r="Q100" s="90"/>
    </row>
    <row r="101" spans="1:17" ht="51" customHeight="1" x14ac:dyDescent="0.2">
      <c r="A101" s="90"/>
      <c r="B101" s="489"/>
      <c r="C101" s="489"/>
      <c r="D101" s="531"/>
      <c r="E101" s="1286" t="str">
        <f>Translations!$B$749</f>
        <v xml:space="preserve">Descrierea etapelor relevante de prelucrare pentru fiecare activitate specifică legată de fluxul de date </v>
      </c>
      <c r="F101" s="1287"/>
      <c r="G101" s="1422"/>
      <c r="H101" s="1423"/>
      <c r="I101" s="1423"/>
      <c r="J101" s="1423"/>
      <c r="K101" s="1423"/>
      <c r="L101" s="1423"/>
      <c r="M101" s="1423"/>
      <c r="N101" s="1424"/>
      <c r="O101" s="489"/>
      <c r="P101" s="137"/>
      <c r="Q101" s="90"/>
    </row>
    <row r="102" spans="1:17" ht="51" customHeight="1" x14ac:dyDescent="0.2">
      <c r="A102" s="90"/>
      <c r="B102" s="489"/>
      <c r="C102" s="489"/>
      <c r="D102" s="531"/>
      <c r="E102" s="1445"/>
      <c r="F102" s="1432"/>
      <c r="G102" s="1425"/>
      <c r="H102" s="1426"/>
      <c r="I102" s="1426"/>
      <c r="J102" s="1426"/>
      <c r="K102" s="1426"/>
      <c r="L102" s="1426"/>
      <c r="M102" s="1426"/>
      <c r="N102" s="1427"/>
      <c r="O102" s="489"/>
      <c r="P102" s="90"/>
      <c r="Q102" s="90"/>
    </row>
    <row r="103" spans="1:17" ht="51" customHeight="1" x14ac:dyDescent="0.2">
      <c r="A103" s="90"/>
      <c r="B103" s="489"/>
      <c r="C103" s="489"/>
      <c r="D103" s="531"/>
      <c r="E103" s="1445"/>
      <c r="F103" s="1432"/>
      <c r="G103" s="1425"/>
      <c r="H103" s="1426"/>
      <c r="I103" s="1426"/>
      <c r="J103" s="1426"/>
      <c r="K103" s="1426"/>
      <c r="L103" s="1426"/>
      <c r="M103" s="1426"/>
      <c r="N103" s="1427"/>
      <c r="O103" s="489"/>
      <c r="P103" s="90"/>
      <c r="Q103" s="90"/>
    </row>
    <row r="104" spans="1:17" ht="51" customHeight="1" x14ac:dyDescent="0.2">
      <c r="A104" s="90"/>
      <c r="B104" s="489"/>
      <c r="C104" s="489"/>
      <c r="D104" s="531"/>
      <c r="E104" s="1446"/>
      <c r="F104" s="1447"/>
      <c r="G104" s="1039"/>
      <c r="H104" s="1040"/>
      <c r="I104" s="1040"/>
      <c r="J104" s="1040"/>
      <c r="K104" s="1040"/>
      <c r="L104" s="1040"/>
      <c r="M104" s="1040"/>
      <c r="N104" s="1041"/>
      <c r="O104" s="489"/>
      <c r="P104" s="90"/>
      <c r="Q104" s="90"/>
    </row>
    <row r="105" spans="1:17" ht="12.75" customHeight="1" x14ac:dyDescent="0.2">
      <c r="A105" s="90"/>
      <c r="B105" s="489"/>
      <c r="C105" s="489"/>
      <c r="D105" s="531"/>
      <c r="E105" s="522"/>
      <c r="F105" s="522"/>
      <c r="G105" s="507"/>
      <c r="H105" s="507"/>
      <c r="I105" s="507"/>
      <c r="J105" s="507"/>
      <c r="K105" s="507"/>
      <c r="L105" s="507"/>
      <c r="M105" s="489"/>
      <c r="N105" s="489"/>
      <c r="O105" s="489"/>
      <c r="P105" s="90"/>
      <c r="Q105" s="90"/>
    </row>
    <row r="106" spans="1:17" s="44" customFormat="1" ht="18.75" customHeight="1" x14ac:dyDescent="0.2">
      <c r="A106" s="95"/>
      <c r="B106" s="490"/>
      <c r="C106" s="65">
        <v>22</v>
      </c>
      <c r="D106" s="1025" t="str">
        <f>Translations!$B$39</f>
        <v>Activități de control</v>
      </c>
      <c r="E106" s="1025"/>
      <c r="F106" s="1025"/>
      <c r="G106" s="1025"/>
      <c r="H106" s="1025"/>
      <c r="I106" s="1025"/>
      <c r="J106" s="1025"/>
      <c r="K106" s="1025"/>
      <c r="L106" s="1025"/>
      <c r="M106" s="1025"/>
      <c r="N106" s="1025"/>
      <c r="O106" s="489"/>
      <c r="P106" s="90"/>
      <c r="Q106" s="90"/>
    </row>
    <row r="107" spans="1:17" ht="13.5" customHeight="1" x14ac:dyDescent="0.2">
      <c r="A107" s="90"/>
      <c r="B107" s="489"/>
      <c r="C107" s="489"/>
      <c r="D107" s="531"/>
      <c r="E107" s="532"/>
      <c r="F107" s="532"/>
      <c r="G107" s="532"/>
      <c r="H107" s="532"/>
      <c r="I107" s="532"/>
      <c r="J107" s="532"/>
      <c r="K107" s="532"/>
      <c r="L107" s="532"/>
      <c r="M107" s="489"/>
      <c r="N107" s="489"/>
      <c r="O107" s="489"/>
      <c r="P107" s="90"/>
      <c r="Q107" s="90"/>
    </row>
    <row r="108" spans="1:17" ht="12.75" customHeight="1" x14ac:dyDescent="0.2">
      <c r="A108" s="90"/>
      <c r="B108" s="489"/>
      <c r="C108" s="489"/>
      <c r="D108" s="82" t="s">
        <v>311</v>
      </c>
      <c r="E108" s="1114" t="str">
        <f>Translations!$B$1227</f>
        <v>Furnizați detalii cu privire la procedurile utilizate pentru a evalua riscurile inerente și riscurile de control în conformitate cu articolul 59 din RMR.</v>
      </c>
      <c r="F108" s="1114"/>
      <c r="G108" s="1114"/>
      <c r="H108" s="1114"/>
      <c r="I108" s="1114"/>
      <c r="J108" s="1114"/>
      <c r="K108" s="1114"/>
      <c r="L108" s="1114"/>
      <c r="M108" s="1114"/>
      <c r="N108" s="1114"/>
      <c r="O108" s="489"/>
      <c r="P108" s="90"/>
      <c r="Q108" s="90"/>
    </row>
    <row r="109" spans="1:17" ht="12.75" customHeight="1" x14ac:dyDescent="0.2">
      <c r="A109" s="90"/>
      <c r="B109" s="489"/>
      <c r="C109" s="489"/>
      <c r="D109" s="531"/>
      <c r="E109" s="1415" t="str">
        <f>Translations!$B$751</f>
        <v>Scurta descriere trebuie să identifice modul în care se realizează evaluarea riscurilor inerente și a riscurilor de control atunci când se instituie un sistem de control eficient.</v>
      </c>
      <c r="F109" s="1415"/>
      <c r="G109" s="1415"/>
      <c r="H109" s="1415"/>
      <c r="I109" s="1415"/>
      <c r="J109" s="1415"/>
      <c r="K109" s="1415"/>
      <c r="L109" s="1415"/>
      <c r="M109" s="1415"/>
      <c r="N109" s="1415"/>
      <c r="O109" s="489"/>
      <c r="P109" s="90"/>
      <c r="Q109" s="90"/>
    </row>
    <row r="110" spans="1:17" ht="5.0999999999999996" customHeight="1" x14ac:dyDescent="0.2">
      <c r="A110" s="90"/>
      <c r="B110" s="489"/>
      <c r="C110" s="489"/>
      <c r="D110" s="489"/>
      <c r="E110" s="150"/>
      <c r="F110" s="515"/>
      <c r="G110" s="516"/>
      <c r="H110" s="516"/>
      <c r="I110" s="516"/>
      <c r="J110" s="516"/>
      <c r="K110" s="516"/>
      <c r="L110" s="516"/>
      <c r="M110" s="514"/>
      <c r="N110" s="489"/>
      <c r="O110" s="489"/>
      <c r="P110" s="90"/>
      <c r="Q110" s="90"/>
    </row>
    <row r="111" spans="1:17" ht="12.75" customHeight="1" x14ac:dyDescent="0.2">
      <c r="A111" s="90"/>
      <c r="B111" s="489"/>
      <c r="C111" s="489"/>
      <c r="D111" s="489"/>
      <c r="E111" s="1284" t="str">
        <f>Translations!$B$405</f>
        <v>Titlul procedurii</v>
      </c>
      <c r="F111" s="1416"/>
      <c r="G111" s="1126"/>
      <c r="H111" s="1126"/>
      <c r="I111" s="1126"/>
      <c r="J111" s="1126"/>
      <c r="K111" s="1126"/>
      <c r="L111" s="1126"/>
      <c r="M111" s="1126"/>
      <c r="N111" s="1126"/>
      <c r="O111" s="489"/>
      <c r="P111" s="90"/>
      <c r="Q111" s="90"/>
    </row>
    <row r="112" spans="1:17" ht="12.75" customHeight="1" x14ac:dyDescent="0.2">
      <c r="A112" s="90"/>
      <c r="B112" s="489"/>
      <c r="C112" s="489"/>
      <c r="D112" s="489"/>
      <c r="E112" s="1284" t="str">
        <f>Translations!$B$407</f>
        <v>Trimiterea la procedură</v>
      </c>
      <c r="F112" s="1416"/>
      <c r="G112" s="1126"/>
      <c r="H112" s="1126"/>
      <c r="I112" s="1126"/>
      <c r="J112" s="1126"/>
      <c r="K112" s="1126"/>
      <c r="L112" s="1126"/>
      <c r="M112" s="1126"/>
      <c r="N112" s="1126"/>
      <c r="O112" s="489"/>
      <c r="P112" s="90"/>
      <c r="Q112" s="90"/>
    </row>
    <row r="113" spans="1:17" ht="12.75" customHeight="1" x14ac:dyDescent="0.2">
      <c r="A113" s="90"/>
      <c r="B113" s="489"/>
      <c r="C113" s="489"/>
      <c r="D113" s="489"/>
      <c r="E113" s="1284" t="str">
        <f>Translations!$B$409</f>
        <v>Trimitere la schemă (dacă este cazul)</v>
      </c>
      <c r="F113" s="1416"/>
      <c r="G113" s="1126"/>
      <c r="H113" s="1126"/>
      <c r="I113" s="1126"/>
      <c r="J113" s="1126"/>
      <c r="K113" s="1126"/>
      <c r="L113" s="1126"/>
      <c r="M113" s="1126"/>
      <c r="N113" s="1126"/>
      <c r="O113" s="489"/>
      <c r="P113" s="90"/>
      <c r="Q113" s="90"/>
    </row>
    <row r="114" spans="1:17" ht="25.5" customHeight="1" x14ac:dyDescent="0.2">
      <c r="A114" s="90"/>
      <c r="B114" s="489"/>
      <c r="C114" s="489"/>
      <c r="D114" s="489"/>
      <c r="E114" s="1286" t="str">
        <f>Translations!$B$411</f>
        <v xml:space="preserve">Scurtă descriere a procedurii  </v>
      </c>
      <c r="F114" s="1417"/>
      <c r="G114" s="1422"/>
      <c r="H114" s="1423"/>
      <c r="I114" s="1423"/>
      <c r="J114" s="1423"/>
      <c r="K114" s="1423"/>
      <c r="L114" s="1423"/>
      <c r="M114" s="1423"/>
      <c r="N114" s="1424"/>
      <c r="O114" s="489"/>
      <c r="P114" s="90"/>
      <c r="Q114" s="90"/>
    </row>
    <row r="115" spans="1:17" ht="25.5" customHeight="1" x14ac:dyDescent="0.2">
      <c r="A115" s="90"/>
      <c r="B115" s="489"/>
      <c r="C115" s="489"/>
      <c r="D115" s="489"/>
      <c r="E115" s="1418"/>
      <c r="F115" s="1419"/>
      <c r="G115" s="1425"/>
      <c r="H115" s="1426"/>
      <c r="I115" s="1426"/>
      <c r="J115" s="1426"/>
      <c r="K115" s="1426"/>
      <c r="L115" s="1426"/>
      <c r="M115" s="1426"/>
      <c r="N115" s="1427"/>
      <c r="O115" s="489"/>
      <c r="P115" s="90"/>
      <c r="Q115" s="90"/>
    </row>
    <row r="116" spans="1:17" ht="25.5" customHeight="1" x14ac:dyDescent="0.2">
      <c r="A116" s="90"/>
      <c r="B116" s="489"/>
      <c r="C116" s="489"/>
      <c r="D116" s="489"/>
      <c r="E116" s="1420"/>
      <c r="F116" s="1421"/>
      <c r="G116" s="1428"/>
      <c r="H116" s="1429"/>
      <c r="I116" s="1429"/>
      <c r="J116" s="1429"/>
      <c r="K116" s="1429"/>
      <c r="L116" s="1429"/>
      <c r="M116" s="1429"/>
      <c r="N116" s="1430"/>
      <c r="O116" s="489"/>
      <c r="P116" s="90"/>
      <c r="Q116" s="90"/>
    </row>
    <row r="117" spans="1:17" ht="25.5" customHeight="1" x14ac:dyDescent="0.2">
      <c r="A117" s="90"/>
      <c r="B117" s="489"/>
      <c r="C117" s="489"/>
      <c r="D117" s="489"/>
      <c r="E117" s="1284" t="str">
        <f>Translations!$B$414</f>
        <v>Postul sau departamentul responsabil pentru procedură și pentru orice date generate</v>
      </c>
      <c r="F117" s="1416"/>
      <c r="G117" s="1126"/>
      <c r="H117" s="1126"/>
      <c r="I117" s="1126"/>
      <c r="J117" s="1126"/>
      <c r="K117" s="1126"/>
      <c r="L117" s="1126"/>
      <c r="M117" s="1126"/>
      <c r="N117" s="1126"/>
      <c r="O117" s="489"/>
      <c r="P117" s="90"/>
      <c r="Q117" s="90"/>
    </row>
    <row r="118" spans="1:17" ht="12.75" customHeight="1" x14ac:dyDescent="0.2">
      <c r="A118" s="90"/>
      <c r="B118" s="489"/>
      <c r="C118" s="489"/>
      <c r="D118" s="489"/>
      <c r="E118" s="1284" t="str">
        <f>Translations!$B$416</f>
        <v>Locul în care se păstrează înregistrările</v>
      </c>
      <c r="F118" s="1416"/>
      <c r="G118" s="1126"/>
      <c r="H118" s="1126"/>
      <c r="I118" s="1126"/>
      <c r="J118" s="1126"/>
      <c r="K118" s="1126"/>
      <c r="L118" s="1126"/>
      <c r="M118" s="1126"/>
      <c r="N118" s="1126"/>
      <c r="O118" s="489"/>
      <c r="P118" s="90"/>
      <c r="Q118" s="90"/>
    </row>
    <row r="119" spans="1:17" ht="25.5" customHeight="1" x14ac:dyDescent="0.2">
      <c r="A119" s="90"/>
      <c r="B119" s="489"/>
      <c r="C119" s="489"/>
      <c r="D119" s="489"/>
      <c r="E119" s="1284" t="str">
        <f>Translations!$B$418</f>
        <v>Denumirea sistemului IT folosit (dacă este cazul).</v>
      </c>
      <c r="F119" s="1416"/>
      <c r="G119" s="1126"/>
      <c r="H119" s="1126"/>
      <c r="I119" s="1126"/>
      <c r="J119" s="1126"/>
      <c r="K119" s="1126"/>
      <c r="L119" s="1126"/>
      <c r="M119" s="1126"/>
      <c r="N119" s="1126"/>
      <c r="O119" s="489"/>
      <c r="P119" s="90"/>
      <c r="Q119" s="90"/>
    </row>
    <row r="120" spans="1:17" ht="25.5" customHeight="1" x14ac:dyDescent="0.2">
      <c r="A120" s="90"/>
      <c r="B120" s="489"/>
      <c r="C120" s="489"/>
      <c r="D120" s="489"/>
      <c r="E120" s="1284" t="str">
        <f>Translations!$B$420</f>
        <v>Lista standardelor EN sau a altor standarde aplicate (dacă este relevant)</v>
      </c>
      <c r="F120" s="1416"/>
      <c r="G120" s="1126"/>
      <c r="H120" s="1126"/>
      <c r="I120" s="1126"/>
      <c r="J120" s="1126"/>
      <c r="K120" s="1126"/>
      <c r="L120" s="1126"/>
      <c r="M120" s="1126"/>
      <c r="N120" s="1126"/>
      <c r="O120" s="489"/>
      <c r="P120" s="90"/>
      <c r="Q120" s="90"/>
    </row>
    <row r="121" spans="1:17" ht="13.5" customHeight="1" x14ac:dyDescent="0.2">
      <c r="A121" s="90"/>
      <c r="B121" s="489"/>
      <c r="C121" s="489"/>
      <c r="D121" s="531"/>
      <c r="E121" s="532"/>
      <c r="F121" s="532"/>
      <c r="G121" s="532"/>
      <c r="H121" s="532"/>
      <c r="I121" s="532"/>
      <c r="J121" s="532"/>
      <c r="K121" s="532"/>
      <c r="L121" s="532"/>
      <c r="M121" s="489"/>
      <c r="N121" s="489"/>
      <c r="O121" s="489"/>
      <c r="P121" s="90"/>
      <c r="Q121" s="90"/>
    </row>
    <row r="122" spans="1:17" ht="25.5" customHeight="1" x14ac:dyDescent="0.2">
      <c r="A122" s="90"/>
      <c r="B122" s="489"/>
      <c r="C122" s="489"/>
      <c r="D122" s="82" t="s">
        <v>313</v>
      </c>
      <c r="E122" s="1114" t="str">
        <f>Translations!$B$1228</f>
        <v>Furnizați detalii cu privire la procedurile utilizate pentru a garanta asigurarea calității echipamentului de măsură în conformitate cu articolele 59 și 60 din RMR.</v>
      </c>
      <c r="F122" s="1114"/>
      <c r="G122" s="1114"/>
      <c r="H122" s="1114"/>
      <c r="I122" s="1114"/>
      <c r="J122" s="1114"/>
      <c r="K122" s="1114"/>
      <c r="L122" s="1114"/>
      <c r="M122" s="1114"/>
      <c r="N122" s="1114"/>
      <c r="O122" s="489"/>
      <c r="P122" s="90"/>
      <c r="Q122" s="90"/>
    </row>
    <row r="123" spans="1:17" ht="27.75" customHeight="1" x14ac:dyDescent="0.2">
      <c r="A123" s="90"/>
      <c r="B123" s="489"/>
      <c r="C123" s="489"/>
      <c r="D123" s="531"/>
      <c r="E123" s="1415" t="str">
        <f>Translations!$B$753</f>
        <v>Scurta descriere trebuie să identifice modul de calibrare și de verificare la intervale regulate, dacă este cazul, a tuturor echipamentelor de măsură relevante, precum și modul în care sunt soluționate cazurile de neconformitate cu performanțele solicitate.</v>
      </c>
      <c r="F123" s="1415"/>
      <c r="G123" s="1415"/>
      <c r="H123" s="1415"/>
      <c r="I123" s="1415"/>
      <c r="J123" s="1415"/>
      <c r="K123" s="1415"/>
      <c r="L123" s="1415"/>
      <c r="M123" s="1415"/>
      <c r="N123" s="1415"/>
      <c r="O123" s="489"/>
      <c r="P123" s="90"/>
      <c r="Q123" s="90"/>
    </row>
    <row r="124" spans="1:17" ht="5.0999999999999996" customHeight="1" x14ac:dyDescent="0.2">
      <c r="A124" s="90"/>
      <c r="B124" s="489"/>
      <c r="C124" s="489"/>
      <c r="D124" s="489"/>
      <c r="E124" s="150"/>
      <c r="F124" s="515"/>
      <c r="G124" s="516"/>
      <c r="H124" s="516"/>
      <c r="I124" s="516"/>
      <c r="J124" s="516"/>
      <c r="K124" s="516"/>
      <c r="L124" s="516"/>
      <c r="M124" s="514"/>
      <c r="N124" s="489"/>
      <c r="O124" s="489"/>
      <c r="P124" s="90"/>
      <c r="Q124" s="90"/>
    </row>
    <row r="125" spans="1:17" ht="12.75" customHeight="1" x14ac:dyDescent="0.2">
      <c r="A125" s="90"/>
      <c r="B125" s="489"/>
      <c r="C125" s="489"/>
      <c r="D125" s="489"/>
      <c r="E125" s="1284" t="str">
        <f>Translations!$B$405</f>
        <v>Titlul procedurii</v>
      </c>
      <c r="F125" s="1416"/>
      <c r="G125" s="1126"/>
      <c r="H125" s="1126"/>
      <c r="I125" s="1126"/>
      <c r="J125" s="1126"/>
      <c r="K125" s="1126"/>
      <c r="L125" s="1126"/>
      <c r="M125" s="1126"/>
      <c r="N125" s="1126"/>
      <c r="O125" s="489"/>
      <c r="P125" s="90"/>
      <c r="Q125" s="90"/>
    </row>
    <row r="126" spans="1:17" ht="12.75" customHeight="1" x14ac:dyDescent="0.2">
      <c r="A126" s="90"/>
      <c r="B126" s="489"/>
      <c r="C126" s="489"/>
      <c r="D126" s="489"/>
      <c r="E126" s="1284" t="str">
        <f>Translations!$B$407</f>
        <v>Trimiterea la procedură</v>
      </c>
      <c r="F126" s="1416"/>
      <c r="G126" s="1126"/>
      <c r="H126" s="1126"/>
      <c r="I126" s="1126"/>
      <c r="J126" s="1126"/>
      <c r="K126" s="1126"/>
      <c r="L126" s="1126"/>
      <c r="M126" s="1126"/>
      <c r="N126" s="1126"/>
      <c r="O126" s="489"/>
      <c r="P126" s="90"/>
      <c r="Q126" s="90"/>
    </row>
    <row r="127" spans="1:17" ht="12.75" customHeight="1" x14ac:dyDescent="0.2">
      <c r="A127" s="90"/>
      <c r="B127" s="489"/>
      <c r="C127" s="489"/>
      <c r="D127" s="489"/>
      <c r="E127" s="1284" t="str">
        <f>Translations!$B$409</f>
        <v>Trimitere la schemă (dacă este cazul)</v>
      </c>
      <c r="F127" s="1416"/>
      <c r="G127" s="1126"/>
      <c r="H127" s="1126"/>
      <c r="I127" s="1126"/>
      <c r="J127" s="1126"/>
      <c r="K127" s="1126"/>
      <c r="L127" s="1126"/>
      <c r="M127" s="1126"/>
      <c r="N127" s="1126"/>
      <c r="O127" s="489"/>
      <c r="P127" s="90"/>
      <c r="Q127" s="90"/>
    </row>
    <row r="128" spans="1:17" ht="25.5" customHeight="1" x14ac:dyDescent="0.2">
      <c r="A128" s="90"/>
      <c r="B128" s="489"/>
      <c r="C128" s="489"/>
      <c r="D128" s="489"/>
      <c r="E128" s="1286" t="str">
        <f>Translations!$B$411</f>
        <v xml:space="preserve">Scurtă descriere a procedurii  </v>
      </c>
      <c r="F128" s="1417"/>
      <c r="G128" s="1422"/>
      <c r="H128" s="1423"/>
      <c r="I128" s="1423"/>
      <c r="J128" s="1423"/>
      <c r="K128" s="1423"/>
      <c r="L128" s="1423"/>
      <c r="M128" s="1423"/>
      <c r="N128" s="1424"/>
      <c r="O128" s="489"/>
      <c r="P128" s="90"/>
      <c r="Q128" s="90"/>
    </row>
    <row r="129" spans="1:17" ht="25.5" customHeight="1" x14ac:dyDescent="0.2">
      <c r="A129" s="90"/>
      <c r="B129" s="489"/>
      <c r="C129" s="489"/>
      <c r="D129" s="489"/>
      <c r="E129" s="1418"/>
      <c r="F129" s="1419"/>
      <c r="G129" s="1425"/>
      <c r="H129" s="1426"/>
      <c r="I129" s="1426"/>
      <c r="J129" s="1426"/>
      <c r="K129" s="1426"/>
      <c r="L129" s="1426"/>
      <c r="M129" s="1426"/>
      <c r="N129" s="1427"/>
      <c r="O129" s="489"/>
      <c r="P129" s="90"/>
      <c r="Q129" s="90"/>
    </row>
    <row r="130" spans="1:17" ht="25.5" customHeight="1" x14ac:dyDescent="0.2">
      <c r="A130" s="90"/>
      <c r="B130" s="489"/>
      <c r="C130" s="489"/>
      <c r="D130" s="489"/>
      <c r="E130" s="1420"/>
      <c r="F130" s="1421"/>
      <c r="G130" s="1428"/>
      <c r="H130" s="1429"/>
      <c r="I130" s="1429"/>
      <c r="J130" s="1429"/>
      <c r="K130" s="1429"/>
      <c r="L130" s="1429"/>
      <c r="M130" s="1429"/>
      <c r="N130" s="1430"/>
      <c r="O130" s="489"/>
      <c r="P130" s="90"/>
      <c r="Q130" s="90"/>
    </row>
    <row r="131" spans="1:17" ht="25.5" customHeight="1" x14ac:dyDescent="0.2">
      <c r="A131" s="90"/>
      <c r="B131" s="489"/>
      <c r="C131" s="489"/>
      <c r="D131" s="489"/>
      <c r="E131" s="1284" t="str">
        <f>Translations!$B$414</f>
        <v>Postul sau departamentul responsabil pentru procedură și pentru orice date generate</v>
      </c>
      <c r="F131" s="1416"/>
      <c r="G131" s="1126"/>
      <c r="H131" s="1126"/>
      <c r="I131" s="1126"/>
      <c r="J131" s="1126"/>
      <c r="K131" s="1126"/>
      <c r="L131" s="1126"/>
      <c r="M131" s="1126"/>
      <c r="N131" s="1126"/>
      <c r="O131" s="489"/>
      <c r="P131" s="90"/>
      <c r="Q131" s="90"/>
    </row>
    <row r="132" spans="1:17" ht="12.75" customHeight="1" x14ac:dyDescent="0.2">
      <c r="A132" s="90"/>
      <c r="B132" s="489"/>
      <c r="C132" s="489"/>
      <c r="D132" s="489"/>
      <c r="E132" s="1284" t="str">
        <f>Translations!$B$416</f>
        <v>Locul în care se păstrează înregistrările</v>
      </c>
      <c r="F132" s="1416"/>
      <c r="G132" s="1126"/>
      <c r="H132" s="1126"/>
      <c r="I132" s="1126"/>
      <c r="J132" s="1126"/>
      <c r="K132" s="1126"/>
      <c r="L132" s="1126"/>
      <c r="M132" s="1126"/>
      <c r="N132" s="1126"/>
      <c r="O132" s="489"/>
      <c r="P132" s="90"/>
      <c r="Q132" s="90"/>
    </row>
    <row r="133" spans="1:17" ht="25.5" customHeight="1" x14ac:dyDescent="0.2">
      <c r="A133" s="90"/>
      <c r="B133" s="489"/>
      <c r="C133" s="489"/>
      <c r="D133" s="489"/>
      <c r="E133" s="1284" t="str">
        <f>Translations!$B$418</f>
        <v>Denumirea sistemului IT folosit (dacă este cazul).</v>
      </c>
      <c r="F133" s="1416"/>
      <c r="G133" s="1126"/>
      <c r="H133" s="1126"/>
      <c r="I133" s="1126"/>
      <c r="J133" s="1126"/>
      <c r="K133" s="1126"/>
      <c r="L133" s="1126"/>
      <c r="M133" s="1126"/>
      <c r="N133" s="1126"/>
      <c r="O133" s="489"/>
      <c r="P133" s="90"/>
      <c r="Q133" s="90"/>
    </row>
    <row r="134" spans="1:17" ht="25.5" customHeight="1" x14ac:dyDescent="0.2">
      <c r="A134" s="90"/>
      <c r="B134" s="489"/>
      <c r="C134" s="489"/>
      <c r="D134" s="489"/>
      <c r="E134" s="1284" t="str">
        <f>Translations!$B$420</f>
        <v>Lista standardelor EN sau a altor standarde aplicate (dacă este relevant)</v>
      </c>
      <c r="F134" s="1416"/>
      <c r="G134" s="1126"/>
      <c r="H134" s="1126"/>
      <c r="I134" s="1126"/>
      <c r="J134" s="1126"/>
      <c r="K134" s="1126"/>
      <c r="L134" s="1126"/>
      <c r="M134" s="1126"/>
      <c r="N134" s="1126"/>
      <c r="O134" s="489"/>
      <c r="P134" s="90"/>
      <c r="Q134" s="90"/>
    </row>
    <row r="135" spans="1:17" ht="13.5" customHeight="1" x14ac:dyDescent="0.2">
      <c r="A135" s="90"/>
      <c r="B135" s="489"/>
      <c r="C135" s="489"/>
      <c r="D135" s="531"/>
      <c r="E135" s="532"/>
      <c r="F135" s="532"/>
      <c r="G135" s="532"/>
      <c r="H135" s="532"/>
      <c r="I135" s="532"/>
      <c r="J135" s="532"/>
      <c r="K135" s="532"/>
      <c r="L135" s="532"/>
      <c r="M135" s="489"/>
      <c r="N135" s="489"/>
      <c r="O135" s="489"/>
      <c r="P135" s="90"/>
      <c r="Q135" s="90"/>
    </row>
    <row r="136" spans="1:17" ht="25.5" customHeight="1" x14ac:dyDescent="0.2">
      <c r="A136" s="90"/>
      <c r="B136" s="489"/>
      <c r="C136" s="489"/>
      <c r="D136" s="82" t="s">
        <v>186</v>
      </c>
      <c r="E136" s="1114" t="str">
        <f>Translations!$B$1229</f>
        <v>Furnizați detalii cu privire la procedurile utilizate pentru a garanta asigurarea calității tehnologiei informatice folosite pentru activitățile legate de fluxul de date, în conformitate cu articolele 59 și 61 din RMR.</v>
      </c>
      <c r="F136" s="1114"/>
      <c r="G136" s="1114"/>
      <c r="H136" s="1114"/>
      <c r="I136" s="1114"/>
      <c r="J136" s="1114"/>
      <c r="K136" s="1114"/>
      <c r="L136" s="1114"/>
      <c r="M136" s="1114"/>
      <c r="N136" s="1114"/>
      <c r="O136" s="489"/>
      <c r="P136" s="90"/>
      <c r="Q136" s="90"/>
    </row>
    <row r="137" spans="1:17" ht="12.75" customHeight="1" x14ac:dyDescent="0.2">
      <c r="A137" s="90"/>
      <c r="B137" s="489"/>
      <c r="C137" s="489"/>
      <c r="D137" s="531"/>
      <c r="E137" s="1415" t="str">
        <f>Translations!$B$755</f>
        <v>Scurta descriere trebuie să identifice modul în care tehnologia informatică este testată și controlată, inclusiv controlul accesului, realizarea copiilor de rezervă (backup), recuperarea datelor și securitatea.</v>
      </c>
      <c r="F137" s="1415"/>
      <c r="G137" s="1415"/>
      <c r="H137" s="1415"/>
      <c r="I137" s="1415"/>
      <c r="J137" s="1415"/>
      <c r="K137" s="1415"/>
      <c r="L137" s="1415"/>
      <c r="M137" s="1415"/>
      <c r="N137" s="1415"/>
      <c r="O137" s="489"/>
      <c r="P137" s="90"/>
      <c r="Q137" s="90"/>
    </row>
    <row r="138" spans="1:17" ht="5.0999999999999996" customHeight="1" x14ac:dyDescent="0.2">
      <c r="A138" s="90"/>
      <c r="B138" s="489"/>
      <c r="C138" s="489"/>
      <c r="D138" s="489"/>
      <c r="E138" s="150"/>
      <c r="F138" s="515"/>
      <c r="G138" s="516"/>
      <c r="H138" s="516"/>
      <c r="I138" s="516"/>
      <c r="J138" s="516"/>
      <c r="K138" s="516"/>
      <c r="L138" s="516"/>
      <c r="M138" s="514"/>
      <c r="N138" s="489"/>
      <c r="O138" s="489"/>
      <c r="P138" s="90"/>
      <c r="Q138" s="90"/>
    </row>
    <row r="139" spans="1:17" ht="12.75" customHeight="1" x14ac:dyDescent="0.2">
      <c r="A139" s="90"/>
      <c r="B139" s="489"/>
      <c r="C139" s="489"/>
      <c r="D139" s="489"/>
      <c r="E139" s="1284" t="str">
        <f>Translations!$B$405</f>
        <v>Titlul procedurii</v>
      </c>
      <c r="F139" s="1416"/>
      <c r="G139" s="1126"/>
      <c r="H139" s="1126"/>
      <c r="I139" s="1126"/>
      <c r="J139" s="1126"/>
      <c r="K139" s="1126"/>
      <c r="L139" s="1126"/>
      <c r="M139" s="1126"/>
      <c r="N139" s="1126"/>
      <c r="O139" s="489"/>
      <c r="P139" s="90"/>
      <c r="Q139" s="90"/>
    </row>
    <row r="140" spans="1:17" ht="12.75" customHeight="1" x14ac:dyDescent="0.2">
      <c r="A140" s="90"/>
      <c r="B140" s="489"/>
      <c r="C140" s="489"/>
      <c r="D140" s="489"/>
      <c r="E140" s="1284" t="str">
        <f>Translations!$B$407</f>
        <v>Trimiterea la procedură</v>
      </c>
      <c r="F140" s="1416"/>
      <c r="G140" s="1126"/>
      <c r="H140" s="1126"/>
      <c r="I140" s="1126"/>
      <c r="J140" s="1126"/>
      <c r="K140" s="1126"/>
      <c r="L140" s="1126"/>
      <c r="M140" s="1126"/>
      <c r="N140" s="1126"/>
      <c r="O140" s="489"/>
      <c r="P140" s="90"/>
      <c r="Q140" s="90"/>
    </row>
    <row r="141" spans="1:17" ht="12.75" customHeight="1" x14ac:dyDescent="0.2">
      <c r="A141" s="90"/>
      <c r="B141" s="489"/>
      <c r="C141" s="489"/>
      <c r="D141" s="489"/>
      <c r="E141" s="1284" t="str">
        <f>Translations!$B$409</f>
        <v>Trimitere la schemă (dacă este cazul)</v>
      </c>
      <c r="F141" s="1416"/>
      <c r="G141" s="1126"/>
      <c r="H141" s="1126"/>
      <c r="I141" s="1126"/>
      <c r="J141" s="1126"/>
      <c r="K141" s="1126"/>
      <c r="L141" s="1126"/>
      <c r="M141" s="1126"/>
      <c r="N141" s="1126"/>
      <c r="O141" s="489"/>
      <c r="P141" s="90"/>
      <c r="Q141" s="90"/>
    </row>
    <row r="142" spans="1:17" ht="25.5" customHeight="1" x14ac:dyDescent="0.2">
      <c r="A142" s="90"/>
      <c r="B142" s="489"/>
      <c r="C142" s="489"/>
      <c r="D142" s="489"/>
      <c r="E142" s="1286" t="str">
        <f>Translations!$B$411</f>
        <v xml:space="preserve">Scurtă descriere a procedurii  </v>
      </c>
      <c r="F142" s="1417"/>
      <c r="G142" s="1422"/>
      <c r="H142" s="1423"/>
      <c r="I142" s="1423"/>
      <c r="J142" s="1423"/>
      <c r="K142" s="1423"/>
      <c r="L142" s="1423"/>
      <c r="M142" s="1423"/>
      <c r="N142" s="1424"/>
      <c r="O142" s="489"/>
      <c r="P142" s="90"/>
      <c r="Q142" s="90"/>
    </row>
    <row r="143" spans="1:17" ht="25.5" customHeight="1" x14ac:dyDescent="0.2">
      <c r="A143" s="90"/>
      <c r="B143" s="489"/>
      <c r="C143" s="489"/>
      <c r="D143" s="489"/>
      <c r="E143" s="1418"/>
      <c r="F143" s="1419"/>
      <c r="G143" s="1425"/>
      <c r="H143" s="1426"/>
      <c r="I143" s="1426"/>
      <c r="J143" s="1426"/>
      <c r="K143" s="1426"/>
      <c r="L143" s="1426"/>
      <c r="M143" s="1426"/>
      <c r="N143" s="1427"/>
      <c r="O143" s="489"/>
      <c r="P143" s="90"/>
      <c r="Q143" s="90"/>
    </row>
    <row r="144" spans="1:17" ht="25.5" customHeight="1" x14ac:dyDescent="0.2">
      <c r="A144" s="90"/>
      <c r="B144" s="489"/>
      <c r="C144" s="489"/>
      <c r="D144" s="489"/>
      <c r="E144" s="1420"/>
      <c r="F144" s="1421"/>
      <c r="G144" s="1428"/>
      <c r="H144" s="1429"/>
      <c r="I144" s="1429"/>
      <c r="J144" s="1429"/>
      <c r="K144" s="1429"/>
      <c r="L144" s="1429"/>
      <c r="M144" s="1429"/>
      <c r="N144" s="1430"/>
      <c r="O144" s="489"/>
      <c r="P144" s="90"/>
      <c r="Q144" s="90"/>
    </row>
    <row r="145" spans="1:17" ht="25.5" customHeight="1" x14ac:dyDescent="0.2">
      <c r="A145" s="90"/>
      <c r="B145" s="489"/>
      <c r="C145" s="489"/>
      <c r="D145" s="489"/>
      <c r="E145" s="1284" t="str">
        <f>Translations!$B$414</f>
        <v>Postul sau departamentul responsabil pentru procedură și pentru orice date generate</v>
      </c>
      <c r="F145" s="1416"/>
      <c r="G145" s="1126"/>
      <c r="H145" s="1126"/>
      <c r="I145" s="1126"/>
      <c r="J145" s="1126"/>
      <c r="K145" s="1126"/>
      <c r="L145" s="1126"/>
      <c r="M145" s="1126"/>
      <c r="N145" s="1126"/>
      <c r="O145" s="489"/>
      <c r="P145" s="90"/>
      <c r="Q145" s="90"/>
    </row>
    <row r="146" spans="1:17" ht="12.75" customHeight="1" x14ac:dyDescent="0.2">
      <c r="A146" s="90"/>
      <c r="B146" s="489"/>
      <c r="C146" s="489"/>
      <c r="D146" s="489"/>
      <c r="E146" s="1284" t="str">
        <f>Translations!$B$416</f>
        <v>Locul în care se păstrează înregistrările</v>
      </c>
      <c r="F146" s="1416"/>
      <c r="G146" s="1126"/>
      <c r="H146" s="1126"/>
      <c r="I146" s="1126"/>
      <c r="J146" s="1126"/>
      <c r="K146" s="1126"/>
      <c r="L146" s="1126"/>
      <c r="M146" s="1126"/>
      <c r="N146" s="1126"/>
      <c r="O146" s="489"/>
      <c r="P146" s="90"/>
      <c r="Q146" s="90"/>
    </row>
    <row r="147" spans="1:17" ht="25.5" customHeight="1" x14ac:dyDescent="0.2">
      <c r="A147" s="90"/>
      <c r="B147" s="489"/>
      <c r="C147" s="489"/>
      <c r="D147" s="489"/>
      <c r="E147" s="1284" t="str">
        <f>Translations!$B$418</f>
        <v>Denumirea sistemului IT folosit (dacă este cazul).</v>
      </c>
      <c r="F147" s="1416"/>
      <c r="G147" s="1126"/>
      <c r="H147" s="1126"/>
      <c r="I147" s="1126"/>
      <c r="J147" s="1126"/>
      <c r="K147" s="1126"/>
      <c r="L147" s="1126"/>
      <c r="M147" s="1126"/>
      <c r="N147" s="1126"/>
      <c r="O147" s="489"/>
      <c r="P147" s="90"/>
      <c r="Q147" s="90"/>
    </row>
    <row r="148" spans="1:17" ht="25.5" customHeight="1" x14ac:dyDescent="0.2">
      <c r="A148" s="90"/>
      <c r="B148" s="489"/>
      <c r="C148" s="489"/>
      <c r="D148" s="489"/>
      <c r="E148" s="1284" t="str">
        <f>Translations!$B$420</f>
        <v>Lista standardelor EN sau a altor standarde aplicate (dacă este relevant)</v>
      </c>
      <c r="F148" s="1416"/>
      <c r="G148" s="1126"/>
      <c r="H148" s="1126"/>
      <c r="I148" s="1126"/>
      <c r="J148" s="1126"/>
      <c r="K148" s="1126"/>
      <c r="L148" s="1126"/>
      <c r="M148" s="1126"/>
      <c r="N148" s="1126"/>
      <c r="O148" s="489"/>
      <c r="P148" s="90"/>
      <c r="Q148" s="90"/>
    </row>
    <row r="149" spans="1:17" ht="7.5" customHeight="1" x14ac:dyDescent="0.2">
      <c r="A149" s="90"/>
      <c r="B149" s="489"/>
      <c r="C149" s="489"/>
      <c r="D149" s="531"/>
      <c r="E149" s="532"/>
      <c r="F149" s="532"/>
      <c r="G149" s="532"/>
      <c r="H149" s="532"/>
      <c r="I149" s="532"/>
      <c r="J149" s="532"/>
      <c r="K149" s="532"/>
      <c r="L149" s="532"/>
      <c r="M149" s="489"/>
      <c r="N149" s="489"/>
      <c r="O149" s="489"/>
      <c r="P149" s="90"/>
      <c r="Q149" s="90"/>
    </row>
    <row r="150" spans="1:17" ht="25.5" customHeight="1" x14ac:dyDescent="0.2">
      <c r="A150" s="90"/>
      <c r="B150" s="489"/>
      <c r="C150" s="489"/>
      <c r="D150" s="82" t="s">
        <v>314</v>
      </c>
      <c r="E150" s="1114" t="str">
        <f>Translations!$B$1230</f>
        <v>Furnizați detalii cu privire la procedurile folosite pentru a asigura analizarea și validarea periodică, la nivel intern, a datelor, în conformitate cu articolele 59 și 63 din RMR.</v>
      </c>
      <c r="F150" s="1114"/>
      <c r="G150" s="1114"/>
      <c r="H150" s="1114"/>
      <c r="I150" s="1114"/>
      <c r="J150" s="1114"/>
      <c r="K150" s="1114"/>
      <c r="L150" s="1114"/>
      <c r="M150" s="1114"/>
      <c r="N150" s="1114"/>
      <c r="O150" s="489"/>
      <c r="P150" s="90"/>
      <c r="Q150" s="90"/>
    </row>
    <row r="151" spans="1:17" ht="38.85" customHeight="1" x14ac:dyDescent="0.2">
      <c r="A151" s="90"/>
      <c r="B151" s="489"/>
      <c r="C151" s="489"/>
      <c r="D151" s="531"/>
      <c r="E151" s="1415" t="str">
        <f>Translations!$B$757</f>
        <v>Scurta descriere trebuie să precizeze că procesul de analizare și validare include o verificare cu privire la faptul dacă datele sunt complete, comparații cu date din anii precedenți, comparație între consumul de combustibil raportat și documentele de achiziție, precum și între parametrii indicați de furnizorii de combustibil și parametrii de referință internaționali, dacă este cazul, și criteriile de respingere a datelor.</v>
      </c>
      <c r="F151" s="1415"/>
      <c r="G151" s="1415"/>
      <c r="H151" s="1415"/>
      <c r="I151" s="1415"/>
      <c r="J151" s="1415"/>
      <c r="K151" s="1415"/>
      <c r="L151" s="1415"/>
      <c r="M151" s="1415"/>
      <c r="N151" s="1415"/>
      <c r="O151" s="489"/>
      <c r="P151" s="90"/>
      <c r="Q151" s="90"/>
    </row>
    <row r="152" spans="1:17" ht="5.0999999999999996" customHeight="1" x14ac:dyDescent="0.2">
      <c r="A152" s="90"/>
      <c r="B152" s="489"/>
      <c r="C152" s="489"/>
      <c r="D152" s="489"/>
      <c r="E152" s="150"/>
      <c r="F152" s="515"/>
      <c r="G152" s="516"/>
      <c r="H152" s="516"/>
      <c r="I152" s="516"/>
      <c r="J152" s="516"/>
      <c r="K152" s="516"/>
      <c r="L152" s="516"/>
      <c r="M152" s="514"/>
      <c r="N152" s="489"/>
      <c r="O152" s="489"/>
      <c r="P152" s="90"/>
      <c r="Q152" s="90"/>
    </row>
    <row r="153" spans="1:17" ht="12.75" customHeight="1" x14ac:dyDescent="0.2">
      <c r="A153" s="90"/>
      <c r="B153" s="489"/>
      <c r="C153" s="489"/>
      <c r="D153" s="489"/>
      <c r="E153" s="1284" t="str">
        <f>Translations!$B$405</f>
        <v>Titlul procedurii</v>
      </c>
      <c r="F153" s="1416"/>
      <c r="G153" s="1126"/>
      <c r="H153" s="1126"/>
      <c r="I153" s="1126"/>
      <c r="J153" s="1126"/>
      <c r="K153" s="1126"/>
      <c r="L153" s="1126"/>
      <c r="M153" s="1126"/>
      <c r="N153" s="1126"/>
      <c r="O153" s="489"/>
      <c r="P153" s="90"/>
      <c r="Q153" s="90"/>
    </row>
    <row r="154" spans="1:17" ht="12.75" customHeight="1" x14ac:dyDescent="0.2">
      <c r="A154" s="90"/>
      <c r="B154" s="489"/>
      <c r="C154" s="489"/>
      <c r="D154" s="489"/>
      <c r="E154" s="1284" t="str">
        <f>Translations!$B$407</f>
        <v>Trimiterea la procedură</v>
      </c>
      <c r="F154" s="1416"/>
      <c r="G154" s="1126"/>
      <c r="H154" s="1126"/>
      <c r="I154" s="1126"/>
      <c r="J154" s="1126"/>
      <c r="K154" s="1126"/>
      <c r="L154" s="1126"/>
      <c r="M154" s="1126"/>
      <c r="N154" s="1126"/>
      <c r="O154" s="489"/>
      <c r="P154" s="90"/>
      <c r="Q154" s="90"/>
    </row>
    <row r="155" spans="1:17" ht="12.75" customHeight="1" x14ac:dyDescent="0.2">
      <c r="A155" s="90"/>
      <c r="B155" s="489"/>
      <c r="C155" s="489"/>
      <c r="D155" s="489"/>
      <c r="E155" s="1284" t="str">
        <f>Translations!$B$409</f>
        <v>Trimitere la schemă (dacă este cazul)</v>
      </c>
      <c r="F155" s="1416"/>
      <c r="G155" s="1126"/>
      <c r="H155" s="1126"/>
      <c r="I155" s="1126"/>
      <c r="J155" s="1126"/>
      <c r="K155" s="1126"/>
      <c r="L155" s="1126"/>
      <c r="M155" s="1126"/>
      <c r="N155" s="1126"/>
      <c r="O155" s="489"/>
      <c r="P155" s="90"/>
      <c r="Q155" s="90"/>
    </row>
    <row r="156" spans="1:17" ht="25.5" customHeight="1" x14ac:dyDescent="0.2">
      <c r="A156" s="90"/>
      <c r="B156" s="489"/>
      <c r="C156" s="489"/>
      <c r="D156" s="489"/>
      <c r="E156" s="1286" t="str">
        <f>Translations!$B$411</f>
        <v xml:space="preserve">Scurtă descriere a procedurii  </v>
      </c>
      <c r="F156" s="1417"/>
      <c r="G156" s="1422"/>
      <c r="H156" s="1423"/>
      <c r="I156" s="1423"/>
      <c r="J156" s="1423"/>
      <c r="K156" s="1423"/>
      <c r="L156" s="1423"/>
      <c r="M156" s="1423"/>
      <c r="N156" s="1424"/>
      <c r="O156" s="489"/>
      <c r="P156" s="90"/>
      <c r="Q156" s="90"/>
    </row>
    <row r="157" spans="1:17" ht="25.5" customHeight="1" x14ac:dyDescent="0.2">
      <c r="A157" s="90"/>
      <c r="B157" s="489"/>
      <c r="C157" s="489"/>
      <c r="D157" s="489"/>
      <c r="E157" s="1418"/>
      <c r="F157" s="1419"/>
      <c r="G157" s="1425"/>
      <c r="H157" s="1426"/>
      <c r="I157" s="1426"/>
      <c r="J157" s="1426"/>
      <c r="K157" s="1426"/>
      <c r="L157" s="1426"/>
      <c r="M157" s="1426"/>
      <c r="N157" s="1427"/>
      <c r="O157" s="489"/>
      <c r="P157" s="90"/>
      <c r="Q157" s="90"/>
    </row>
    <row r="158" spans="1:17" ht="25.5" customHeight="1" x14ac:dyDescent="0.2">
      <c r="A158" s="90"/>
      <c r="B158" s="489"/>
      <c r="C158" s="489"/>
      <c r="D158" s="489"/>
      <c r="E158" s="1420"/>
      <c r="F158" s="1421"/>
      <c r="G158" s="1428"/>
      <c r="H158" s="1429"/>
      <c r="I158" s="1429"/>
      <c r="J158" s="1429"/>
      <c r="K158" s="1429"/>
      <c r="L158" s="1429"/>
      <c r="M158" s="1429"/>
      <c r="N158" s="1430"/>
      <c r="O158" s="489"/>
      <c r="P158" s="90"/>
      <c r="Q158" s="90"/>
    </row>
    <row r="159" spans="1:17" ht="25.5" customHeight="1" x14ac:dyDescent="0.2">
      <c r="A159" s="90"/>
      <c r="B159" s="489"/>
      <c r="C159" s="489"/>
      <c r="D159" s="489"/>
      <c r="E159" s="1284" t="str">
        <f>Translations!$B$414</f>
        <v>Postul sau departamentul responsabil pentru procedură și pentru orice date generate</v>
      </c>
      <c r="F159" s="1416"/>
      <c r="G159" s="1126"/>
      <c r="H159" s="1126"/>
      <c r="I159" s="1126"/>
      <c r="J159" s="1126"/>
      <c r="K159" s="1126"/>
      <c r="L159" s="1126"/>
      <c r="M159" s="1126"/>
      <c r="N159" s="1126"/>
      <c r="O159" s="489"/>
      <c r="P159" s="90"/>
      <c r="Q159" s="90"/>
    </row>
    <row r="160" spans="1:17" ht="12.75" customHeight="1" x14ac:dyDescent="0.2">
      <c r="A160" s="90"/>
      <c r="B160" s="489"/>
      <c r="C160" s="489"/>
      <c r="D160" s="489"/>
      <c r="E160" s="1284" t="str">
        <f>Translations!$B$416</f>
        <v>Locul în care se păstrează înregistrările</v>
      </c>
      <c r="F160" s="1416"/>
      <c r="G160" s="1126"/>
      <c r="H160" s="1126"/>
      <c r="I160" s="1126"/>
      <c r="J160" s="1126"/>
      <c r="K160" s="1126"/>
      <c r="L160" s="1126"/>
      <c r="M160" s="1126"/>
      <c r="N160" s="1126"/>
      <c r="O160" s="489"/>
      <c r="P160" s="90"/>
      <c r="Q160" s="90"/>
    </row>
    <row r="161" spans="1:17" ht="25.5" customHeight="1" x14ac:dyDescent="0.2">
      <c r="A161" s="90"/>
      <c r="B161" s="489"/>
      <c r="C161" s="489"/>
      <c r="D161" s="489"/>
      <c r="E161" s="1284" t="str">
        <f>Translations!$B$418</f>
        <v>Denumirea sistemului IT folosit (dacă este cazul).</v>
      </c>
      <c r="F161" s="1416"/>
      <c r="G161" s="1126"/>
      <c r="H161" s="1126"/>
      <c r="I161" s="1126"/>
      <c r="J161" s="1126"/>
      <c r="K161" s="1126"/>
      <c r="L161" s="1126"/>
      <c r="M161" s="1126"/>
      <c r="N161" s="1126"/>
      <c r="O161" s="489"/>
      <c r="P161" s="90"/>
      <c r="Q161" s="90"/>
    </row>
    <row r="162" spans="1:17" ht="25.5" customHeight="1" x14ac:dyDescent="0.2">
      <c r="A162" s="90"/>
      <c r="B162" s="489"/>
      <c r="C162" s="489"/>
      <c r="D162" s="489"/>
      <c r="E162" s="1284" t="str">
        <f>Translations!$B$420</f>
        <v>Lista standardelor EN sau a altor standarde aplicate (dacă este relevant)</v>
      </c>
      <c r="F162" s="1416"/>
      <c r="G162" s="1126"/>
      <c r="H162" s="1126"/>
      <c r="I162" s="1126"/>
      <c r="J162" s="1126"/>
      <c r="K162" s="1126"/>
      <c r="L162" s="1126"/>
      <c r="M162" s="1126"/>
      <c r="N162" s="1126"/>
      <c r="O162" s="489"/>
      <c r="P162" s="90"/>
      <c r="Q162" s="90"/>
    </row>
    <row r="163" spans="1:17" ht="6" customHeight="1" x14ac:dyDescent="0.2">
      <c r="A163" s="90"/>
      <c r="B163" s="489"/>
      <c r="C163" s="489"/>
      <c r="D163" s="531"/>
      <c r="E163" s="532"/>
      <c r="F163" s="532"/>
      <c r="G163" s="532"/>
      <c r="H163" s="532"/>
      <c r="I163" s="532"/>
      <c r="J163" s="532"/>
      <c r="K163" s="532"/>
      <c r="L163" s="532"/>
      <c r="M163" s="489"/>
      <c r="N163" s="489"/>
      <c r="O163" s="489"/>
      <c r="P163" s="90"/>
      <c r="Q163" s="90"/>
    </row>
    <row r="164" spans="1:17" ht="25.5" customHeight="1" x14ac:dyDescent="0.2">
      <c r="A164" s="90"/>
      <c r="B164" s="489"/>
      <c r="C164" s="489"/>
      <c r="D164" s="82" t="s">
        <v>315</v>
      </c>
      <c r="E164" s="1114" t="str">
        <f>Translations!$B$1231</f>
        <v>Furnizați detalii cu privire la procedurile utilizate pentru realizarea corecțiilor și luarea de măsuri corective, în conformitate cu articolele 59 și 64 din RMR.</v>
      </c>
      <c r="F164" s="1114"/>
      <c r="G164" s="1114"/>
      <c r="H164" s="1114"/>
      <c r="I164" s="1114"/>
      <c r="J164" s="1114"/>
      <c r="K164" s="1114"/>
      <c r="L164" s="1114"/>
      <c r="M164" s="1114"/>
      <c r="N164" s="1114"/>
      <c r="O164" s="489"/>
      <c r="P164" s="90"/>
      <c r="Q164" s="90"/>
    </row>
    <row r="165" spans="1:17" ht="25.5" customHeight="1" x14ac:dyDescent="0.2">
      <c r="A165" s="90"/>
      <c r="B165" s="489"/>
      <c r="C165" s="489"/>
      <c r="D165" s="531"/>
      <c r="E165" s="1415" t="str">
        <f>Translations!$B$759</f>
        <v>Scurta descriere trebuie să prezinte acțiunile adecvate care trebuie întreprinse în cazul în care activitățile legate de fluxul de date și activitățile de control nu funcționează eficient. Procedura trebuie să precizeze modul în care se evaluează validitatea rezultatelor, precum și procesul de determinare a cauzei erorii și de corectare a acesteia.</v>
      </c>
      <c r="F165" s="1415"/>
      <c r="G165" s="1415"/>
      <c r="H165" s="1415"/>
      <c r="I165" s="1415"/>
      <c r="J165" s="1415"/>
      <c r="K165" s="1415"/>
      <c r="L165" s="1415"/>
      <c r="M165" s="1415"/>
      <c r="N165" s="1415"/>
      <c r="O165" s="489"/>
      <c r="P165" s="90"/>
      <c r="Q165" s="90"/>
    </row>
    <row r="166" spans="1:17" ht="5.0999999999999996" customHeight="1" x14ac:dyDescent="0.2">
      <c r="A166" s="90"/>
      <c r="B166" s="489"/>
      <c r="C166" s="489"/>
      <c r="D166" s="489"/>
      <c r="E166" s="150"/>
      <c r="F166" s="515"/>
      <c r="G166" s="516"/>
      <c r="H166" s="516"/>
      <c r="I166" s="516"/>
      <c r="J166" s="516"/>
      <c r="K166" s="516"/>
      <c r="L166" s="516"/>
      <c r="M166" s="514"/>
      <c r="N166" s="489"/>
      <c r="O166" s="489"/>
      <c r="P166" s="90"/>
      <c r="Q166" s="90"/>
    </row>
    <row r="167" spans="1:17" ht="12.75" customHeight="1" x14ac:dyDescent="0.2">
      <c r="A167" s="90"/>
      <c r="B167" s="489"/>
      <c r="C167" s="489"/>
      <c r="D167" s="489"/>
      <c r="E167" s="1284" t="str">
        <f>Translations!$B$405</f>
        <v>Titlul procedurii</v>
      </c>
      <c r="F167" s="1416"/>
      <c r="G167" s="1126"/>
      <c r="H167" s="1126"/>
      <c r="I167" s="1126"/>
      <c r="J167" s="1126"/>
      <c r="K167" s="1126"/>
      <c r="L167" s="1126"/>
      <c r="M167" s="1126"/>
      <c r="N167" s="1126"/>
      <c r="O167" s="489"/>
      <c r="P167" s="90"/>
      <c r="Q167" s="90"/>
    </row>
    <row r="168" spans="1:17" ht="12.75" customHeight="1" x14ac:dyDescent="0.2">
      <c r="A168" s="90"/>
      <c r="B168" s="489"/>
      <c r="C168" s="489"/>
      <c r="D168" s="489"/>
      <c r="E168" s="1284" t="str">
        <f>Translations!$B$407</f>
        <v>Trimiterea la procedură</v>
      </c>
      <c r="F168" s="1416"/>
      <c r="G168" s="1126"/>
      <c r="H168" s="1126"/>
      <c r="I168" s="1126"/>
      <c r="J168" s="1126"/>
      <c r="K168" s="1126"/>
      <c r="L168" s="1126"/>
      <c r="M168" s="1126"/>
      <c r="N168" s="1126"/>
      <c r="O168" s="489"/>
      <c r="P168" s="90"/>
      <c r="Q168" s="90"/>
    </row>
    <row r="169" spans="1:17" ht="12.75" customHeight="1" x14ac:dyDescent="0.2">
      <c r="A169" s="90"/>
      <c r="B169" s="489"/>
      <c r="C169" s="489"/>
      <c r="D169" s="489"/>
      <c r="E169" s="1284" t="str">
        <f>Translations!$B$409</f>
        <v>Trimitere la schemă (dacă este cazul)</v>
      </c>
      <c r="F169" s="1416"/>
      <c r="G169" s="1126"/>
      <c r="H169" s="1126"/>
      <c r="I169" s="1126"/>
      <c r="J169" s="1126"/>
      <c r="K169" s="1126"/>
      <c r="L169" s="1126"/>
      <c r="M169" s="1126"/>
      <c r="N169" s="1126"/>
      <c r="O169" s="489"/>
      <c r="P169" s="90"/>
      <c r="Q169" s="90"/>
    </row>
    <row r="170" spans="1:17" ht="25.5" customHeight="1" x14ac:dyDescent="0.2">
      <c r="A170" s="90"/>
      <c r="B170" s="489"/>
      <c r="C170" s="489"/>
      <c r="D170" s="489"/>
      <c r="E170" s="1286" t="str">
        <f>Translations!$B$411</f>
        <v xml:space="preserve">Scurtă descriere a procedurii  </v>
      </c>
      <c r="F170" s="1417"/>
      <c r="G170" s="1422"/>
      <c r="H170" s="1423"/>
      <c r="I170" s="1423"/>
      <c r="J170" s="1423"/>
      <c r="K170" s="1423"/>
      <c r="L170" s="1423"/>
      <c r="M170" s="1423"/>
      <c r="N170" s="1424"/>
      <c r="O170" s="489"/>
      <c r="P170" s="90"/>
      <c r="Q170" s="90"/>
    </row>
    <row r="171" spans="1:17" ht="25.5" customHeight="1" x14ac:dyDescent="0.2">
      <c r="A171" s="90"/>
      <c r="B171" s="489"/>
      <c r="C171" s="489"/>
      <c r="D171" s="489"/>
      <c r="E171" s="1418"/>
      <c r="F171" s="1419"/>
      <c r="G171" s="1425"/>
      <c r="H171" s="1426"/>
      <c r="I171" s="1426"/>
      <c r="J171" s="1426"/>
      <c r="K171" s="1426"/>
      <c r="L171" s="1426"/>
      <c r="M171" s="1426"/>
      <c r="N171" s="1427"/>
      <c r="O171" s="489"/>
      <c r="P171" s="90"/>
      <c r="Q171" s="90"/>
    </row>
    <row r="172" spans="1:17" ht="25.5" customHeight="1" x14ac:dyDescent="0.2">
      <c r="A172" s="90"/>
      <c r="B172" s="489"/>
      <c r="C172" s="489"/>
      <c r="D172" s="489"/>
      <c r="E172" s="1420"/>
      <c r="F172" s="1421"/>
      <c r="G172" s="1428"/>
      <c r="H172" s="1429"/>
      <c r="I172" s="1429"/>
      <c r="J172" s="1429"/>
      <c r="K172" s="1429"/>
      <c r="L172" s="1429"/>
      <c r="M172" s="1429"/>
      <c r="N172" s="1430"/>
      <c r="O172" s="489"/>
      <c r="P172" s="90"/>
      <c r="Q172" s="90"/>
    </row>
    <row r="173" spans="1:17" ht="25.5" customHeight="1" x14ac:dyDescent="0.2">
      <c r="A173" s="90"/>
      <c r="B173" s="489"/>
      <c r="C173" s="489"/>
      <c r="D173" s="489"/>
      <c r="E173" s="1284" t="str">
        <f>Translations!$B$414</f>
        <v>Postul sau departamentul responsabil pentru procedură și pentru orice date generate</v>
      </c>
      <c r="F173" s="1416"/>
      <c r="G173" s="1126"/>
      <c r="H173" s="1126"/>
      <c r="I173" s="1126"/>
      <c r="J173" s="1126"/>
      <c r="K173" s="1126"/>
      <c r="L173" s="1126"/>
      <c r="M173" s="1126"/>
      <c r="N173" s="1126"/>
      <c r="O173" s="489"/>
      <c r="P173" s="90"/>
      <c r="Q173" s="90"/>
    </row>
    <row r="174" spans="1:17" ht="12.75" customHeight="1" x14ac:dyDescent="0.2">
      <c r="A174" s="90"/>
      <c r="B174" s="489"/>
      <c r="C174" s="489"/>
      <c r="D174" s="489"/>
      <c r="E174" s="1284" t="str">
        <f>Translations!$B$416</f>
        <v>Locul în care se păstrează înregistrările</v>
      </c>
      <c r="F174" s="1416"/>
      <c r="G174" s="1126"/>
      <c r="H174" s="1126"/>
      <c r="I174" s="1126"/>
      <c r="J174" s="1126"/>
      <c r="K174" s="1126"/>
      <c r="L174" s="1126"/>
      <c r="M174" s="1126"/>
      <c r="N174" s="1126"/>
      <c r="O174" s="489"/>
      <c r="P174" s="90"/>
      <c r="Q174" s="90"/>
    </row>
    <row r="175" spans="1:17" ht="25.5" customHeight="1" x14ac:dyDescent="0.2">
      <c r="A175" s="90"/>
      <c r="B175" s="489"/>
      <c r="C175" s="489"/>
      <c r="D175" s="489"/>
      <c r="E175" s="1284" t="str">
        <f>Translations!$B$418</f>
        <v>Denumirea sistemului IT folosit (dacă este cazul).</v>
      </c>
      <c r="F175" s="1416"/>
      <c r="G175" s="1126"/>
      <c r="H175" s="1126"/>
      <c r="I175" s="1126"/>
      <c r="J175" s="1126"/>
      <c r="K175" s="1126"/>
      <c r="L175" s="1126"/>
      <c r="M175" s="1126"/>
      <c r="N175" s="1126"/>
      <c r="O175" s="489"/>
      <c r="P175" s="90"/>
      <c r="Q175" s="90"/>
    </row>
    <row r="176" spans="1:17" ht="25.5" customHeight="1" x14ac:dyDescent="0.2">
      <c r="A176" s="90"/>
      <c r="B176" s="489"/>
      <c r="C176" s="489"/>
      <c r="D176" s="489"/>
      <c r="E176" s="1284" t="str">
        <f>Translations!$B$420</f>
        <v>Lista standardelor EN sau a altor standarde aplicate (dacă este relevant)</v>
      </c>
      <c r="F176" s="1416"/>
      <c r="G176" s="1126"/>
      <c r="H176" s="1126"/>
      <c r="I176" s="1126"/>
      <c r="J176" s="1126"/>
      <c r="K176" s="1126"/>
      <c r="L176" s="1126"/>
      <c r="M176" s="1126"/>
      <c r="N176" s="1126"/>
      <c r="O176" s="489"/>
      <c r="P176" s="90"/>
      <c r="Q176" s="90"/>
    </row>
    <row r="177" spans="1:17" ht="12.75" customHeight="1" x14ac:dyDescent="0.2">
      <c r="A177" s="90"/>
      <c r="B177" s="489"/>
      <c r="C177" s="489"/>
      <c r="D177" s="531"/>
      <c r="E177" s="532"/>
      <c r="F177" s="532"/>
      <c r="G177" s="532"/>
      <c r="H177" s="532"/>
      <c r="I177" s="532"/>
      <c r="J177" s="532"/>
      <c r="K177" s="532"/>
      <c r="L177" s="532"/>
      <c r="M177" s="489"/>
      <c r="N177" s="489"/>
      <c r="O177" s="489"/>
      <c r="P177" s="90"/>
      <c r="Q177" s="90"/>
    </row>
    <row r="178" spans="1:17" ht="12.75" customHeight="1" x14ac:dyDescent="0.2">
      <c r="A178" s="90"/>
      <c r="B178" s="489"/>
      <c r="C178" s="489"/>
      <c r="D178" s="82" t="s">
        <v>312</v>
      </c>
      <c r="E178" s="1114" t="str">
        <f>Translations!$B$1232</f>
        <v>Furnizați detalii cu privire la procedurile utilizate pentru a controla procesele externalizate, în conformitate cu dispozițiile articolelor 59 și 65 din RMR.</v>
      </c>
      <c r="F178" s="1114"/>
      <c r="G178" s="1114"/>
      <c r="H178" s="1114"/>
      <c r="I178" s="1114"/>
      <c r="J178" s="1114"/>
      <c r="K178" s="1114"/>
      <c r="L178" s="1114"/>
      <c r="M178" s="1114"/>
      <c r="N178" s="1114"/>
      <c r="O178" s="489"/>
      <c r="P178" s="90"/>
      <c r="Q178" s="90"/>
    </row>
    <row r="179" spans="1:17" ht="25.5" customHeight="1" x14ac:dyDescent="0.2">
      <c r="A179" s="90"/>
      <c r="B179" s="489"/>
      <c r="C179" s="489"/>
      <c r="D179" s="531"/>
      <c r="E179" s="1415" t="str">
        <f>Translations!$B$761</f>
        <v>Scurta descriere trebuie să identifice modul în care sunt verificate activitățile legate de fluxul de date și activitățile de control ale proceselor externalizate, precum și ce verificări sunt efectuate cu privire la calitatea datelor rezultate.</v>
      </c>
      <c r="F179" s="1415"/>
      <c r="G179" s="1415"/>
      <c r="H179" s="1415"/>
      <c r="I179" s="1415"/>
      <c r="J179" s="1415"/>
      <c r="K179" s="1415"/>
      <c r="L179" s="1415"/>
      <c r="M179" s="1415"/>
      <c r="N179" s="1415"/>
      <c r="O179" s="489"/>
      <c r="P179" s="90"/>
      <c r="Q179" s="90"/>
    </row>
    <row r="180" spans="1:17" ht="5.0999999999999996" customHeight="1" x14ac:dyDescent="0.2">
      <c r="A180" s="90"/>
      <c r="B180" s="489"/>
      <c r="C180" s="489"/>
      <c r="D180" s="489"/>
      <c r="E180" s="150"/>
      <c r="F180" s="515"/>
      <c r="G180" s="516"/>
      <c r="H180" s="516"/>
      <c r="I180" s="516"/>
      <c r="J180" s="516"/>
      <c r="K180" s="516"/>
      <c r="L180" s="516"/>
      <c r="M180" s="514"/>
      <c r="N180" s="489"/>
      <c r="O180" s="489"/>
      <c r="P180" s="90"/>
      <c r="Q180" s="90"/>
    </row>
    <row r="181" spans="1:17" ht="12.75" customHeight="1" x14ac:dyDescent="0.2">
      <c r="A181" s="90"/>
      <c r="B181" s="489"/>
      <c r="C181" s="489"/>
      <c r="D181" s="489"/>
      <c r="E181" s="1284" t="str">
        <f>Translations!$B$405</f>
        <v>Titlul procedurii</v>
      </c>
      <c r="F181" s="1416"/>
      <c r="G181" s="1126"/>
      <c r="H181" s="1126"/>
      <c r="I181" s="1126"/>
      <c r="J181" s="1126"/>
      <c r="K181" s="1126"/>
      <c r="L181" s="1126"/>
      <c r="M181" s="1126"/>
      <c r="N181" s="1126"/>
      <c r="O181" s="489"/>
      <c r="P181" s="90"/>
      <c r="Q181" s="90"/>
    </row>
    <row r="182" spans="1:17" ht="12.75" customHeight="1" x14ac:dyDescent="0.2">
      <c r="A182" s="90"/>
      <c r="B182" s="489"/>
      <c r="C182" s="489"/>
      <c r="D182" s="489"/>
      <c r="E182" s="1284" t="str">
        <f>Translations!$B$407</f>
        <v>Trimiterea la procedură</v>
      </c>
      <c r="F182" s="1416"/>
      <c r="G182" s="1126"/>
      <c r="H182" s="1126"/>
      <c r="I182" s="1126"/>
      <c r="J182" s="1126"/>
      <c r="K182" s="1126"/>
      <c r="L182" s="1126"/>
      <c r="M182" s="1126"/>
      <c r="N182" s="1126"/>
      <c r="O182" s="489"/>
      <c r="P182" s="90"/>
      <c r="Q182" s="90"/>
    </row>
    <row r="183" spans="1:17" ht="12.75" customHeight="1" x14ac:dyDescent="0.2">
      <c r="A183" s="90"/>
      <c r="B183" s="489"/>
      <c r="C183" s="489"/>
      <c r="D183" s="489"/>
      <c r="E183" s="1284" t="str">
        <f>Translations!$B$409</f>
        <v>Trimitere la schemă (dacă este cazul)</v>
      </c>
      <c r="F183" s="1416"/>
      <c r="G183" s="1126"/>
      <c r="H183" s="1126"/>
      <c r="I183" s="1126"/>
      <c r="J183" s="1126"/>
      <c r="K183" s="1126"/>
      <c r="L183" s="1126"/>
      <c r="M183" s="1126"/>
      <c r="N183" s="1126"/>
      <c r="O183" s="489"/>
      <c r="P183" s="90"/>
      <c r="Q183" s="90"/>
    </row>
    <row r="184" spans="1:17" ht="25.5" customHeight="1" x14ac:dyDescent="0.2">
      <c r="A184" s="90"/>
      <c r="B184" s="489"/>
      <c r="C184" s="489"/>
      <c r="D184" s="489"/>
      <c r="E184" s="1286" t="str">
        <f>Translations!$B$411</f>
        <v xml:space="preserve">Scurtă descriere a procedurii  </v>
      </c>
      <c r="F184" s="1417"/>
      <c r="G184" s="1422"/>
      <c r="H184" s="1423"/>
      <c r="I184" s="1423"/>
      <c r="J184" s="1423"/>
      <c r="K184" s="1423"/>
      <c r="L184" s="1423"/>
      <c r="M184" s="1423"/>
      <c r="N184" s="1424"/>
      <c r="O184" s="489"/>
      <c r="P184" s="90"/>
      <c r="Q184" s="90"/>
    </row>
    <row r="185" spans="1:17" ht="25.5" customHeight="1" x14ac:dyDescent="0.2">
      <c r="A185" s="90"/>
      <c r="B185" s="489"/>
      <c r="C185" s="489"/>
      <c r="D185" s="489"/>
      <c r="E185" s="1418"/>
      <c r="F185" s="1419"/>
      <c r="G185" s="1425"/>
      <c r="H185" s="1426"/>
      <c r="I185" s="1426"/>
      <c r="J185" s="1426"/>
      <c r="K185" s="1426"/>
      <c r="L185" s="1426"/>
      <c r="M185" s="1426"/>
      <c r="N185" s="1427"/>
      <c r="O185" s="489"/>
      <c r="P185" s="90"/>
      <c r="Q185" s="90"/>
    </row>
    <row r="186" spans="1:17" ht="25.5" customHeight="1" x14ac:dyDescent="0.2">
      <c r="A186" s="90"/>
      <c r="B186" s="489"/>
      <c r="C186" s="489"/>
      <c r="D186" s="489"/>
      <c r="E186" s="1420"/>
      <c r="F186" s="1421"/>
      <c r="G186" s="1428"/>
      <c r="H186" s="1429"/>
      <c r="I186" s="1429"/>
      <c r="J186" s="1429"/>
      <c r="K186" s="1429"/>
      <c r="L186" s="1429"/>
      <c r="M186" s="1429"/>
      <c r="N186" s="1430"/>
      <c r="O186" s="489"/>
      <c r="P186" s="90"/>
      <c r="Q186" s="90"/>
    </row>
    <row r="187" spans="1:17" ht="25.5" customHeight="1" x14ac:dyDescent="0.2">
      <c r="A187" s="90"/>
      <c r="B187" s="489"/>
      <c r="C187" s="489"/>
      <c r="D187" s="489"/>
      <c r="E187" s="1284" t="str">
        <f>Translations!$B$414</f>
        <v>Postul sau departamentul responsabil pentru procedură și pentru orice date generate</v>
      </c>
      <c r="F187" s="1416"/>
      <c r="G187" s="1126"/>
      <c r="H187" s="1126"/>
      <c r="I187" s="1126"/>
      <c r="J187" s="1126"/>
      <c r="K187" s="1126"/>
      <c r="L187" s="1126"/>
      <c r="M187" s="1126"/>
      <c r="N187" s="1126"/>
      <c r="O187" s="489"/>
      <c r="P187" s="90"/>
      <c r="Q187" s="90"/>
    </row>
    <row r="188" spans="1:17" ht="12.75" customHeight="1" x14ac:dyDescent="0.2">
      <c r="A188" s="90"/>
      <c r="B188" s="489"/>
      <c r="C188" s="489"/>
      <c r="D188" s="489"/>
      <c r="E188" s="1284" t="str">
        <f>Translations!$B$416</f>
        <v>Locul în care se păstrează înregistrările</v>
      </c>
      <c r="F188" s="1416"/>
      <c r="G188" s="1126"/>
      <c r="H188" s="1126"/>
      <c r="I188" s="1126"/>
      <c r="J188" s="1126"/>
      <c r="K188" s="1126"/>
      <c r="L188" s="1126"/>
      <c r="M188" s="1126"/>
      <c r="N188" s="1126"/>
      <c r="O188" s="489"/>
      <c r="P188" s="90"/>
      <c r="Q188" s="90"/>
    </row>
    <row r="189" spans="1:17" ht="25.5" customHeight="1" x14ac:dyDescent="0.2">
      <c r="A189" s="90"/>
      <c r="B189" s="489"/>
      <c r="C189" s="489"/>
      <c r="D189" s="489"/>
      <c r="E189" s="1284" t="str">
        <f>Translations!$B$418</f>
        <v>Denumirea sistemului IT folosit (dacă este cazul).</v>
      </c>
      <c r="F189" s="1416"/>
      <c r="G189" s="1126"/>
      <c r="H189" s="1126"/>
      <c r="I189" s="1126"/>
      <c r="J189" s="1126"/>
      <c r="K189" s="1126"/>
      <c r="L189" s="1126"/>
      <c r="M189" s="1126"/>
      <c r="N189" s="1126"/>
      <c r="O189" s="489"/>
      <c r="P189" s="90"/>
      <c r="Q189" s="90"/>
    </row>
    <row r="190" spans="1:17" ht="25.5" customHeight="1" x14ac:dyDescent="0.2">
      <c r="A190" s="90"/>
      <c r="B190" s="489"/>
      <c r="C190" s="489"/>
      <c r="D190" s="489"/>
      <c r="E190" s="1284" t="str">
        <f>Translations!$B$420</f>
        <v>Lista standardelor EN sau a altor standarde aplicate (dacă este relevant)</v>
      </c>
      <c r="F190" s="1416"/>
      <c r="G190" s="1126"/>
      <c r="H190" s="1126"/>
      <c r="I190" s="1126"/>
      <c r="J190" s="1126"/>
      <c r="K190" s="1126"/>
      <c r="L190" s="1126"/>
      <c r="M190" s="1126"/>
      <c r="N190" s="1126"/>
      <c r="O190" s="489"/>
      <c r="P190" s="90"/>
      <c r="Q190" s="90"/>
    </row>
    <row r="191" spans="1:17" ht="13.5" customHeight="1" x14ac:dyDescent="0.2">
      <c r="A191" s="90"/>
      <c r="B191" s="489"/>
      <c r="C191" s="489"/>
      <c r="D191" s="531"/>
      <c r="E191" s="532"/>
      <c r="F191" s="532"/>
      <c r="G191" s="532"/>
      <c r="H191" s="532"/>
      <c r="I191" s="532"/>
      <c r="J191" s="532"/>
      <c r="K191" s="532"/>
      <c r="L191" s="532"/>
      <c r="M191" s="489"/>
      <c r="N191" s="489"/>
      <c r="O191" s="489"/>
      <c r="P191" s="90"/>
      <c r="Q191" s="90"/>
    </row>
    <row r="192" spans="1:17" ht="12.75" customHeight="1" x14ac:dyDescent="0.2">
      <c r="A192" s="90"/>
      <c r="B192" s="489"/>
      <c r="C192" s="489"/>
      <c r="D192" s="82" t="s">
        <v>405</v>
      </c>
      <c r="E192" s="1114" t="str">
        <f>Translations!$B$1233</f>
        <v>Furnizați detalii cu privire la procedurile utilizate pentru eliminarea oricăror lacune în materie de date în conformitate cu articolul 66 din RMR.</v>
      </c>
      <c r="F192" s="1114"/>
      <c r="G192" s="1114"/>
      <c r="H192" s="1114"/>
      <c r="I192" s="1114"/>
      <c r="J192" s="1114"/>
      <c r="K192" s="1114"/>
      <c r="L192" s="1114"/>
      <c r="M192" s="1114"/>
      <c r="N192" s="1114"/>
      <c r="O192" s="489"/>
      <c r="P192" s="90"/>
      <c r="Q192" s="90"/>
    </row>
    <row r="193" spans="1:17" ht="25.5" customHeight="1" x14ac:dyDescent="0.2">
      <c r="A193" s="90"/>
      <c r="B193" s="489"/>
      <c r="C193" s="489"/>
      <c r="D193" s="531"/>
      <c r="E193" s="1415" t="str">
        <f>Translations!$B$1234</f>
        <v>Descrierea scurtă ar trebui să identifice modul în care vor fi eliminate lacunele în materie de date prin utilizarea unei metode adecvate de estimare pentru determinarea datelor de substituție prudente pentru respectiva perioadă de timp și pentru parametrul care lipsește.</v>
      </c>
      <c r="F193" s="1415"/>
      <c r="G193" s="1415"/>
      <c r="H193" s="1415"/>
      <c r="I193" s="1415"/>
      <c r="J193" s="1415"/>
      <c r="K193" s="1415"/>
      <c r="L193" s="1415"/>
      <c r="M193" s="1415"/>
      <c r="N193" s="1415"/>
      <c r="O193" s="489"/>
      <c r="P193" s="90"/>
      <c r="Q193" s="90"/>
    </row>
    <row r="194" spans="1:17" ht="25.5" customHeight="1" x14ac:dyDescent="0.2">
      <c r="A194" s="90"/>
      <c r="B194" s="489"/>
      <c r="C194" s="489"/>
      <c r="D194" s="531"/>
      <c r="E194" s="1415" t="str">
        <f>Translations!$B$1235</f>
        <v>Această procedură este obligatorie numai în situația în care lipsesc datele relevante, dar se recomandă stabilirea unei astfel de proceduri în orice situație pentru a asigura conformitatea chiar și în cazul unor lacune în materie de date.</v>
      </c>
      <c r="F194" s="1415"/>
      <c r="G194" s="1415"/>
      <c r="H194" s="1415"/>
      <c r="I194" s="1415"/>
      <c r="J194" s="1415"/>
      <c r="K194" s="1415"/>
      <c r="L194" s="1415"/>
      <c r="M194" s="1415"/>
      <c r="N194" s="1415"/>
      <c r="O194" s="489"/>
      <c r="P194" s="90"/>
      <c r="Q194" s="90"/>
    </row>
    <row r="195" spans="1:17" ht="5.0999999999999996" customHeight="1" x14ac:dyDescent="0.2">
      <c r="A195" s="90"/>
      <c r="B195" s="489"/>
      <c r="C195" s="489"/>
      <c r="D195" s="489"/>
      <c r="E195" s="150"/>
      <c r="F195" s="515"/>
      <c r="G195" s="516"/>
      <c r="H195" s="516"/>
      <c r="I195" s="516"/>
      <c r="J195" s="516"/>
      <c r="K195" s="516"/>
      <c r="L195" s="516"/>
      <c r="M195" s="514"/>
      <c r="N195" s="489"/>
      <c r="O195" s="489"/>
      <c r="P195" s="90"/>
      <c r="Q195" s="90"/>
    </row>
    <row r="196" spans="1:17" ht="12.75" customHeight="1" x14ac:dyDescent="0.2">
      <c r="A196" s="90"/>
      <c r="B196" s="489"/>
      <c r="C196" s="489"/>
      <c r="D196" s="489"/>
      <c r="E196" s="1284" t="str">
        <f>Translations!$B$405</f>
        <v>Titlul procedurii</v>
      </c>
      <c r="F196" s="1416"/>
      <c r="G196" s="1451"/>
      <c r="H196" s="1451"/>
      <c r="I196" s="1451"/>
      <c r="J196" s="1451"/>
      <c r="K196" s="1451"/>
      <c r="L196" s="1451"/>
      <c r="M196" s="1451"/>
      <c r="N196" s="1451"/>
      <c r="O196" s="489"/>
      <c r="P196" s="90"/>
      <c r="Q196" s="90"/>
    </row>
    <row r="197" spans="1:17" ht="12.75" customHeight="1" x14ac:dyDescent="0.2">
      <c r="A197" s="90"/>
      <c r="B197" s="489"/>
      <c r="C197" s="489"/>
      <c r="D197" s="489"/>
      <c r="E197" s="1284" t="str">
        <f>Translations!$B$407</f>
        <v>Trimiterea la procedură</v>
      </c>
      <c r="F197" s="1416"/>
      <c r="G197" s="1451"/>
      <c r="H197" s="1451"/>
      <c r="I197" s="1451"/>
      <c r="J197" s="1451"/>
      <c r="K197" s="1451"/>
      <c r="L197" s="1451"/>
      <c r="M197" s="1451"/>
      <c r="N197" s="1451"/>
      <c r="O197" s="489"/>
      <c r="P197" s="90"/>
      <c r="Q197" s="90"/>
    </row>
    <row r="198" spans="1:17" ht="12.75" customHeight="1" x14ac:dyDescent="0.2">
      <c r="A198" s="90"/>
      <c r="B198" s="489"/>
      <c r="C198" s="489"/>
      <c r="D198" s="489"/>
      <c r="E198" s="1284" t="str">
        <f>Translations!$B$409</f>
        <v>Trimitere la schemă (dacă este cazul)</v>
      </c>
      <c r="F198" s="1416"/>
      <c r="G198" s="1451"/>
      <c r="H198" s="1451"/>
      <c r="I198" s="1451"/>
      <c r="J198" s="1451"/>
      <c r="K198" s="1451"/>
      <c r="L198" s="1451"/>
      <c r="M198" s="1451"/>
      <c r="N198" s="1451"/>
      <c r="O198" s="489"/>
      <c r="P198" s="90"/>
      <c r="Q198" s="90"/>
    </row>
    <row r="199" spans="1:17" ht="25.5" customHeight="1" x14ac:dyDescent="0.2">
      <c r="A199" s="90"/>
      <c r="B199" s="489"/>
      <c r="C199" s="489"/>
      <c r="D199" s="489"/>
      <c r="E199" s="1286" t="str">
        <f>Translations!$B$411</f>
        <v xml:space="preserve">Scurtă descriere a procedurii  </v>
      </c>
      <c r="F199" s="1417"/>
      <c r="G199" s="1455"/>
      <c r="H199" s="1456"/>
      <c r="I199" s="1456"/>
      <c r="J199" s="1456"/>
      <c r="K199" s="1456"/>
      <c r="L199" s="1456"/>
      <c r="M199" s="1456"/>
      <c r="N199" s="1457"/>
      <c r="O199" s="489"/>
      <c r="P199" s="90"/>
      <c r="Q199" s="90"/>
    </row>
    <row r="200" spans="1:17" ht="25.5" customHeight="1" x14ac:dyDescent="0.2">
      <c r="A200" s="90"/>
      <c r="B200" s="489"/>
      <c r="C200" s="489"/>
      <c r="D200" s="489"/>
      <c r="E200" s="1418"/>
      <c r="F200" s="1419"/>
      <c r="G200" s="1448"/>
      <c r="H200" s="1449"/>
      <c r="I200" s="1449"/>
      <c r="J200" s="1449"/>
      <c r="K200" s="1449"/>
      <c r="L200" s="1449"/>
      <c r="M200" s="1449"/>
      <c r="N200" s="1450"/>
      <c r="O200" s="489"/>
      <c r="P200" s="90"/>
      <c r="Q200" s="90"/>
    </row>
    <row r="201" spans="1:17" ht="25.5" customHeight="1" x14ac:dyDescent="0.2">
      <c r="A201" s="90"/>
      <c r="B201" s="489"/>
      <c r="C201" s="489"/>
      <c r="D201" s="489"/>
      <c r="E201" s="1420"/>
      <c r="F201" s="1421"/>
      <c r="G201" s="1452"/>
      <c r="H201" s="1453"/>
      <c r="I201" s="1453"/>
      <c r="J201" s="1453"/>
      <c r="K201" s="1453"/>
      <c r="L201" s="1453"/>
      <c r="M201" s="1453"/>
      <c r="N201" s="1454"/>
      <c r="O201" s="489"/>
      <c r="P201" s="90"/>
      <c r="Q201" s="90"/>
    </row>
    <row r="202" spans="1:17" ht="25.5" customHeight="1" x14ac:dyDescent="0.2">
      <c r="A202" s="90"/>
      <c r="B202" s="489"/>
      <c r="C202" s="489"/>
      <c r="D202" s="489"/>
      <c r="E202" s="1284" t="str">
        <f>Translations!$B$414</f>
        <v>Postul sau departamentul responsabil pentru procedură și pentru orice date generate</v>
      </c>
      <c r="F202" s="1416"/>
      <c r="G202" s="1451"/>
      <c r="H202" s="1451"/>
      <c r="I202" s="1451"/>
      <c r="J202" s="1451"/>
      <c r="K202" s="1451"/>
      <c r="L202" s="1451"/>
      <c r="M202" s="1451"/>
      <c r="N202" s="1451"/>
      <c r="O202" s="489"/>
      <c r="P202" s="90"/>
      <c r="Q202" s="90"/>
    </row>
    <row r="203" spans="1:17" ht="12.75" customHeight="1" x14ac:dyDescent="0.2">
      <c r="A203" s="90"/>
      <c r="B203" s="489"/>
      <c r="C203" s="489"/>
      <c r="D203" s="489"/>
      <c r="E203" s="1284" t="str">
        <f>Translations!$B$416</f>
        <v>Locul în care se păstrează înregistrările</v>
      </c>
      <c r="F203" s="1416"/>
      <c r="G203" s="1451"/>
      <c r="H203" s="1451"/>
      <c r="I203" s="1451"/>
      <c r="J203" s="1451"/>
      <c r="K203" s="1451"/>
      <c r="L203" s="1451"/>
      <c r="M203" s="1451"/>
      <c r="N203" s="1451"/>
      <c r="O203" s="489"/>
      <c r="P203" s="90"/>
      <c r="Q203" s="90"/>
    </row>
    <row r="204" spans="1:17" ht="25.5" customHeight="1" x14ac:dyDescent="0.2">
      <c r="A204" s="90"/>
      <c r="B204" s="489"/>
      <c r="C204" s="489"/>
      <c r="D204" s="489"/>
      <c r="E204" s="1284" t="str">
        <f>Translations!$B$418</f>
        <v>Denumirea sistemului IT folosit (dacă este cazul).</v>
      </c>
      <c r="F204" s="1416"/>
      <c r="G204" s="1451"/>
      <c r="H204" s="1451"/>
      <c r="I204" s="1451"/>
      <c r="J204" s="1451"/>
      <c r="K204" s="1451"/>
      <c r="L204" s="1451"/>
      <c r="M204" s="1451"/>
      <c r="N204" s="1451"/>
      <c r="O204" s="489"/>
      <c r="P204" s="90"/>
      <c r="Q204" s="90"/>
    </row>
    <row r="205" spans="1:17" ht="25.5" customHeight="1" x14ac:dyDescent="0.2">
      <c r="A205" s="90"/>
      <c r="B205" s="489"/>
      <c r="C205" s="489"/>
      <c r="D205" s="489"/>
      <c r="E205" s="1284" t="str">
        <f>Translations!$B$420</f>
        <v>Lista standardelor EN sau a altor standarde aplicate (dacă este relevant)</v>
      </c>
      <c r="F205" s="1416"/>
      <c r="G205" s="1451"/>
      <c r="H205" s="1451"/>
      <c r="I205" s="1451"/>
      <c r="J205" s="1451"/>
      <c r="K205" s="1451"/>
      <c r="L205" s="1451"/>
      <c r="M205" s="1451"/>
      <c r="N205" s="1451"/>
      <c r="O205" s="489"/>
      <c r="P205" s="90"/>
      <c r="Q205" s="90"/>
    </row>
    <row r="206" spans="1:17" ht="13.5" customHeight="1" x14ac:dyDescent="0.2">
      <c r="A206" s="90"/>
      <c r="B206" s="489"/>
      <c r="C206" s="489"/>
      <c r="D206" s="531"/>
      <c r="E206" s="532"/>
      <c r="F206" s="532"/>
      <c r="G206" s="532"/>
      <c r="H206" s="532"/>
      <c r="I206" s="532"/>
      <c r="J206" s="532"/>
      <c r="K206" s="532"/>
      <c r="L206" s="532"/>
      <c r="M206" s="489"/>
      <c r="N206" s="489"/>
      <c r="O206" s="489"/>
      <c r="P206" s="90"/>
      <c r="Q206" s="90"/>
    </row>
    <row r="207" spans="1:17" ht="25.5" customHeight="1" x14ac:dyDescent="0.2">
      <c r="A207" s="90"/>
      <c r="B207" s="489"/>
      <c r="C207" s="489"/>
      <c r="D207" s="82" t="s">
        <v>406</v>
      </c>
      <c r="E207" s="1114" t="str">
        <f>Translations!$B$1272</f>
        <v>Cu toate acestea, puteți aplica un nivel cu până la un nivel mai scăzut (nivelul 1 fiind minimul), în cazul în care puteți demonstra în mod concludent autorității competente că nivelul impus conform primului paragraf nu este fezabil din punct de vedere tehnic sau că presupune costuri excesive.</v>
      </c>
      <c r="F207" s="1114"/>
      <c r="G207" s="1114"/>
      <c r="H207" s="1114"/>
      <c r="I207" s="1114"/>
      <c r="J207" s="1114"/>
      <c r="K207" s="1114"/>
      <c r="L207" s="1114"/>
      <c r="M207" s="1114"/>
      <c r="N207" s="1114"/>
      <c r="O207" s="489"/>
      <c r="P207" s="90"/>
      <c r="Q207" s="90"/>
    </row>
    <row r="208" spans="1:17" ht="25.5" customHeight="1" x14ac:dyDescent="0.2">
      <c r="A208" s="90"/>
      <c r="B208" s="489"/>
      <c r="C208" s="489"/>
      <c r="D208" s="531"/>
      <c r="E208" s="1415" t="str">
        <f>Translations!$B$763</f>
        <v>Scurta descriere trebuie să identifice procesul de păstrare a documentelor, în special în ceea ce privește datele și informațiile menționate în anexa IX la RMR și modul în care datele sunt stocate astfel încât informațiile să fie ușor accesibile la cererea autorității competente sau a verificatorului.</v>
      </c>
      <c r="F208" s="1415"/>
      <c r="G208" s="1415"/>
      <c r="H208" s="1415"/>
      <c r="I208" s="1415"/>
      <c r="J208" s="1415"/>
      <c r="K208" s="1415"/>
      <c r="L208" s="1415"/>
      <c r="M208" s="1415"/>
      <c r="N208" s="1415"/>
      <c r="O208" s="489"/>
      <c r="P208" s="90"/>
      <c r="Q208" s="90"/>
    </row>
    <row r="209" spans="1:17" ht="5.0999999999999996" customHeight="1" x14ac:dyDescent="0.2">
      <c r="A209" s="90"/>
      <c r="B209" s="489"/>
      <c r="C209" s="489"/>
      <c r="D209" s="489"/>
      <c r="E209" s="150"/>
      <c r="F209" s="515"/>
      <c r="G209" s="516"/>
      <c r="H209" s="516"/>
      <c r="I209" s="516"/>
      <c r="J209" s="516"/>
      <c r="K209" s="516"/>
      <c r="L209" s="516"/>
      <c r="M209" s="514"/>
      <c r="N209" s="489"/>
      <c r="O209" s="489"/>
      <c r="P209" s="90"/>
      <c r="Q209" s="90"/>
    </row>
    <row r="210" spans="1:17" ht="12.75" customHeight="1" x14ac:dyDescent="0.2">
      <c r="A210" s="90"/>
      <c r="B210" s="489"/>
      <c r="C210" s="489"/>
      <c r="D210" s="489"/>
      <c r="E210" s="1284" t="str">
        <f>Translations!$B$405</f>
        <v>Titlul procedurii</v>
      </c>
      <c r="F210" s="1416"/>
      <c r="G210" s="1126"/>
      <c r="H210" s="1126"/>
      <c r="I210" s="1126"/>
      <c r="J210" s="1126"/>
      <c r="K210" s="1126"/>
      <c r="L210" s="1126"/>
      <c r="M210" s="1126"/>
      <c r="N210" s="1126"/>
      <c r="O210" s="489"/>
      <c r="P210" s="90"/>
      <c r="Q210" s="90"/>
    </row>
    <row r="211" spans="1:17" ht="12.75" customHeight="1" x14ac:dyDescent="0.2">
      <c r="A211" s="90"/>
      <c r="B211" s="489"/>
      <c r="C211" s="489"/>
      <c r="D211" s="489"/>
      <c r="E211" s="1284" t="str">
        <f>Translations!$B$407</f>
        <v>Trimiterea la procedură</v>
      </c>
      <c r="F211" s="1416"/>
      <c r="G211" s="1126"/>
      <c r="H211" s="1126"/>
      <c r="I211" s="1126"/>
      <c r="J211" s="1126"/>
      <c r="K211" s="1126"/>
      <c r="L211" s="1126"/>
      <c r="M211" s="1126"/>
      <c r="N211" s="1126"/>
      <c r="O211" s="489"/>
      <c r="P211" s="90"/>
      <c r="Q211" s="90"/>
    </row>
    <row r="212" spans="1:17" ht="12.75" customHeight="1" x14ac:dyDescent="0.2">
      <c r="A212" s="90"/>
      <c r="B212" s="489"/>
      <c r="C212" s="489"/>
      <c r="D212" s="489"/>
      <c r="E212" s="1284" t="str">
        <f>Translations!$B$409</f>
        <v>Trimitere la schemă (dacă este cazul)</v>
      </c>
      <c r="F212" s="1416"/>
      <c r="G212" s="1126"/>
      <c r="H212" s="1126"/>
      <c r="I212" s="1126"/>
      <c r="J212" s="1126"/>
      <c r="K212" s="1126"/>
      <c r="L212" s="1126"/>
      <c r="M212" s="1126"/>
      <c r="N212" s="1126"/>
      <c r="O212" s="489"/>
      <c r="P212" s="90"/>
      <c r="Q212" s="90"/>
    </row>
    <row r="213" spans="1:17" ht="25.5" customHeight="1" x14ac:dyDescent="0.2">
      <c r="A213" s="90"/>
      <c r="B213" s="489"/>
      <c r="C213" s="489"/>
      <c r="D213" s="489"/>
      <c r="E213" s="1286" t="str">
        <f>Translations!$B$411</f>
        <v xml:space="preserve">Scurtă descriere a procedurii  </v>
      </c>
      <c r="F213" s="1417"/>
      <c r="G213" s="1422"/>
      <c r="H213" s="1423"/>
      <c r="I213" s="1423"/>
      <c r="J213" s="1423"/>
      <c r="K213" s="1423"/>
      <c r="L213" s="1423"/>
      <c r="M213" s="1423"/>
      <c r="N213" s="1424"/>
      <c r="O213" s="489"/>
      <c r="P213" s="90"/>
      <c r="Q213" s="90"/>
    </row>
    <row r="214" spans="1:17" ht="25.5" customHeight="1" x14ac:dyDescent="0.2">
      <c r="A214" s="90"/>
      <c r="B214" s="489"/>
      <c r="C214" s="489"/>
      <c r="D214" s="489"/>
      <c r="E214" s="1418"/>
      <c r="F214" s="1419"/>
      <c r="G214" s="1425"/>
      <c r="H214" s="1426"/>
      <c r="I214" s="1426"/>
      <c r="J214" s="1426"/>
      <c r="K214" s="1426"/>
      <c r="L214" s="1426"/>
      <c r="M214" s="1426"/>
      <c r="N214" s="1427"/>
      <c r="O214" s="489"/>
      <c r="P214" s="90"/>
      <c r="Q214" s="90"/>
    </row>
    <row r="215" spans="1:17" ht="25.5" customHeight="1" x14ac:dyDescent="0.2">
      <c r="A215" s="90"/>
      <c r="B215" s="489"/>
      <c r="C215" s="489"/>
      <c r="D215" s="489"/>
      <c r="E215" s="1420"/>
      <c r="F215" s="1421"/>
      <c r="G215" s="1428"/>
      <c r="H215" s="1429"/>
      <c r="I215" s="1429"/>
      <c r="J215" s="1429"/>
      <c r="K215" s="1429"/>
      <c r="L215" s="1429"/>
      <c r="M215" s="1429"/>
      <c r="N215" s="1430"/>
      <c r="O215" s="489"/>
      <c r="P215" s="90"/>
      <c r="Q215" s="90"/>
    </row>
    <row r="216" spans="1:17" ht="25.5" customHeight="1" x14ac:dyDescent="0.2">
      <c r="A216" s="90"/>
      <c r="B216" s="489"/>
      <c r="C216" s="489"/>
      <c r="D216" s="489"/>
      <c r="E216" s="1284" t="str">
        <f>Translations!$B$414</f>
        <v>Postul sau departamentul responsabil pentru procedură și pentru orice date generate</v>
      </c>
      <c r="F216" s="1416"/>
      <c r="G216" s="1126"/>
      <c r="H216" s="1126"/>
      <c r="I216" s="1126"/>
      <c r="J216" s="1126"/>
      <c r="K216" s="1126"/>
      <c r="L216" s="1126"/>
      <c r="M216" s="1126"/>
      <c r="N216" s="1126"/>
      <c r="O216" s="489"/>
      <c r="P216" s="90"/>
      <c r="Q216" s="90"/>
    </row>
    <row r="217" spans="1:17" ht="12.75" customHeight="1" x14ac:dyDescent="0.2">
      <c r="A217" s="90"/>
      <c r="B217" s="489"/>
      <c r="C217" s="489"/>
      <c r="D217" s="489"/>
      <c r="E217" s="1284" t="str">
        <f>Translations!$B$416</f>
        <v>Locul în care se păstrează înregistrările</v>
      </c>
      <c r="F217" s="1416"/>
      <c r="G217" s="1126"/>
      <c r="H217" s="1126"/>
      <c r="I217" s="1126"/>
      <c r="J217" s="1126"/>
      <c r="K217" s="1126"/>
      <c r="L217" s="1126"/>
      <c r="M217" s="1126"/>
      <c r="N217" s="1126"/>
      <c r="O217" s="489"/>
      <c r="P217" s="90"/>
      <c r="Q217" s="90"/>
    </row>
    <row r="218" spans="1:17" ht="25.5" customHeight="1" x14ac:dyDescent="0.2">
      <c r="A218" s="90"/>
      <c r="B218" s="489"/>
      <c r="C218" s="489"/>
      <c r="D218" s="489"/>
      <c r="E218" s="1284" t="str">
        <f>Translations!$B$418</f>
        <v>Denumirea sistemului IT folosit (dacă este cazul).</v>
      </c>
      <c r="F218" s="1416"/>
      <c r="G218" s="1126"/>
      <c r="H218" s="1126"/>
      <c r="I218" s="1126"/>
      <c r="J218" s="1126"/>
      <c r="K218" s="1126"/>
      <c r="L218" s="1126"/>
      <c r="M218" s="1126"/>
      <c r="N218" s="1126"/>
      <c r="O218" s="489"/>
      <c r="P218" s="90"/>
      <c r="Q218" s="90"/>
    </row>
    <row r="219" spans="1:17" ht="25.5" customHeight="1" x14ac:dyDescent="0.2">
      <c r="A219" s="90"/>
      <c r="B219" s="489"/>
      <c r="C219" s="489"/>
      <c r="D219" s="489"/>
      <c r="E219" s="1284" t="str">
        <f>Translations!$B$420</f>
        <v>Lista standardelor EN sau a altor standarde aplicate (dacă este relevant)</v>
      </c>
      <c r="F219" s="1416"/>
      <c r="G219" s="1126"/>
      <c r="H219" s="1126"/>
      <c r="I219" s="1126"/>
      <c r="J219" s="1126"/>
      <c r="K219" s="1126"/>
      <c r="L219" s="1126"/>
      <c r="M219" s="1126"/>
      <c r="N219" s="1126"/>
      <c r="O219" s="489"/>
      <c r="P219" s="90"/>
      <c r="Q219" s="90"/>
    </row>
    <row r="220" spans="1:17" x14ac:dyDescent="0.2">
      <c r="A220" s="90"/>
      <c r="B220" s="489"/>
      <c r="C220" s="489"/>
      <c r="D220" s="531"/>
      <c r="E220" s="517"/>
      <c r="F220" s="517"/>
      <c r="G220" s="516"/>
      <c r="H220" s="507"/>
      <c r="I220" s="507"/>
      <c r="J220" s="507"/>
      <c r="K220" s="507"/>
      <c r="L220" s="507"/>
      <c r="M220" s="489"/>
      <c r="N220" s="489"/>
      <c r="O220" s="489"/>
      <c r="P220" s="90"/>
      <c r="Q220" s="90"/>
    </row>
    <row r="221" spans="1:17" ht="38.25" customHeight="1" x14ac:dyDescent="0.2">
      <c r="A221" s="90"/>
      <c r="B221" s="489"/>
      <c r="C221" s="489"/>
      <c r="D221" s="33" t="s">
        <v>407</v>
      </c>
      <c r="E221" s="1114" t="str">
        <f>Translations!$B$764</f>
        <v>Furnizaţi detalii cu privire la rezultatele documentate ale unei evaluări a riscurilor care demonstrează că procedurile și activitățile de control sunt proporționale cu riscurile identificate în conformitate cu articolul 12 alineatul (1) litera (b) din RMR. [Notă: obligația de a prezenta AC evaluarea riscurilor nu se aplică în cazul instalațiilor cu emisii reduse, în conformitate cu articolul 47 alineatul (3) din RMR]</v>
      </c>
      <c r="F221" s="1114"/>
      <c r="G221" s="1114"/>
      <c r="H221" s="1114"/>
      <c r="I221" s="1114"/>
      <c r="J221" s="1114"/>
      <c r="K221" s="1114"/>
      <c r="L221" s="1114"/>
      <c r="M221" s="1114"/>
      <c r="N221" s="1114"/>
      <c r="O221" s="489"/>
      <c r="P221" s="90"/>
      <c r="Q221" s="90"/>
    </row>
    <row r="222" spans="1:17" ht="12.75" customHeight="1" x14ac:dyDescent="0.2">
      <c r="A222" s="90"/>
      <c r="B222" s="489"/>
      <c r="C222" s="489"/>
      <c r="D222" s="531"/>
      <c r="E222" s="1415" t="str">
        <f>Translations!$B$1236</f>
        <v>Includeți în caseta de mai jos trimiterea la fișierul/documentul care conține evaluarea riscului.</v>
      </c>
      <c r="F222" s="1415"/>
      <c r="G222" s="1415"/>
      <c r="H222" s="1415"/>
      <c r="I222" s="1415"/>
      <c r="J222" s="1415"/>
      <c r="K222" s="1415"/>
      <c r="L222" s="1415"/>
      <c r="M222" s="1415"/>
      <c r="N222" s="1415"/>
      <c r="O222" s="489"/>
      <c r="P222" s="90"/>
      <c r="Q222" s="90"/>
    </row>
    <row r="223" spans="1:17" x14ac:dyDescent="0.2">
      <c r="A223" s="90"/>
      <c r="B223" s="489"/>
      <c r="C223" s="489"/>
      <c r="D223" s="531"/>
      <c r="E223" s="1126"/>
      <c r="F223" s="1126"/>
      <c r="G223" s="1126"/>
      <c r="H223" s="1126"/>
      <c r="I223" s="1126"/>
      <c r="J223" s="489"/>
      <c r="K223" s="489"/>
      <c r="L223" s="489"/>
      <c r="M223" s="489"/>
      <c r="N223" s="489"/>
      <c r="O223" s="489"/>
      <c r="P223" s="90"/>
      <c r="Q223" s="90"/>
    </row>
    <row r="224" spans="1:17" ht="13.5" customHeight="1" x14ac:dyDescent="0.2">
      <c r="A224" s="90"/>
      <c r="B224" s="489"/>
      <c r="C224" s="489"/>
      <c r="D224" s="531"/>
      <c r="E224" s="532"/>
      <c r="F224" s="532"/>
      <c r="G224" s="532"/>
      <c r="H224" s="532"/>
      <c r="I224" s="532"/>
      <c r="J224" s="532"/>
      <c r="K224" s="532"/>
      <c r="L224" s="532"/>
      <c r="M224" s="489"/>
      <c r="N224" s="489"/>
      <c r="O224" s="489"/>
      <c r="P224" s="90"/>
      <c r="Q224" s="90"/>
    </row>
    <row r="225" spans="1:17" ht="12.75" customHeight="1" x14ac:dyDescent="0.2">
      <c r="A225" s="267" t="s">
        <v>265</v>
      </c>
      <c r="B225" s="533"/>
      <c r="C225" s="533"/>
      <c r="D225" s="82" t="s">
        <v>493</v>
      </c>
      <c r="E225" s="1114" t="str">
        <f>Translations!$B$766</f>
        <v>Organizația dvs. posedă un sistem de management de mediu documentat?</v>
      </c>
      <c r="F225" s="1114"/>
      <c r="G225" s="1114"/>
      <c r="H225" s="1114"/>
      <c r="I225" s="1114"/>
      <c r="J225" s="1114"/>
      <c r="K225" s="1114"/>
      <c r="L225" s="1114"/>
      <c r="M225" s="1114"/>
      <c r="N225" s="1114"/>
      <c r="O225" s="489"/>
      <c r="P225" s="90"/>
      <c r="Q225" s="90"/>
    </row>
    <row r="226" spans="1:17" x14ac:dyDescent="0.2">
      <c r="A226" s="90"/>
      <c r="B226" s="489"/>
      <c r="C226" s="489"/>
      <c r="D226" s="503"/>
      <c r="E226" s="1126"/>
      <c r="F226" s="1126"/>
      <c r="G226" s="1126"/>
      <c r="H226" s="1126"/>
      <c r="I226" s="1126"/>
      <c r="J226" s="155"/>
      <c r="K226" s="155"/>
      <c r="L226" s="155"/>
      <c r="M226" s="489"/>
      <c r="N226" s="489"/>
      <c r="O226" s="489"/>
      <c r="P226" s="90"/>
      <c r="Q226" s="90"/>
    </row>
    <row r="227" spans="1:17" x14ac:dyDescent="0.2">
      <c r="A227" s="90"/>
      <c r="B227" s="489"/>
      <c r="C227" s="489"/>
      <c r="D227" s="82"/>
      <c r="E227" s="61"/>
      <c r="F227" s="48"/>
      <c r="G227" s="155"/>
      <c r="H227" s="155"/>
      <c r="I227" s="155"/>
      <c r="J227" s="155"/>
      <c r="K227" s="155"/>
      <c r="L227" s="155"/>
      <c r="M227" s="489"/>
      <c r="N227" s="489"/>
      <c r="O227" s="489"/>
      <c r="P227" s="90"/>
      <c r="Q227" s="90"/>
    </row>
    <row r="228" spans="1:17" ht="25.5" customHeight="1" x14ac:dyDescent="0.2">
      <c r="A228" s="267" t="s">
        <v>265</v>
      </c>
      <c r="B228" s="533"/>
      <c r="C228" s="533"/>
      <c r="D228" s="33" t="s">
        <v>110</v>
      </c>
      <c r="E228" s="1114" t="str">
        <f>Translations!$B$767</f>
        <v>Dacă sistemul de management de mediu este certificat de o organizație acreditată, specificați care este standardul aplicat, de exemplu ISO14001, EMAS etc.</v>
      </c>
      <c r="F228" s="1114"/>
      <c r="G228" s="1114"/>
      <c r="H228" s="1114"/>
      <c r="I228" s="1114"/>
      <c r="J228" s="1114"/>
      <c r="K228" s="1114"/>
      <c r="L228" s="1114"/>
      <c r="M228" s="1114"/>
      <c r="N228" s="1114"/>
      <c r="O228" s="489"/>
      <c r="P228" s="90"/>
      <c r="Q228" s="90"/>
    </row>
    <row r="229" spans="1:17" x14ac:dyDescent="0.2">
      <c r="A229" s="90"/>
      <c r="B229" s="489"/>
      <c r="C229" s="489"/>
      <c r="D229" s="503"/>
      <c r="E229" s="1126"/>
      <c r="F229" s="1126"/>
      <c r="G229" s="1126"/>
      <c r="H229" s="1126"/>
      <c r="I229" s="1126"/>
      <c r="J229" s="61"/>
      <c r="K229" s="61"/>
      <c r="L229" s="61"/>
      <c r="M229" s="489"/>
      <c r="N229" s="489"/>
      <c r="O229" s="489"/>
      <c r="P229" s="90"/>
      <c r="Q229" s="90"/>
    </row>
    <row r="230" spans="1:17" x14ac:dyDescent="0.2">
      <c r="A230" s="90"/>
      <c r="B230" s="489"/>
      <c r="C230" s="489"/>
      <c r="D230" s="82"/>
      <c r="E230" s="61"/>
      <c r="F230" s="516"/>
      <c r="G230" s="516"/>
      <c r="H230" s="489"/>
      <c r="I230" s="489"/>
      <c r="J230" s="489"/>
      <c r="K230" s="489"/>
      <c r="L230" s="489"/>
      <c r="M230" s="489"/>
      <c r="N230" s="489"/>
      <c r="O230" s="489"/>
      <c r="P230" s="90"/>
      <c r="Q230" s="90"/>
    </row>
    <row r="231" spans="1:17" s="44" customFormat="1" ht="18.75" customHeight="1" x14ac:dyDescent="0.2">
      <c r="A231" s="95"/>
      <c r="B231" s="490"/>
      <c r="C231" s="65">
        <v>23</v>
      </c>
      <c r="D231" s="1025" t="str">
        <f>Translations!$B$40</f>
        <v>Lista definițiilor și abrevierilor utilizate</v>
      </c>
      <c r="E231" s="1025"/>
      <c r="F231" s="1025"/>
      <c r="G231" s="1025"/>
      <c r="H231" s="1025"/>
      <c r="I231" s="1025"/>
      <c r="J231" s="1025"/>
      <c r="K231" s="1025"/>
      <c r="L231" s="1025"/>
      <c r="M231" s="1025"/>
      <c r="N231" s="1025"/>
      <c r="O231" s="489"/>
      <c r="P231" s="90"/>
      <c r="Q231" s="90"/>
    </row>
    <row r="232" spans="1:17" x14ac:dyDescent="0.2">
      <c r="A232" s="90"/>
      <c r="B232" s="489"/>
      <c r="C232" s="489"/>
      <c r="D232" s="531"/>
      <c r="E232" s="532"/>
      <c r="F232" s="532"/>
      <c r="G232" s="532"/>
      <c r="H232" s="532"/>
      <c r="I232" s="532"/>
      <c r="J232" s="532"/>
      <c r="K232" s="532"/>
      <c r="L232" s="532"/>
      <c r="M232" s="489"/>
      <c r="N232" s="489"/>
      <c r="O232" s="489"/>
      <c r="P232" s="90"/>
      <c r="Q232" s="90"/>
    </row>
    <row r="233" spans="1:17" ht="12.75" customHeight="1" x14ac:dyDescent="0.2">
      <c r="A233" s="90"/>
      <c r="B233" s="489"/>
      <c r="C233" s="489"/>
      <c r="D233" s="82" t="s">
        <v>311</v>
      </c>
      <c r="E233" s="1114" t="str">
        <f>Translations!$B$768</f>
        <v>Enumerați toate abrevierile, acronimele sau definițiile pe care le-ați folosit la întocmirea prezentului plan de monitorizare.</v>
      </c>
      <c r="F233" s="1114"/>
      <c r="G233" s="1114"/>
      <c r="H233" s="1114"/>
      <c r="I233" s="1114"/>
      <c r="J233" s="1114"/>
      <c r="K233" s="1114"/>
      <c r="L233" s="1114"/>
      <c r="M233" s="1114"/>
      <c r="N233" s="1114"/>
      <c r="O233" s="489"/>
      <c r="P233" s="90"/>
      <c r="Q233" s="90"/>
    </row>
    <row r="234" spans="1:17" ht="5.0999999999999996" customHeight="1" x14ac:dyDescent="0.2">
      <c r="A234" s="90"/>
      <c r="B234" s="489"/>
      <c r="C234" s="489"/>
      <c r="D234" s="531"/>
      <c r="E234" s="532"/>
      <c r="F234" s="532"/>
      <c r="G234" s="532"/>
      <c r="H234" s="532"/>
      <c r="I234" s="532"/>
      <c r="J234" s="532"/>
      <c r="K234" s="532"/>
      <c r="L234" s="532"/>
      <c r="M234" s="489"/>
      <c r="N234" s="489"/>
      <c r="O234" s="489"/>
      <c r="P234" s="90"/>
      <c r="Q234" s="90"/>
    </row>
    <row r="235" spans="1:17" x14ac:dyDescent="0.2">
      <c r="A235" s="90"/>
      <c r="B235" s="489"/>
      <c r="C235" s="489"/>
      <c r="D235" s="503"/>
      <c r="E235" s="1180" t="str">
        <f>Translations!$B$769</f>
        <v>Abrevierea</v>
      </c>
      <c r="F235" s="1181"/>
      <c r="G235" s="1180" t="str">
        <f>Translations!$B$770</f>
        <v>Definiția</v>
      </c>
      <c r="H235" s="1181"/>
      <c r="I235" s="1181"/>
      <c r="J235" s="1181"/>
      <c r="K235" s="1181"/>
      <c r="L235" s="1181"/>
      <c r="M235" s="1181"/>
      <c r="N235" s="1181"/>
      <c r="O235" s="489"/>
      <c r="P235" s="90"/>
      <c r="Q235" s="90"/>
    </row>
    <row r="236" spans="1:17" x14ac:dyDescent="0.2">
      <c r="A236" s="90"/>
      <c r="B236" s="489"/>
      <c r="C236" s="489"/>
      <c r="D236" s="503"/>
      <c r="E236" s="1458"/>
      <c r="F236" s="1458"/>
      <c r="G236" s="1126"/>
      <c r="H236" s="1126"/>
      <c r="I236" s="1126"/>
      <c r="J236" s="1126"/>
      <c r="K236" s="1126"/>
      <c r="L236" s="1126"/>
      <c r="M236" s="1126"/>
      <c r="N236" s="1126"/>
      <c r="O236" s="489"/>
      <c r="P236" s="90"/>
      <c r="Q236" s="90"/>
    </row>
    <row r="237" spans="1:17" x14ac:dyDescent="0.2">
      <c r="A237" s="90"/>
      <c r="B237" s="489"/>
      <c r="C237" s="489"/>
      <c r="D237" s="503"/>
      <c r="E237" s="1458"/>
      <c r="F237" s="1458"/>
      <c r="G237" s="1126"/>
      <c r="H237" s="1126"/>
      <c r="I237" s="1126"/>
      <c r="J237" s="1126"/>
      <c r="K237" s="1126"/>
      <c r="L237" s="1126"/>
      <c r="M237" s="1126"/>
      <c r="N237" s="1126"/>
      <c r="O237" s="489"/>
      <c r="P237" s="90"/>
      <c r="Q237" s="90"/>
    </row>
    <row r="238" spans="1:17" x14ac:dyDescent="0.2">
      <c r="A238" s="90"/>
      <c r="B238" s="489"/>
      <c r="C238" s="489"/>
      <c r="D238" s="503"/>
      <c r="E238" s="1458"/>
      <c r="F238" s="1458"/>
      <c r="G238" s="1126"/>
      <c r="H238" s="1126"/>
      <c r="I238" s="1126"/>
      <c r="J238" s="1126"/>
      <c r="K238" s="1126"/>
      <c r="L238" s="1126"/>
      <c r="M238" s="1126"/>
      <c r="N238" s="1126"/>
      <c r="O238" s="489"/>
      <c r="P238" s="90"/>
      <c r="Q238" s="90"/>
    </row>
    <row r="239" spans="1:17" x14ac:dyDescent="0.2">
      <c r="A239" s="90"/>
      <c r="B239" s="489"/>
      <c r="C239" s="489"/>
      <c r="D239" s="503"/>
      <c r="E239" s="1458"/>
      <c r="F239" s="1458"/>
      <c r="G239" s="1126"/>
      <c r="H239" s="1126"/>
      <c r="I239" s="1126"/>
      <c r="J239" s="1126"/>
      <c r="K239" s="1126"/>
      <c r="L239" s="1126"/>
      <c r="M239" s="1126"/>
      <c r="N239" s="1126"/>
      <c r="O239" s="489"/>
      <c r="P239" s="90"/>
      <c r="Q239" s="90"/>
    </row>
    <row r="240" spans="1:17" x14ac:dyDescent="0.2">
      <c r="A240" s="90"/>
      <c r="B240" s="489"/>
      <c r="C240" s="489"/>
      <c r="D240" s="503"/>
      <c r="E240" s="1458"/>
      <c r="F240" s="1458"/>
      <c r="G240" s="1126"/>
      <c r="H240" s="1126"/>
      <c r="I240" s="1126"/>
      <c r="J240" s="1126"/>
      <c r="K240" s="1126"/>
      <c r="L240" s="1126"/>
      <c r="M240" s="1126"/>
      <c r="N240" s="1126"/>
      <c r="O240" s="489"/>
      <c r="P240" s="90"/>
      <c r="Q240" s="90"/>
    </row>
    <row r="241" spans="1:17" x14ac:dyDescent="0.2">
      <c r="A241" s="90"/>
      <c r="B241" s="489"/>
      <c r="C241" s="489"/>
      <c r="D241" s="503"/>
      <c r="E241" s="1458"/>
      <c r="F241" s="1458"/>
      <c r="G241" s="1126"/>
      <c r="H241" s="1126"/>
      <c r="I241" s="1126"/>
      <c r="J241" s="1126"/>
      <c r="K241" s="1126"/>
      <c r="L241" s="1126"/>
      <c r="M241" s="1126"/>
      <c r="N241" s="1126"/>
      <c r="O241" s="489"/>
      <c r="P241" s="90"/>
      <c r="Q241" s="90"/>
    </row>
    <row r="242" spans="1:17" x14ac:dyDescent="0.2">
      <c r="A242" s="90"/>
      <c r="B242" s="489"/>
      <c r="C242" s="489"/>
      <c r="D242" s="503"/>
      <c r="E242" s="1458"/>
      <c r="F242" s="1458"/>
      <c r="G242" s="1126"/>
      <c r="H242" s="1126"/>
      <c r="I242" s="1126"/>
      <c r="J242" s="1126"/>
      <c r="K242" s="1126"/>
      <c r="L242" s="1126"/>
      <c r="M242" s="1126"/>
      <c r="N242" s="1126"/>
      <c r="O242" s="489"/>
      <c r="P242" s="90"/>
      <c r="Q242" s="90"/>
    </row>
    <row r="243" spans="1:17" x14ac:dyDescent="0.2">
      <c r="A243" s="90"/>
      <c r="B243" s="489"/>
      <c r="C243" s="489"/>
      <c r="D243" s="503"/>
      <c r="E243" s="1458"/>
      <c r="F243" s="1458"/>
      <c r="G243" s="1126"/>
      <c r="H243" s="1126"/>
      <c r="I243" s="1126"/>
      <c r="J243" s="1126"/>
      <c r="K243" s="1126"/>
      <c r="L243" s="1126"/>
      <c r="M243" s="1126"/>
      <c r="N243" s="1126"/>
      <c r="O243" s="489"/>
      <c r="P243" s="90"/>
      <c r="Q243" s="90"/>
    </row>
    <row r="244" spans="1:17" x14ac:dyDescent="0.2">
      <c r="A244" s="90"/>
      <c r="B244" s="489"/>
      <c r="C244" s="489"/>
      <c r="D244" s="503"/>
      <c r="E244" s="1458"/>
      <c r="F244" s="1458"/>
      <c r="G244" s="1126"/>
      <c r="H244" s="1126"/>
      <c r="I244" s="1126"/>
      <c r="J244" s="1126"/>
      <c r="K244" s="1126"/>
      <c r="L244" s="1126"/>
      <c r="M244" s="1126"/>
      <c r="N244" s="1126"/>
      <c r="O244" s="489"/>
      <c r="P244" s="90"/>
      <c r="Q244" s="90"/>
    </row>
    <row r="245" spans="1:17" x14ac:dyDescent="0.2">
      <c r="A245" s="90"/>
      <c r="B245" s="489"/>
      <c r="C245" s="489"/>
      <c r="D245" s="503"/>
      <c r="E245" s="1458"/>
      <c r="F245" s="1458"/>
      <c r="G245" s="1126"/>
      <c r="H245" s="1126"/>
      <c r="I245" s="1126"/>
      <c r="J245" s="1126"/>
      <c r="K245" s="1126"/>
      <c r="L245" s="1126"/>
      <c r="M245" s="1126"/>
      <c r="N245" s="1126"/>
      <c r="O245" s="489"/>
      <c r="P245" s="90"/>
      <c r="Q245" s="90"/>
    </row>
    <row r="246" spans="1:17" x14ac:dyDescent="0.2">
      <c r="A246" s="90"/>
      <c r="B246" s="489"/>
      <c r="C246" s="489"/>
      <c r="D246" s="534"/>
      <c r="E246" s="535"/>
      <c r="F246" s="535"/>
      <c r="G246" s="535"/>
      <c r="H246" s="535"/>
      <c r="I246" s="535"/>
      <c r="J246" s="535"/>
      <c r="K246" s="535"/>
      <c r="L246" s="535"/>
      <c r="M246" s="489"/>
      <c r="N246" s="489"/>
      <c r="O246" s="489"/>
      <c r="P246" s="90"/>
      <c r="Q246" s="90"/>
    </row>
    <row r="247" spans="1:17" s="44" customFormat="1" ht="18.75" customHeight="1" x14ac:dyDescent="0.2">
      <c r="A247" s="95"/>
      <c r="B247" s="490"/>
      <c r="C247" s="65">
        <v>24</v>
      </c>
      <c r="D247" s="1025" t="str">
        <f>Translations!$B$41</f>
        <v>Informații suplimentare</v>
      </c>
      <c r="E247" s="1025"/>
      <c r="F247" s="1025"/>
      <c r="G247" s="1025"/>
      <c r="H247" s="1025"/>
      <c r="I247" s="1025"/>
      <c r="J247" s="1025"/>
      <c r="K247" s="1025"/>
      <c r="L247" s="1025"/>
      <c r="M247" s="1025"/>
      <c r="N247" s="1025"/>
      <c r="O247" s="489"/>
      <c r="P247" s="90"/>
      <c r="Q247" s="90"/>
    </row>
    <row r="248" spans="1:17" x14ac:dyDescent="0.2">
      <c r="A248" s="90"/>
      <c r="B248" s="489"/>
      <c r="C248" s="489"/>
      <c r="D248" s="531"/>
      <c r="E248" s="532"/>
      <c r="F248" s="532"/>
      <c r="G248" s="532"/>
      <c r="H248" s="532"/>
      <c r="I248" s="532"/>
      <c r="J248" s="532"/>
      <c r="K248" s="532"/>
      <c r="L248" s="532"/>
      <c r="M248" s="489"/>
      <c r="N248" s="489"/>
      <c r="O248" s="489"/>
      <c r="P248" s="90"/>
      <c r="Q248" s="90"/>
    </row>
    <row r="249" spans="1:17" ht="25.5" customHeight="1" x14ac:dyDescent="0.2">
      <c r="A249" s="90"/>
      <c r="B249" s="489"/>
      <c r="C249" s="489"/>
      <c r="D249" s="82" t="s">
        <v>311</v>
      </c>
      <c r="E249" s="1114" t="str">
        <f>Translations!$B$771</f>
        <v>Dacă furnizați orice altă informație de care doriți să ținem cont la examinarea planului, precizați acest lucru aici. Vă rugăm să furnizați această informație în format electronic, dacă este posibil. Puteți furniza informații în formate Microsoft Word, Excel sau Adobe Acrobat.</v>
      </c>
      <c r="F249" s="1114"/>
      <c r="G249" s="1114"/>
      <c r="H249" s="1114"/>
      <c r="I249" s="1114"/>
      <c r="J249" s="1114"/>
      <c r="K249" s="1114"/>
      <c r="L249" s="1114"/>
      <c r="M249" s="1114"/>
      <c r="N249" s="1114"/>
      <c r="O249" s="489"/>
      <c r="P249" s="90"/>
      <c r="Q249" s="90"/>
    </row>
    <row r="250" spans="1:17" ht="25.5" customHeight="1" x14ac:dyDescent="0.2">
      <c r="A250" s="90"/>
      <c r="B250" s="489"/>
      <c r="C250" s="489"/>
      <c r="D250" s="162"/>
      <c r="E250" s="1415" t="str">
        <f>Translations!$B$772</f>
        <v>Se recomandă evitarea furnizării de informații nerelevante, deoarece este posibil ca astfel să se întârzie aprobarea. Trebuie să se facă trimiteri clare la documentația suplimentară furnizată, iar numele fișierului/numărul de referință trebuie precizat mai jos. Dacă este necesar, verificați împreună autoritatea competentă.</v>
      </c>
      <c r="F250" s="1415"/>
      <c r="G250" s="1415"/>
      <c r="H250" s="1415"/>
      <c r="I250" s="1415"/>
      <c r="J250" s="1415"/>
      <c r="K250" s="1415"/>
      <c r="L250" s="1415"/>
      <c r="M250" s="1415"/>
      <c r="N250" s="1415"/>
      <c r="O250" s="489"/>
      <c r="P250" s="90"/>
      <c r="Q250" s="90"/>
    </row>
    <row r="251" spans="1:17" ht="12.75" customHeight="1" x14ac:dyDescent="0.2">
      <c r="A251" s="90"/>
      <c r="B251" s="489"/>
      <c r="C251" s="489"/>
      <c r="D251" s="503"/>
      <c r="E251" s="1415" t="str">
        <f>Translations!$B$773</f>
        <v>Precizați mai jos numele fișierului (fișierelor), dacă este vorba despre documente în format electronic, sau numărul (numerele) de referință al documentului sau documentelor, în cazul documentelor pe hârtie:</v>
      </c>
      <c r="F251" s="1415"/>
      <c r="G251" s="1415"/>
      <c r="H251" s="1415"/>
      <c r="I251" s="1415"/>
      <c r="J251" s="1415"/>
      <c r="K251" s="1415"/>
      <c r="L251" s="1415"/>
      <c r="M251" s="1415"/>
      <c r="N251" s="1415"/>
      <c r="O251" s="489"/>
      <c r="P251" s="90"/>
      <c r="Q251" s="90"/>
    </row>
    <row r="252" spans="1:17" ht="5.0999999999999996" customHeight="1" x14ac:dyDescent="0.2">
      <c r="A252" s="90"/>
      <c r="B252" s="489"/>
      <c r="C252" s="489"/>
      <c r="D252" s="531"/>
      <c r="E252" s="532"/>
      <c r="F252" s="532"/>
      <c r="G252" s="532"/>
      <c r="H252" s="532"/>
      <c r="I252" s="532"/>
      <c r="J252" s="532"/>
      <c r="K252" s="532"/>
      <c r="L252" s="532"/>
      <c r="M252" s="489"/>
      <c r="N252" s="489"/>
      <c r="O252" s="489"/>
      <c r="P252" s="90"/>
      <c r="Q252" s="90"/>
    </row>
    <row r="253" spans="1:17" ht="12.75" customHeight="1" x14ac:dyDescent="0.2">
      <c r="A253" s="90"/>
      <c r="B253" s="489"/>
      <c r="C253" s="489"/>
      <c r="D253" s="503"/>
      <c r="E253" s="1180" t="str">
        <f>Translations!$B$774</f>
        <v>Numele fișierului/Referință</v>
      </c>
      <c r="F253" s="1181"/>
      <c r="G253" s="1180" t="str">
        <f>Translations!$B$775</f>
        <v>Descrierea documentului</v>
      </c>
      <c r="H253" s="1181"/>
      <c r="I253" s="1181"/>
      <c r="J253" s="1181"/>
      <c r="K253" s="1181"/>
      <c r="L253" s="1181"/>
      <c r="M253" s="1181"/>
      <c r="N253" s="1181"/>
      <c r="O253" s="489"/>
      <c r="P253" s="90"/>
      <c r="Q253" s="90"/>
    </row>
    <row r="254" spans="1:17" x14ac:dyDescent="0.2">
      <c r="A254" s="90"/>
      <c r="B254" s="489"/>
      <c r="C254" s="489"/>
      <c r="D254" s="503"/>
      <c r="E254" s="1458"/>
      <c r="F254" s="1458"/>
      <c r="G254" s="1126"/>
      <c r="H254" s="1126"/>
      <c r="I254" s="1126"/>
      <c r="J254" s="1126"/>
      <c r="K254" s="1126"/>
      <c r="L254" s="1126"/>
      <c r="M254" s="1126"/>
      <c r="N254" s="1126"/>
      <c r="O254" s="489"/>
      <c r="P254" s="90"/>
      <c r="Q254" s="90"/>
    </row>
    <row r="255" spans="1:17" x14ac:dyDescent="0.2">
      <c r="A255" s="90"/>
      <c r="B255" s="489"/>
      <c r="C255" s="489"/>
      <c r="D255" s="503"/>
      <c r="E255" s="1458"/>
      <c r="F255" s="1458"/>
      <c r="G255" s="1126"/>
      <c r="H255" s="1126"/>
      <c r="I255" s="1126"/>
      <c r="J255" s="1126"/>
      <c r="K255" s="1126"/>
      <c r="L255" s="1126"/>
      <c r="M255" s="1126"/>
      <c r="N255" s="1126"/>
      <c r="O255" s="489"/>
      <c r="P255" s="90"/>
      <c r="Q255" s="90"/>
    </row>
    <row r="256" spans="1:17" x14ac:dyDescent="0.2">
      <c r="A256" s="90"/>
      <c r="B256" s="489"/>
      <c r="C256" s="489"/>
      <c r="D256" s="503"/>
      <c r="E256" s="1458"/>
      <c r="F256" s="1458"/>
      <c r="G256" s="1126"/>
      <c r="H256" s="1126"/>
      <c r="I256" s="1126"/>
      <c r="J256" s="1126"/>
      <c r="K256" s="1126"/>
      <c r="L256" s="1126"/>
      <c r="M256" s="1126"/>
      <c r="N256" s="1126"/>
      <c r="O256" s="489"/>
      <c r="P256" s="90"/>
      <c r="Q256" s="90"/>
    </row>
    <row r="257" spans="1:17" x14ac:dyDescent="0.2">
      <c r="A257" s="90"/>
      <c r="B257" s="489"/>
      <c r="C257" s="489"/>
      <c r="D257" s="503"/>
      <c r="E257" s="1458"/>
      <c r="F257" s="1458"/>
      <c r="G257" s="1126"/>
      <c r="H257" s="1126"/>
      <c r="I257" s="1126"/>
      <c r="J257" s="1126"/>
      <c r="K257" s="1126"/>
      <c r="L257" s="1126"/>
      <c r="M257" s="1126"/>
      <c r="N257" s="1126"/>
      <c r="O257" s="489"/>
      <c r="P257" s="90"/>
      <c r="Q257" s="90"/>
    </row>
    <row r="258" spans="1:17" x14ac:dyDescent="0.2">
      <c r="A258" s="90"/>
      <c r="B258" s="489"/>
      <c r="C258" s="489"/>
      <c r="D258" s="503"/>
      <c r="E258" s="1458"/>
      <c r="F258" s="1458"/>
      <c r="G258" s="1126"/>
      <c r="H258" s="1126"/>
      <c r="I258" s="1126"/>
      <c r="J258" s="1126"/>
      <c r="K258" s="1126"/>
      <c r="L258" s="1126"/>
      <c r="M258" s="1126"/>
      <c r="N258" s="1126"/>
      <c r="O258" s="489"/>
      <c r="P258" s="90"/>
      <c r="Q258" s="90"/>
    </row>
    <row r="259" spans="1:17" x14ac:dyDescent="0.2">
      <c r="A259" s="90"/>
      <c r="B259" s="489"/>
      <c r="C259" s="489"/>
      <c r="D259" s="503"/>
      <c r="E259" s="1458"/>
      <c r="F259" s="1458"/>
      <c r="G259" s="1126"/>
      <c r="H259" s="1126"/>
      <c r="I259" s="1126"/>
      <c r="J259" s="1126"/>
      <c r="K259" s="1126"/>
      <c r="L259" s="1126"/>
      <c r="M259" s="1126"/>
      <c r="N259" s="1126"/>
      <c r="O259" s="489"/>
      <c r="P259" s="90"/>
      <c r="Q259" s="90"/>
    </row>
    <row r="260" spans="1:17" x14ac:dyDescent="0.2">
      <c r="A260" s="90"/>
      <c r="B260" s="489"/>
      <c r="C260" s="489"/>
      <c r="D260" s="503"/>
      <c r="E260" s="1458"/>
      <c r="F260" s="1458"/>
      <c r="G260" s="1126"/>
      <c r="H260" s="1126"/>
      <c r="I260" s="1126"/>
      <c r="J260" s="1126"/>
      <c r="K260" s="1126"/>
      <c r="L260" s="1126"/>
      <c r="M260" s="1126"/>
      <c r="N260" s="1126"/>
      <c r="O260" s="489"/>
      <c r="P260" s="90"/>
      <c r="Q260" s="90"/>
    </row>
    <row r="261" spans="1:17" x14ac:dyDescent="0.2">
      <c r="A261" s="90"/>
      <c r="B261" s="489"/>
      <c r="C261" s="489"/>
      <c r="D261" s="503"/>
      <c r="E261" s="1458"/>
      <c r="F261" s="1458"/>
      <c r="G261" s="1126"/>
      <c r="H261" s="1126"/>
      <c r="I261" s="1126"/>
      <c r="J261" s="1126"/>
      <c r="K261" s="1126"/>
      <c r="L261" s="1126"/>
      <c r="M261" s="1126"/>
      <c r="N261" s="1126"/>
      <c r="O261" s="489"/>
      <c r="P261" s="90"/>
      <c r="Q261" s="90"/>
    </row>
    <row r="262" spans="1:17" x14ac:dyDescent="0.2">
      <c r="A262" s="90"/>
      <c r="B262" s="489"/>
      <c r="C262" s="489"/>
      <c r="D262" s="503"/>
      <c r="E262" s="1458"/>
      <c r="F262" s="1458"/>
      <c r="G262" s="1126"/>
      <c r="H262" s="1126"/>
      <c r="I262" s="1126"/>
      <c r="J262" s="1126"/>
      <c r="K262" s="1126"/>
      <c r="L262" s="1126"/>
      <c r="M262" s="1126"/>
      <c r="N262" s="1126"/>
      <c r="O262" s="489"/>
      <c r="P262" s="90"/>
      <c r="Q262" s="90"/>
    </row>
    <row r="263" spans="1:17" x14ac:dyDescent="0.2">
      <c r="A263" s="90"/>
      <c r="B263" s="489"/>
      <c r="C263" s="489"/>
      <c r="D263" s="503"/>
      <c r="E263" s="1458"/>
      <c r="F263" s="1458"/>
      <c r="G263" s="1126"/>
      <c r="H263" s="1126"/>
      <c r="I263" s="1126"/>
      <c r="J263" s="1126"/>
      <c r="K263" s="1126"/>
      <c r="L263" s="1126"/>
      <c r="M263" s="1126"/>
      <c r="N263" s="1126"/>
      <c r="O263" s="489"/>
      <c r="P263" s="90"/>
      <c r="Q263" s="90"/>
    </row>
    <row r="264" spans="1:17" ht="12.75" customHeight="1" x14ac:dyDescent="0.2">
      <c r="A264" s="90"/>
      <c r="B264" s="489"/>
      <c r="C264" s="489"/>
      <c r="D264" s="503"/>
      <c r="E264" s="489"/>
      <c r="F264" s="489"/>
      <c r="G264" s="489"/>
      <c r="H264" s="489"/>
      <c r="I264" s="489"/>
      <c r="J264" s="489"/>
      <c r="K264" s="489"/>
      <c r="L264" s="489"/>
      <c r="M264" s="489"/>
      <c r="N264" s="489"/>
      <c r="O264" s="489"/>
      <c r="P264" s="90"/>
      <c r="Q264" s="90"/>
    </row>
    <row r="265" spans="1:17" s="44" customFormat="1" ht="18.75" customHeight="1" x14ac:dyDescent="0.2">
      <c r="A265" s="95"/>
      <c r="B265" s="490"/>
      <c r="C265" s="65">
        <v>25</v>
      </c>
      <c r="D265" s="1025" t="str">
        <f>Translations!$B$1152</f>
        <v>Proceduri suplimentare</v>
      </c>
      <c r="E265" s="1025"/>
      <c r="F265" s="1025"/>
      <c r="G265" s="1025"/>
      <c r="H265" s="1025"/>
      <c r="I265" s="1025"/>
      <c r="J265" s="1025"/>
      <c r="K265" s="1025"/>
      <c r="L265" s="1025"/>
      <c r="M265" s="1025"/>
      <c r="N265" s="1025"/>
      <c r="O265" s="489"/>
      <c r="P265" s="90"/>
      <c r="Q265" s="90"/>
    </row>
    <row r="266" spans="1:17" x14ac:dyDescent="0.2">
      <c r="A266" s="90"/>
      <c r="B266" s="489"/>
      <c r="C266" s="489"/>
      <c r="D266" s="503"/>
      <c r="E266" s="489"/>
      <c r="F266" s="489"/>
      <c r="G266" s="489"/>
      <c r="H266" s="489"/>
      <c r="I266" s="489"/>
      <c r="J266" s="489"/>
      <c r="K266" s="489"/>
      <c r="L266" s="489"/>
      <c r="M266" s="489"/>
      <c r="N266" s="489"/>
      <c r="O266" s="489"/>
      <c r="P266" s="90"/>
      <c r="Q266" s="90"/>
    </row>
    <row r="267" spans="1:17" ht="12.75" hidden="1" customHeight="1" x14ac:dyDescent="0.2">
      <c r="A267" s="89" t="s">
        <v>322</v>
      </c>
      <c r="B267" s="489"/>
      <c r="C267" s="489"/>
      <c r="D267" s="489"/>
      <c r="E267" s="489"/>
      <c r="F267" s="489"/>
      <c r="G267" s="489"/>
      <c r="H267" s="489"/>
      <c r="I267" s="489"/>
      <c r="J267" s="489"/>
      <c r="K267" s="489"/>
      <c r="L267" s="489"/>
      <c r="M267" s="489"/>
      <c r="N267" s="489"/>
      <c r="P267" s="90"/>
      <c r="Q267" s="90"/>
    </row>
    <row r="268" spans="1:17" s="371" customFormat="1" ht="12.75" hidden="1" customHeight="1" x14ac:dyDescent="0.2">
      <c r="A268" s="89" t="s">
        <v>322</v>
      </c>
      <c r="B268" s="489"/>
      <c r="C268" s="489"/>
      <c r="D268" s="489"/>
      <c r="E268" s="873" t="str">
        <f>Translations!$B$1150</f>
        <v>Procedură viitoare adăugată de operator</v>
      </c>
      <c r="F268" s="873"/>
      <c r="G268" s="873"/>
      <c r="H268" s="873"/>
      <c r="I268" s="873"/>
      <c r="J268" s="873"/>
      <c r="K268" s="873"/>
      <c r="L268" s="873"/>
      <c r="M268" s="873"/>
      <c r="N268" s="873"/>
      <c r="O268" s="489"/>
      <c r="P268" s="90"/>
      <c r="Q268" s="90"/>
    </row>
    <row r="269" spans="1:17" ht="12.75" hidden="1" customHeight="1" x14ac:dyDescent="0.2">
      <c r="A269" s="89" t="s">
        <v>322</v>
      </c>
      <c r="B269" s="489"/>
      <c r="C269" s="489"/>
      <c r="D269" s="489"/>
      <c r="E269" s="489"/>
      <c r="F269" s="489"/>
      <c r="G269" s="489"/>
      <c r="H269" s="489"/>
      <c r="I269" s="489"/>
      <c r="J269" s="489"/>
      <c r="K269" s="489"/>
      <c r="L269" s="489"/>
      <c r="M269" s="489"/>
      <c r="N269" s="489"/>
      <c r="O269" s="489"/>
      <c r="P269" s="90"/>
      <c r="Q269" s="90"/>
    </row>
    <row r="270" spans="1:17" ht="12.75" hidden="1" customHeight="1" x14ac:dyDescent="0.2">
      <c r="A270" s="89" t="s">
        <v>322</v>
      </c>
      <c r="B270" s="489"/>
      <c r="C270" s="489"/>
      <c r="D270" s="489"/>
      <c r="E270" s="1139" t="str">
        <f>Translations!$B$405</f>
        <v>Titlul procedurii</v>
      </c>
      <c r="F270" s="1140"/>
      <c r="G270" s="1068"/>
      <c r="H270" s="1010"/>
      <c r="I270" s="1010"/>
      <c r="J270" s="1010"/>
      <c r="K270" s="1010"/>
      <c r="L270" s="1010"/>
      <c r="M270" s="1010"/>
      <c r="N270" s="1011"/>
      <c r="O270" s="489"/>
      <c r="P270" s="90"/>
      <c r="Q270" s="90"/>
    </row>
    <row r="271" spans="1:17" ht="12.75" hidden="1" customHeight="1" x14ac:dyDescent="0.2">
      <c r="A271" s="89" t="s">
        <v>322</v>
      </c>
      <c r="B271" s="489"/>
      <c r="C271" s="489"/>
      <c r="D271" s="489"/>
      <c r="E271" s="1139" t="str">
        <f>Translations!$B$407</f>
        <v>Trimiterea la procedură</v>
      </c>
      <c r="F271" s="1140"/>
      <c r="G271" s="1068"/>
      <c r="H271" s="1010"/>
      <c r="I271" s="1010"/>
      <c r="J271" s="1010"/>
      <c r="K271" s="1010"/>
      <c r="L271" s="1010"/>
      <c r="M271" s="1010"/>
      <c r="N271" s="1011"/>
      <c r="O271" s="489"/>
      <c r="P271" s="90"/>
      <c r="Q271" s="90"/>
    </row>
    <row r="272" spans="1:17" ht="12.75" hidden="1" customHeight="1" x14ac:dyDescent="0.2">
      <c r="A272" s="89" t="s">
        <v>322</v>
      </c>
      <c r="B272" s="489"/>
      <c r="C272" s="489"/>
      <c r="D272" s="489"/>
      <c r="E272" s="1139" t="str">
        <f>Translations!$B$409</f>
        <v>Trimitere la schemă (dacă este cazul)</v>
      </c>
      <c r="F272" s="1140"/>
      <c r="G272" s="1068"/>
      <c r="H272" s="1010"/>
      <c r="I272" s="1010"/>
      <c r="J272" s="1010"/>
      <c r="K272" s="1010"/>
      <c r="L272" s="1010"/>
      <c r="M272" s="1010"/>
      <c r="N272" s="1011"/>
      <c r="O272" s="489"/>
      <c r="P272" s="90"/>
      <c r="Q272" s="90"/>
    </row>
    <row r="273" spans="1:23" ht="25.5" hidden="1" customHeight="1" x14ac:dyDescent="0.2">
      <c r="A273" s="89" t="s">
        <v>322</v>
      </c>
      <c r="B273" s="489"/>
      <c r="C273" s="489"/>
      <c r="D273" s="489"/>
      <c r="E273" s="1134" t="str">
        <f>Translations!$B$411</f>
        <v xml:space="preserve">Scurtă descriere a procedurii  </v>
      </c>
      <c r="F273" s="1135"/>
      <c r="G273" s="1136"/>
      <c r="H273" s="1137"/>
      <c r="I273" s="1137"/>
      <c r="J273" s="1137"/>
      <c r="K273" s="1137"/>
      <c r="L273" s="1137"/>
      <c r="M273" s="1137"/>
      <c r="N273" s="1138"/>
      <c r="O273" s="489"/>
      <c r="P273" s="90"/>
      <c r="Q273" s="90"/>
    </row>
    <row r="274" spans="1:23" ht="25.5" hidden="1" customHeight="1" x14ac:dyDescent="0.2">
      <c r="A274" s="89" t="s">
        <v>322</v>
      </c>
      <c r="B274" s="489"/>
      <c r="C274" s="489"/>
      <c r="D274" s="489"/>
      <c r="E274" s="595"/>
      <c r="F274" s="596"/>
      <c r="G274" s="1131"/>
      <c r="H274" s="1132"/>
      <c r="I274" s="1132"/>
      <c r="J274" s="1132"/>
      <c r="K274" s="1132"/>
      <c r="L274" s="1132"/>
      <c r="M274" s="1132"/>
      <c r="N274" s="1133"/>
      <c r="O274" s="489"/>
      <c r="P274" s="90"/>
      <c r="Q274" s="90"/>
    </row>
    <row r="275" spans="1:23" ht="25.5" hidden="1" customHeight="1" x14ac:dyDescent="0.2">
      <c r="A275" s="89" t="s">
        <v>322</v>
      </c>
      <c r="B275" s="489"/>
      <c r="C275" s="489"/>
      <c r="D275" s="489"/>
      <c r="E275" s="597"/>
      <c r="F275" s="598"/>
      <c r="G275" s="1144"/>
      <c r="H275" s="1145"/>
      <c r="I275" s="1145"/>
      <c r="J275" s="1145"/>
      <c r="K275" s="1145"/>
      <c r="L275" s="1145"/>
      <c r="M275" s="1145"/>
      <c r="N275" s="1146"/>
      <c r="O275" s="489"/>
      <c r="P275" s="90"/>
      <c r="Q275" s="90"/>
    </row>
    <row r="276" spans="1:23" ht="25.5" hidden="1" customHeight="1" x14ac:dyDescent="0.2">
      <c r="A276" s="89" t="s">
        <v>322</v>
      </c>
      <c r="B276" s="489"/>
      <c r="C276" s="489"/>
      <c r="D276" s="489"/>
      <c r="E276" s="1139" t="str">
        <f>Translations!$B$414</f>
        <v>Postul sau departamentul responsabil pentru procedură și pentru orice date generate</v>
      </c>
      <c r="F276" s="1140"/>
      <c r="G276" s="1068"/>
      <c r="H276" s="1069"/>
      <c r="I276" s="1069"/>
      <c r="J276" s="1069"/>
      <c r="K276" s="1069"/>
      <c r="L276" s="1069"/>
      <c r="M276" s="1069"/>
      <c r="N276" s="1070"/>
      <c r="O276" s="489"/>
      <c r="P276" s="90"/>
      <c r="Q276" s="90"/>
    </row>
    <row r="277" spans="1:23" ht="12.75" hidden="1" customHeight="1" x14ac:dyDescent="0.2">
      <c r="A277" s="89" t="s">
        <v>322</v>
      </c>
      <c r="B277" s="489"/>
      <c r="C277" s="489"/>
      <c r="D277" s="489"/>
      <c r="E277" s="1139" t="str">
        <f>Translations!$B$416</f>
        <v>Locul în care se păstrează înregistrările</v>
      </c>
      <c r="F277" s="1140"/>
      <c r="G277" s="1068"/>
      <c r="H277" s="1010"/>
      <c r="I277" s="1010"/>
      <c r="J277" s="1010"/>
      <c r="K277" s="1010"/>
      <c r="L277" s="1010"/>
      <c r="M277" s="1010"/>
      <c r="N277" s="1011"/>
      <c r="O277" s="489"/>
      <c r="P277" s="90"/>
      <c r="Q277" s="90"/>
    </row>
    <row r="278" spans="1:23" ht="25.5" hidden="1" customHeight="1" x14ac:dyDescent="0.2">
      <c r="A278" s="89" t="s">
        <v>322</v>
      </c>
      <c r="B278" s="489"/>
      <c r="C278" s="489"/>
      <c r="D278" s="489"/>
      <c r="E278" s="1139" t="str">
        <f>Translations!$B$418</f>
        <v>Denumirea sistemului IT folosit (dacă este cazul).</v>
      </c>
      <c r="F278" s="1140"/>
      <c r="G278" s="1068"/>
      <c r="H278" s="1010"/>
      <c r="I278" s="1010"/>
      <c r="J278" s="1010"/>
      <c r="K278" s="1010"/>
      <c r="L278" s="1010"/>
      <c r="M278" s="1010"/>
      <c r="N278" s="1011"/>
      <c r="O278" s="489"/>
      <c r="P278" s="90"/>
      <c r="Q278" s="90"/>
    </row>
    <row r="279" spans="1:23" ht="25.5" hidden="1" customHeight="1" x14ac:dyDescent="0.2">
      <c r="A279" s="89" t="s">
        <v>322</v>
      </c>
      <c r="B279" s="489"/>
      <c r="C279" s="489"/>
      <c r="D279" s="489"/>
      <c r="E279" s="1139" t="str">
        <f>Translations!$B$420</f>
        <v>Lista standardelor EN sau a altor standarde aplicate (dacă este relevant)</v>
      </c>
      <c r="F279" s="1140"/>
      <c r="G279" s="1068"/>
      <c r="H279" s="1010"/>
      <c r="I279" s="1010"/>
      <c r="J279" s="1010"/>
      <c r="K279" s="1010"/>
      <c r="L279" s="1010"/>
      <c r="M279" s="1010"/>
      <c r="N279" s="1011"/>
      <c r="O279" s="489"/>
      <c r="P279" s="90"/>
      <c r="Q279" s="90"/>
    </row>
    <row r="280" spans="1:23" ht="12.75" customHeight="1" x14ac:dyDescent="0.2">
      <c r="A280" s="90" t="s">
        <v>3</v>
      </c>
      <c r="B280" s="489"/>
      <c r="C280" s="489"/>
      <c r="D280" s="489"/>
      <c r="E280" s="489"/>
      <c r="F280" s="489"/>
      <c r="G280" s="489"/>
      <c r="H280" s="489"/>
      <c r="I280" s="489"/>
      <c r="J280" s="489"/>
      <c r="K280" s="489"/>
      <c r="L280" s="489"/>
      <c r="M280" s="489"/>
      <c r="N280" s="489"/>
      <c r="O280" s="489"/>
      <c r="P280" s="90"/>
      <c r="Q280" s="90"/>
    </row>
    <row r="281" spans="1:23" ht="5.0999999999999996" customHeight="1" x14ac:dyDescent="0.2">
      <c r="A281" s="89"/>
      <c r="B281" s="489"/>
      <c r="C281" s="503"/>
      <c r="D281" s="33"/>
      <c r="E281" s="489"/>
      <c r="F281" s="489"/>
      <c r="G281" s="1202" t="str">
        <f>Translations!$B$429</f>
        <v>Apăsați pe „+” pentru a adăuga mai multe proceduri</v>
      </c>
      <c r="H281" s="1203"/>
      <c r="I281" s="1203"/>
      <c r="J281" s="1203"/>
      <c r="K281" s="1204"/>
      <c r="L281" s="489"/>
      <c r="M281" s="408"/>
      <c r="N281" s="489"/>
      <c r="O281" s="394"/>
      <c r="P281" s="90"/>
      <c r="Q281" s="90"/>
    </row>
    <row r="282" spans="1:23" ht="12.75" customHeight="1" x14ac:dyDescent="0.2">
      <c r="A282" s="89"/>
      <c r="B282" s="489"/>
      <c r="C282" s="503"/>
      <c r="D282" s="33"/>
      <c r="E282" s="489"/>
      <c r="F282" s="489"/>
      <c r="G282" s="1205"/>
      <c r="H282" s="1206"/>
      <c r="I282" s="1206"/>
      <c r="J282" s="1206"/>
      <c r="K282" s="1013"/>
      <c r="L282" s="489"/>
      <c r="M282" s="408"/>
      <c r="N282" s="489"/>
      <c r="O282" s="394"/>
      <c r="P282" s="90"/>
      <c r="Q282" s="90"/>
    </row>
    <row r="283" spans="1:23" ht="5.0999999999999996" customHeight="1" x14ac:dyDescent="0.2">
      <c r="A283" s="89"/>
      <c r="B283" s="489"/>
      <c r="C283" s="503"/>
      <c r="D283" s="33"/>
      <c r="E283" s="489"/>
      <c r="F283" s="489"/>
      <c r="G283" s="1207"/>
      <c r="H283" s="1208"/>
      <c r="I283" s="1208"/>
      <c r="J283" s="1208"/>
      <c r="K283" s="1209"/>
      <c r="L283" s="489"/>
      <c r="M283" s="408"/>
      <c r="N283" s="489"/>
      <c r="O283" s="394"/>
      <c r="P283" s="90"/>
      <c r="Q283" s="90"/>
    </row>
    <row r="284" spans="1:23" ht="12.75" customHeight="1" x14ac:dyDescent="0.2">
      <c r="A284" s="90"/>
      <c r="B284" s="489"/>
      <c r="C284" s="489"/>
      <c r="D284" s="489"/>
      <c r="E284" s="489"/>
      <c r="F284" s="489"/>
      <c r="G284" s="489"/>
      <c r="H284" s="489"/>
      <c r="I284" s="489"/>
      <c r="J284" s="489"/>
      <c r="K284" s="489"/>
      <c r="L284" s="489"/>
      <c r="M284" s="489"/>
      <c r="N284" s="489"/>
      <c r="O284" s="489"/>
      <c r="P284" s="90"/>
      <c r="Q284" s="90"/>
    </row>
    <row r="285" spans="1:23" s="12" customFormat="1" ht="15" customHeight="1" x14ac:dyDescent="0.2">
      <c r="A285" s="6"/>
      <c r="E285" s="253"/>
      <c r="F285" s="929" t="str">
        <f>EUconst_MsgNextSheet</f>
        <v xml:space="preserve">&lt;&lt;&lt; Apăsați aici pentru a trece la foaia următoare &gt;&gt;&gt; </v>
      </c>
      <c r="G285" s="929"/>
      <c r="H285" s="929"/>
      <c r="I285" s="929"/>
      <c r="J285" s="929"/>
      <c r="K285" s="929"/>
      <c r="L285" s="929"/>
      <c r="M285" s="253"/>
      <c r="N285" s="253"/>
      <c r="P285" s="6"/>
      <c r="Q285" s="90"/>
      <c r="R285" s="97"/>
      <c r="S285" s="97"/>
      <c r="T285" s="97"/>
      <c r="U285" s="97"/>
      <c r="V285" s="97"/>
      <c r="W285" s="97"/>
    </row>
    <row r="286" spans="1:23" x14ac:dyDescent="0.2">
      <c r="A286" s="90"/>
      <c r="B286" s="489"/>
      <c r="C286" s="489"/>
      <c r="D286" s="489"/>
      <c r="E286" s="503"/>
      <c r="F286" s="489"/>
      <c r="G286" s="489"/>
      <c r="H286" s="489"/>
      <c r="I286" s="489"/>
      <c r="J286" s="489"/>
      <c r="K286" s="489"/>
      <c r="L286" s="489"/>
      <c r="M286" s="489"/>
      <c r="N286" s="489"/>
      <c r="O286" s="489"/>
      <c r="P286" s="90"/>
      <c r="Q286" s="90"/>
    </row>
  </sheetData>
  <sheetProtection sheet="1" formatColumns="0" formatRows="0" insertHyperlinks="0"/>
  <mergeCells count="386">
    <mergeCell ref="E279:F279"/>
    <mergeCell ref="G279:N279"/>
    <mergeCell ref="G281:K283"/>
    <mergeCell ref="L6:N6"/>
    <mergeCell ref="K8:N8"/>
    <mergeCell ref="C8:J8"/>
    <mergeCell ref="E268:N268"/>
    <mergeCell ref="E277:F277"/>
    <mergeCell ref="G277:N277"/>
    <mergeCell ref="E278:F278"/>
    <mergeCell ref="E273:F273"/>
    <mergeCell ref="G273:N273"/>
    <mergeCell ref="G278:N278"/>
    <mergeCell ref="G274:N274"/>
    <mergeCell ref="G275:N275"/>
    <mergeCell ref="E276:F276"/>
    <mergeCell ref="G276:N276"/>
    <mergeCell ref="G270:N270"/>
    <mergeCell ref="G262:N262"/>
    <mergeCell ref="G263:N263"/>
    <mergeCell ref="E263:F263"/>
    <mergeCell ref="E272:F272"/>
    <mergeCell ref="G272:N272"/>
    <mergeCell ref="E262:F262"/>
    <mergeCell ref="E241:F241"/>
    <mergeCell ref="G241:N241"/>
    <mergeCell ref="G205:N205"/>
    <mergeCell ref="E242:F242"/>
    <mergeCell ref="E271:F271"/>
    <mergeCell ref="G271:N271"/>
    <mergeCell ref="E260:F260"/>
    <mergeCell ref="G260:N260"/>
    <mergeCell ref="D265:N265"/>
    <mergeCell ref="E270:F270"/>
    <mergeCell ref="E222:N222"/>
    <mergeCell ref="G245:N245"/>
    <mergeCell ref="E253:F253"/>
    <mergeCell ref="E250:N250"/>
    <mergeCell ref="G242:N242"/>
    <mergeCell ref="E205:F205"/>
    <mergeCell ref="E251:N251"/>
    <mergeCell ref="G240:N240"/>
    <mergeCell ref="E239:F239"/>
    <mergeCell ref="E240:F240"/>
    <mergeCell ref="G261:N261"/>
    <mergeCell ref="E259:F259"/>
    <mergeCell ref="G243:N243"/>
    <mergeCell ref="E261:F261"/>
    <mergeCell ref="D247:N247"/>
    <mergeCell ref="E249:N249"/>
    <mergeCell ref="E255:F255"/>
    <mergeCell ref="G255:N255"/>
    <mergeCell ref="E258:F258"/>
    <mergeCell ref="G258:N258"/>
    <mergeCell ref="E257:F257"/>
    <mergeCell ref="G257:N257"/>
    <mergeCell ref="E204:F204"/>
    <mergeCell ref="E238:F238"/>
    <mergeCell ref="G259:N259"/>
    <mergeCell ref="E226:I226"/>
    <mergeCell ref="E244:F244"/>
    <mergeCell ref="E245:F245"/>
    <mergeCell ref="G244:N244"/>
    <mergeCell ref="G253:N253"/>
    <mergeCell ref="E254:F254"/>
    <mergeCell ref="G256:N256"/>
    <mergeCell ref="G239:N239"/>
    <mergeCell ref="G238:N238"/>
    <mergeCell ref="G236:N236"/>
    <mergeCell ref="E256:F256"/>
    <mergeCell ref="G254:N254"/>
    <mergeCell ref="E236:F236"/>
    <mergeCell ref="E237:F237"/>
    <mergeCell ref="E243:F243"/>
    <mergeCell ref="E223:I223"/>
    <mergeCell ref="G237:N237"/>
    <mergeCell ref="E225:N225"/>
    <mergeCell ref="E229:I229"/>
    <mergeCell ref="E233:N233"/>
    <mergeCell ref="E228:N228"/>
    <mergeCell ref="E235:F235"/>
    <mergeCell ref="G235:N235"/>
    <mergeCell ref="G201:N201"/>
    <mergeCell ref="D231:N231"/>
    <mergeCell ref="G203:N203"/>
    <mergeCell ref="G204:N204"/>
    <mergeCell ref="E202:F202"/>
    <mergeCell ref="G202:N202"/>
    <mergeCell ref="E203:F203"/>
    <mergeCell ref="E221:N221"/>
    <mergeCell ref="E199:F201"/>
    <mergeCell ref="G199:N199"/>
    <mergeCell ref="G200:N200"/>
    <mergeCell ref="E196:F196"/>
    <mergeCell ref="E198:F198"/>
    <mergeCell ref="G196:N196"/>
    <mergeCell ref="E197:F197"/>
    <mergeCell ref="G197:N197"/>
    <mergeCell ref="G198:N198"/>
    <mergeCell ref="E182:F182"/>
    <mergeCell ref="E193:N193"/>
    <mergeCell ref="E190:F190"/>
    <mergeCell ref="G190:N190"/>
    <mergeCell ref="G182:N182"/>
    <mergeCell ref="E192:N192"/>
    <mergeCell ref="E189:F189"/>
    <mergeCell ref="E183:F183"/>
    <mergeCell ref="E184:F186"/>
    <mergeCell ref="G186:N186"/>
    <mergeCell ref="E187:F187"/>
    <mergeCell ref="G187:N187"/>
    <mergeCell ref="G189:N189"/>
    <mergeCell ref="G188:N188"/>
    <mergeCell ref="E178:N178"/>
    <mergeCell ref="E179:N179"/>
    <mergeCell ref="E181:F181"/>
    <mergeCell ref="E188:F188"/>
    <mergeCell ref="G184:N184"/>
    <mergeCell ref="G185:N185"/>
    <mergeCell ref="G183:N183"/>
    <mergeCell ref="G181:N181"/>
    <mergeCell ref="E176:F176"/>
    <mergeCell ref="G172:N172"/>
    <mergeCell ref="E173:F173"/>
    <mergeCell ref="G173:N173"/>
    <mergeCell ref="E174:F174"/>
    <mergeCell ref="G174:N174"/>
    <mergeCell ref="G175:N175"/>
    <mergeCell ref="G176:N176"/>
    <mergeCell ref="E175:F175"/>
    <mergeCell ref="E169:F169"/>
    <mergeCell ref="G169:N169"/>
    <mergeCell ref="E170:F172"/>
    <mergeCell ref="G170:N170"/>
    <mergeCell ref="G171:N171"/>
    <mergeCell ref="E168:F168"/>
    <mergeCell ref="E165:N165"/>
    <mergeCell ref="E156:F158"/>
    <mergeCell ref="G156:N156"/>
    <mergeCell ref="G157:N157"/>
    <mergeCell ref="G158:N158"/>
    <mergeCell ref="G168:N168"/>
    <mergeCell ref="G161:N161"/>
    <mergeCell ref="E162:F162"/>
    <mergeCell ref="E167:F167"/>
    <mergeCell ref="E150:N150"/>
    <mergeCell ref="E151:N151"/>
    <mergeCell ref="G155:N155"/>
    <mergeCell ref="E153:F153"/>
    <mergeCell ref="G153:N153"/>
    <mergeCell ref="E155:F155"/>
    <mergeCell ref="E154:F154"/>
    <mergeCell ref="G154:N154"/>
    <mergeCell ref="E164:N164"/>
    <mergeCell ref="G167:N167"/>
    <mergeCell ref="G159:N159"/>
    <mergeCell ref="E160:F160"/>
    <mergeCell ref="E159:F159"/>
    <mergeCell ref="E161:F161"/>
    <mergeCell ref="G160:N160"/>
    <mergeCell ref="G162:N162"/>
    <mergeCell ref="E141:F141"/>
    <mergeCell ref="G141:N141"/>
    <mergeCell ref="E145:F145"/>
    <mergeCell ref="G145:N145"/>
    <mergeCell ref="G143:N143"/>
    <mergeCell ref="G144:N144"/>
    <mergeCell ref="E142:F144"/>
    <mergeCell ref="G142:N142"/>
    <mergeCell ref="E147:F147"/>
    <mergeCell ref="G148:N148"/>
    <mergeCell ref="E146:F146"/>
    <mergeCell ref="G146:N146"/>
    <mergeCell ref="G147:N147"/>
    <mergeCell ref="E148:F148"/>
    <mergeCell ref="E140:F140"/>
    <mergeCell ref="G140:N140"/>
    <mergeCell ref="E139:F139"/>
    <mergeCell ref="G139:N139"/>
    <mergeCell ref="E134:F134"/>
    <mergeCell ref="G134:N134"/>
    <mergeCell ref="E136:N136"/>
    <mergeCell ref="E137:N137"/>
    <mergeCell ref="E132:F132"/>
    <mergeCell ref="E126:F126"/>
    <mergeCell ref="G132:N132"/>
    <mergeCell ref="E128:F130"/>
    <mergeCell ref="E133:F133"/>
    <mergeCell ref="G133:N133"/>
    <mergeCell ref="G128:N128"/>
    <mergeCell ref="G129:N129"/>
    <mergeCell ref="G131:N131"/>
    <mergeCell ref="E131:F131"/>
    <mergeCell ref="E118:F118"/>
    <mergeCell ref="E122:N122"/>
    <mergeCell ref="E123:N123"/>
    <mergeCell ref="E127:F127"/>
    <mergeCell ref="G130:N130"/>
    <mergeCell ref="G125:N125"/>
    <mergeCell ref="G127:N127"/>
    <mergeCell ref="E125:F125"/>
    <mergeCell ref="G126:N126"/>
    <mergeCell ref="G113:N113"/>
    <mergeCell ref="E119:F119"/>
    <mergeCell ref="E120:F120"/>
    <mergeCell ref="G117:N117"/>
    <mergeCell ref="G114:N114"/>
    <mergeCell ref="G115:N115"/>
    <mergeCell ref="G119:N119"/>
    <mergeCell ref="E114:F116"/>
    <mergeCell ref="G118:N118"/>
    <mergeCell ref="G120:N120"/>
    <mergeCell ref="E101:F104"/>
    <mergeCell ref="G103:N103"/>
    <mergeCell ref="G101:N101"/>
    <mergeCell ref="G102:N102"/>
    <mergeCell ref="G116:N116"/>
    <mergeCell ref="E113:F113"/>
    <mergeCell ref="G112:N112"/>
    <mergeCell ref="E112:F112"/>
    <mergeCell ref="E109:N109"/>
    <mergeCell ref="D106:N106"/>
    <mergeCell ref="G98:N98"/>
    <mergeCell ref="E97:F97"/>
    <mergeCell ref="E98:F98"/>
    <mergeCell ref="E99:F99"/>
    <mergeCell ref="G100:N100"/>
    <mergeCell ref="G111:N111"/>
    <mergeCell ref="E111:F111"/>
    <mergeCell ref="G97:N97"/>
    <mergeCell ref="G104:N104"/>
    <mergeCell ref="E108:N108"/>
    <mergeCell ref="C6:K6"/>
    <mergeCell ref="E41:F41"/>
    <mergeCell ref="G43:N43"/>
    <mergeCell ref="H21:N21"/>
    <mergeCell ref="E14:N14"/>
    <mergeCell ref="E18:G18"/>
    <mergeCell ref="E12:N12"/>
    <mergeCell ref="E15:N15"/>
    <mergeCell ref="E31:F31"/>
    <mergeCell ref="G31:N31"/>
    <mergeCell ref="G50:N50"/>
    <mergeCell ref="G49:N49"/>
    <mergeCell ref="G48:N48"/>
    <mergeCell ref="M4:N4"/>
    <mergeCell ref="K4:L4"/>
    <mergeCell ref="E13:N13"/>
    <mergeCell ref="E49:F49"/>
    <mergeCell ref="E50:F50"/>
    <mergeCell ref="E48:F48"/>
    <mergeCell ref="D10:N10"/>
    <mergeCell ref="I4:J4"/>
    <mergeCell ref="B2:D4"/>
    <mergeCell ref="E2:F2"/>
    <mergeCell ref="G2:H2"/>
    <mergeCell ref="E4:F4"/>
    <mergeCell ref="G4:H4"/>
    <mergeCell ref="M2:N2"/>
    <mergeCell ref="E3:F3"/>
    <mergeCell ref="G3:H3"/>
    <mergeCell ref="I3:J3"/>
    <mergeCell ref="K3:L3"/>
    <mergeCell ref="K2:L2"/>
    <mergeCell ref="M3:N3"/>
    <mergeCell ref="I2:J2"/>
    <mergeCell ref="E19:G19"/>
    <mergeCell ref="E16:G16"/>
    <mergeCell ref="H16:N16"/>
    <mergeCell ref="E20:G20"/>
    <mergeCell ref="E32:F32"/>
    <mergeCell ref="G32:N32"/>
    <mergeCell ref="E17:G17"/>
    <mergeCell ref="H19:N19"/>
    <mergeCell ref="E21:G21"/>
    <mergeCell ref="H18:N18"/>
    <mergeCell ref="E29:N29"/>
    <mergeCell ref="E28:N28"/>
    <mergeCell ref="H17:N17"/>
    <mergeCell ref="H20:N20"/>
    <mergeCell ref="G47:N47"/>
    <mergeCell ref="G45:N45"/>
    <mergeCell ref="G42:N42"/>
    <mergeCell ref="E47:F47"/>
    <mergeCell ref="E44:F46"/>
    <mergeCell ref="G44:N44"/>
    <mergeCell ref="G46:N46"/>
    <mergeCell ref="E43:F43"/>
    <mergeCell ref="E42:F42"/>
    <mergeCell ref="G33:N33"/>
    <mergeCell ref="E34:F36"/>
    <mergeCell ref="G34:N34"/>
    <mergeCell ref="G36:N36"/>
    <mergeCell ref="E33:F33"/>
    <mergeCell ref="G41:N41"/>
    <mergeCell ref="G35:N35"/>
    <mergeCell ref="E56:N56"/>
    <mergeCell ref="E53:N53"/>
    <mergeCell ref="G37:N37"/>
    <mergeCell ref="E37:F37"/>
    <mergeCell ref="E38:F38"/>
    <mergeCell ref="E39:F39"/>
    <mergeCell ref="E40:F40"/>
    <mergeCell ref="G39:N39"/>
    <mergeCell ref="G38:N38"/>
    <mergeCell ref="G40:N40"/>
    <mergeCell ref="E61:F63"/>
    <mergeCell ref="G63:N63"/>
    <mergeCell ref="G65:N65"/>
    <mergeCell ref="E59:F59"/>
    <mergeCell ref="E52:N52"/>
    <mergeCell ref="E58:F58"/>
    <mergeCell ref="E54:N54"/>
    <mergeCell ref="G59:N59"/>
    <mergeCell ref="G58:N58"/>
    <mergeCell ref="E55:N55"/>
    <mergeCell ref="E96:F96"/>
    <mergeCell ref="E93:F95"/>
    <mergeCell ref="G67:N67"/>
    <mergeCell ref="E117:F117"/>
    <mergeCell ref="E100:F100"/>
    <mergeCell ref="E60:F60"/>
    <mergeCell ref="G60:N60"/>
    <mergeCell ref="E65:F65"/>
    <mergeCell ref="G64:N64"/>
    <mergeCell ref="E64:F64"/>
    <mergeCell ref="G61:N61"/>
    <mergeCell ref="G62:N62"/>
    <mergeCell ref="G66:N66"/>
    <mergeCell ref="E66:F66"/>
    <mergeCell ref="E88:N88"/>
    <mergeCell ref="F285:L285"/>
    <mergeCell ref="E92:F92"/>
    <mergeCell ref="E67:F67"/>
    <mergeCell ref="G99:N99"/>
    <mergeCell ref="G96:N96"/>
    <mergeCell ref="G93:N93"/>
    <mergeCell ref="G91:N91"/>
    <mergeCell ref="G90:N90"/>
    <mergeCell ref="G95:N95"/>
    <mergeCell ref="G92:N92"/>
    <mergeCell ref="D84:N84"/>
    <mergeCell ref="E86:N86"/>
    <mergeCell ref="G94:N94"/>
    <mergeCell ref="E87:N87"/>
    <mergeCell ref="E90:F90"/>
    <mergeCell ref="E69:N69"/>
    <mergeCell ref="E72:N72"/>
    <mergeCell ref="E77:N77"/>
    <mergeCell ref="E78:N78"/>
    <mergeCell ref="E91:F91"/>
    <mergeCell ref="E71:K71"/>
    <mergeCell ref="E73:N73"/>
    <mergeCell ref="E75:N75"/>
    <mergeCell ref="E207:N207"/>
    <mergeCell ref="E208:N208"/>
    <mergeCell ref="E210:F210"/>
    <mergeCell ref="G210:N210"/>
    <mergeCell ref="E211:F211"/>
    <mergeCell ref="G211:N211"/>
    <mergeCell ref="E212:F212"/>
    <mergeCell ref="G212:N212"/>
    <mergeCell ref="E213:F215"/>
    <mergeCell ref="G213:N213"/>
    <mergeCell ref="G214:N214"/>
    <mergeCell ref="G215:N215"/>
    <mergeCell ref="E26:G26"/>
    <mergeCell ref="E219:F219"/>
    <mergeCell ref="G219:N219"/>
    <mergeCell ref="E194:N194"/>
    <mergeCell ref="E216:F216"/>
    <mergeCell ref="G216:N216"/>
    <mergeCell ref="E217:F217"/>
    <mergeCell ref="G217:N217"/>
    <mergeCell ref="E218:F218"/>
    <mergeCell ref="G218:N218"/>
    <mergeCell ref="H26:N26"/>
    <mergeCell ref="E76:N76"/>
    <mergeCell ref="E22:G22"/>
    <mergeCell ref="H22:N22"/>
    <mergeCell ref="E23:G23"/>
    <mergeCell ref="H23:N23"/>
    <mergeCell ref="E24:G24"/>
    <mergeCell ref="H24:N24"/>
    <mergeCell ref="E25:G25"/>
    <mergeCell ref="H25:N25"/>
  </mergeCells>
  <phoneticPr fontId="6" type="noConversion"/>
  <conditionalFormatting sqref="G270:N279">
    <cfRule type="expression" dxfId="18" priority="2" stopIfTrue="1">
      <formula>$W$32</formula>
    </cfRule>
  </conditionalFormatting>
  <conditionalFormatting sqref="E81:N81">
    <cfRule type="expression" dxfId="17" priority="1" stopIfTrue="1">
      <formula>AND($L$71&lt;&gt;"",$L$71=FALSE)</formula>
    </cfRule>
  </conditionalFormatting>
  <dataValidations count="2">
    <dataValidation type="list" allowBlank="1" showInputMessage="1" showErrorMessage="1" sqref="L71">
      <formula1>EUconst_TrueFalse</formula1>
    </dataValidation>
    <dataValidation type="list" allowBlank="1" showInputMessage="1" showErrorMessage="1" sqref="E81:N81">
      <formula1>EUconst_IRMonth</formula1>
    </dataValidation>
  </dataValidations>
  <hyperlinks>
    <hyperlink ref="G2:H2" location="JUMP_a_Content" display="Table of contents"/>
    <hyperlink ref="I2:J2" location="JUMP_J_Top" display="JUMP_J_Top"/>
    <hyperlink ref="K2:L2" location="JUMP_L_Top" display="JUMP_L_Top"/>
    <hyperlink ref="E3:F3" location="JUMP_K_Top" display="Top of sheet"/>
    <hyperlink ref="G3:H3" location="JUMP_K_14" display="Management"/>
    <hyperlink ref="I3:J3" location="JUMP_K_15" display="Data flow activities"/>
    <hyperlink ref="K3:L3" location="JUMP_K_16" display="Control activities"/>
    <hyperlink ref="G4:H4" location="JUMP_K_17" display="Definitions and abbreviations"/>
    <hyperlink ref="I4:J4" location="JUMP_K_18" display="Additional information"/>
    <hyperlink ref="K4:L4" location="JUMP_K_19" display="Changes in operation"/>
    <hyperlink ref="F285:L285" location="JUMP_K_Top" display="JUMP_K_Top"/>
    <hyperlink ref="E4:F4" location="JUMP_J_Bottom" display="JUMP_J_Bottom"/>
  </hyperlinks>
  <pageMargins left="0.78740157480314965" right="0.78740157480314965" top="0.78740157480314965" bottom="0.78740157480314965" header="0.39370078740157483" footer="0.39370078740157483"/>
  <pageSetup paperSize="9" scale="59" fitToHeight="10" orientation="portrait" copies="2" r:id="rId1"/>
  <headerFooter alignWithMargins="0">
    <oddHeader>&amp;L&amp;F, &amp;A&amp;R&amp;D, &amp;T</oddHeader>
    <oddFooter>&amp;C&amp;P / &amp;N</oddFooter>
  </headerFooter>
  <rowBreaks count="5" manualBreakCount="5">
    <brk id="83" min="1" max="14" man="1"/>
    <brk id="105" min="1" max="14" man="1"/>
    <brk id="149" min="1" max="14" man="1"/>
    <brk id="205" min="1" max="14" man="1"/>
    <brk id="230" max="16383" man="1"/>
  </rowBreaks>
  <colBreaks count="1" manualBreakCount="1">
    <brk id="13"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indexed="9"/>
    <pageSetUpPr fitToPage="1"/>
  </sheetPr>
  <dimension ref="A1:M39"/>
  <sheetViews>
    <sheetView workbookViewId="0">
      <selection activeCell="H1" sqref="H1:I1"/>
    </sheetView>
  </sheetViews>
  <sheetFormatPr defaultColWidth="11.42578125" defaultRowHeight="12.75" x14ac:dyDescent="0.2"/>
  <cols>
    <col min="1" max="1" width="3.140625" style="97" customWidth="1"/>
    <col min="2" max="2" width="4.140625" style="97" customWidth="1"/>
    <col min="3" max="13" width="12.7109375" style="97" customWidth="1"/>
    <col min="14" max="16384" width="11.42578125" style="97"/>
  </cols>
  <sheetData>
    <row r="1" spans="1:13" ht="13.5" customHeight="1" thickBot="1" x14ac:dyDescent="0.25">
      <c r="A1" s="962" t="str">
        <f>Translations!$B$781</f>
        <v>L. Informații specifice statului membru</v>
      </c>
      <c r="B1" s="963"/>
      <c r="C1" s="964"/>
      <c r="D1" s="973" t="str">
        <f>Translations!$B$59</f>
        <v>Zona de navigare:</v>
      </c>
      <c r="E1" s="939"/>
      <c r="F1" s="930" t="str">
        <f>Translations!$B$60</f>
        <v>Cuprins</v>
      </c>
      <c r="G1" s="931"/>
      <c r="H1" s="930" t="str">
        <f>Translations!$B$61</f>
        <v>Foaia precedentă</v>
      </c>
      <c r="I1" s="931"/>
      <c r="J1" s="930"/>
      <c r="K1" s="931"/>
      <c r="L1" s="478"/>
      <c r="M1" s="387"/>
    </row>
    <row r="2" spans="1:13" ht="12.75" customHeight="1" x14ac:dyDescent="0.2">
      <c r="A2" s="965"/>
      <c r="B2" s="1460"/>
      <c r="C2" s="967"/>
      <c r="D2" s="935" t="str">
        <f>Translations!$B$63</f>
        <v>Începutul foii</v>
      </c>
      <c r="E2" s="935"/>
      <c r="F2" s="1384"/>
      <c r="G2" s="1385"/>
      <c r="H2" s="1386"/>
      <c r="I2" s="1387"/>
      <c r="J2" s="1378"/>
      <c r="K2" s="1379"/>
      <c r="L2" s="537"/>
      <c r="M2" s="387"/>
    </row>
    <row r="3" spans="1:13" ht="13.5" customHeight="1" thickBot="1" x14ac:dyDescent="0.25">
      <c r="A3" s="968"/>
      <c r="B3" s="969"/>
      <c r="C3" s="970"/>
      <c r="D3" s="935"/>
      <c r="E3" s="935"/>
      <c r="F3" s="1388"/>
      <c r="G3" s="1376"/>
      <c r="H3" s="1376"/>
      <c r="I3" s="1376"/>
      <c r="J3" s="1376"/>
      <c r="K3" s="1377"/>
      <c r="L3" s="537"/>
      <c r="M3" s="387"/>
    </row>
    <row r="4" spans="1:13" x14ac:dyDescent="0.2">
      <c r="A4" s="489"/>
      <c r="B4" s="367"/>
      <c r="C4" s="510"/>
      <c r="D4" s="510"/>
      <c r="E4" s="536"/>
      <c r="F4" s="536"/>
      <c r="G4" s="489"/>
      <c r="H4" s="489"/>
      <c r="I4" s="489"/>
      <c r="J4" s="489"/>
      <c r="K4" s="489"/>
      <c r="L4" s="489"/>
      <c r="M4" s="489"/>
    </row>
    <row r="5" spans="1:13" ht="18" x14ac:dyDescent="0.2">
      <c r="A5" s="489"/>
      <c r="B5" s="1462" t="str">
        <f>Translations!$B$43</f>
        <v>L. Alte informații, specifice statului membru</v>
      </c>
      <c r="C5" s="1462"/>
      <c r="D5" s="1462"/>
      <c r="E5" s="1462"/>
      <c r="F5" s="1462"/>
      <c r="G5" s="1462"/>
      <c r="H5" s="1462"/>
      <c r="I5" s="1462"/>
      <c r="J5" s="1462"/>
      <c r="K5" s="489"/>
      <c r="L5" s="489"/>
      <c r="M5" s="489"/>
    </row>
    <row r="6" spans="1:13" x14ac:dyDescent="0.2">
      <c r="A6" s="489"/>
      <c r="B6" s="489"/>
      <c r="C6" s="489"/>
      <c r="D6" s="489"/>
      <c r="E6" s="489"/>
      <c r="F6" s="489"/>
      <c r="G6" s="489"/>
      <c r="H6" s="489"/>
      <c r="I6" s="489"/>
      <c r="J6" s="489"/>
      <c r="K6" s="489"/>
      <c r="L6" s="489"/>
      <c r="M6" s="489"/>
    </row>
    <row r="7" spans="1:13" ht="15.75" x14ac:dyDescent="0.25">
      <c r="A7" s="489"/>
      <c r="B7" s="96">
        <v>26</v>
      </c>
      <c r="C7" s="1392" t="str">
        <f>Translations!$B$44</f>
        <v>Observații</v>
      </c>
      <c r="D7" s="888"/>
      <c r="E7" s="888"/>
      <c r="F7" s="888"/>
      <c r="G7" s="888"/>
      <c r="H7" s="888"/>
      <c r="I7" s="888"/>
      <c r="J7" s="888"/>
      <c r="K7" s="888"/>
      <c r="L7" s="888"/>
      <c r="M7" s="888"/>
    </row>
    <row r="8" spans="1:13" x14ac:dyDescent="0.2">
      <c r="A8" s="489"/>
      <c r="B8" s="489"/>
      <c r="C8" s="489"/>
      <c r="D8" s="489"/>
      <c r="E8" s="489"/>
      <c r="F8" s="489"/>
      <c r="G8" s="489"/>
      <c r="H8" s="489"/>
      <c r="I8" s="489"/>
      <c r="J8" s="489"/>
      <c r="K8" s="489"/>
      <c r="L8" s="489"/>
      <c r="M8" s="489"/>
    </row>
    <row r="9" spans="1:13" x14ac:dyDescent="0.2">
      <c r="A9" s="489"/>
      <c r="B9" s="873" t="str">
        <f>Translations!$B$782</f>
        <v>Spațiu pentru observații suplimentare:</v>
      </c>
      <c r="C9" s="888"/>
      <c r="D9" s="888"/>
      <c r="E9" s="888"/>
      <c r="F9" s="888"/>
      <c r="G9" s="888"/>
      <c r="H9" s="888"/>
      <c r="I9" s="888"/>
      <c r="J9" s="888"/>
      <c r="K9" s="888"/>
      <c r="L9" s="888"/>
      <c r="M9" s="888"/>
    </row>
    <row r="10" spans="1:13" x14ac:dyDescent="0.2">
      <c r="A10" s="489"/>
      <c r="B10" s="1463"/>
      <c r="C10" s="1340"/>
      <c r="D10" s="1340"/>
      <c r="E10" s="1340"/>
      <c r="F10" s="1340"/>
      <c r="G10" s="1340"/>
      <c r="H10" s="1340"/>
      <c r="I10" s="1340"/>
      <c r="J10" s="1340"/>
      <c r="K10" s="1340"/>
      <c r="L10" s="1340"/>
      <c r="M10" s="1341"/>
    </row>
    <row r="11" spans="1:13" x14ac:dyDescent="0.2">
      <c r="A11" s="394"/>
      <c r="B11" s="1461"/>
      <c r="C11" s="1336"/>
      <c r="D11" s="1336"/>
      <c r="E11" s="1336"/>
      <c r="F11" s="1336"/>
      <c r="G11" s="1336"/>
      <c r="H11" s="1336"/>
      <c r="I11" s="1336"/>
      <c r="J11" s="1336"/>
      <c r="K11" s="1336"/>
      <c r="L11" s="1336"/>
      <c r="M11" s="1337"/>
    </row>
    <row r="12" spans="1:13" x14ac:dyDescent="0.2">
      <c r="A12" s="489"/>
      <c r="B12" s="1461"/>
      <c r="C12" s="1336"/>
      <c r="D12" s="1336"/>
      <c r="E12" s="1336"/>
      <c r="F12" s="1336"/>
      <c r="G12" s="1336"/>
      <c r="H12" s="1336"/>
      <c r="I12" s="1336"/>
      <c r="J12" s="1336"/>
      <c r="K12" s="1336"/>
      <c r="L12" s="1336"/>
      <c r="M12" s="1337"/>
    </row>
    <row r="13" spans="1:13" x14ac:dyDescent="0.2">
      <c r="A13" s="489"/>
      <c r="B13" s="1461"/>
      <c r="C13" s="1336"/>
      <c r="D13" s="1336"/>
      <c r="E13" s="1336"/>
      <c r="F13" s="1336"/>
      <c r="G13" s="1336"/>
      <c r="H13" s="1336"/>
      <c r="I13" s="1336"/>
      <c r="J13" s="1336"/>
      <c r="K13" s="1336"/>
      <c r="L13" s="1336"/>
      <c r="M13" s="1337"/>
    </row>
    <row r="14" spans="1:13" x14ac:dyDescent="0.2">
      <c r="A14" s="489"/>
      <c r="B14" s="1461"/>
      <c r="C14" s="1336"/>
      <c r="D14" s="1336"/>
      <c r="E14" s="1336"/>
      <c r="F14" s="1336"/>
      <c r="G14" s="1336"/>
      <c r="H14" s="1336"/>
      <c r="I14" s="1336"/>
      <c r="J14" s="1336"/>
      <c r="K14" s="1336"/>
      <c r="L14" s="1336"/>
      <c r="M14" s="1337"/>
    </row>
    <row r="15" spans="1:13" x14ac:dyDescent="0.2">
      <c r="A15" s="489"/>
      <c r="B15" s="1461"/>
      <c r="C15" s="1336"/>
      <c r="D15" s="1336"/>
      <c r="E15" s="1336"/>
      <c r="F15" s="1336"/>
      <c r="G15" s="1336"/>
      <c r="H15" s="1336"/>
      <c r="I15" s="1336"/>
      <c r="J15" s="1336"/>
      <c r="K15" s="1336"/>
      <c r="L15" s="1336"/>
      <c r="M15" s="1337"/>
    </row>
    <row r="16" spans="1:13" x14ac:dyDescent="0.2">
      <c r="A16" s="489"/>
      <c r="B16" s="1461"/>
      <c r="C16" s="1336"/>
      <c r="D16" s="1336"/>
      <c r="E16" s="1336"/>
      <c r="F16" s="1336"/>
      <c r="G16" s="1336"/>
      <c r="H16" s="1336"/>
      <c r="I16" s="1336"/>
      <c r="J16" s="1336"/>
      <c r="K16" s="1336"/>
      <c r="L16" s="1336"/>
      <c r="M16" s="1337"/>
    </row>
    <row r="17" spans="1:13" x14ac:dyDescent="0.2">
      <c r="A17" s="489"/>
      <c r="B17" s="1461"/>
      <c r="C17" s="1336"/>
      <c r="D17" s="1336"/>
      <c r="E17" s="1336"/>
      <c r="F17" s="1336"/>
      <c r="G17" s="1336"/>
      <c r="H17" s="1336"/>
      <c r="I17" s="1336"/>
      <c r="J17" s="1336"/>
      <c r="K17" s="1336"/>
      <c r="L17" s="1336"/>
      <c r="M17" s="1337"/>
    </row>
    <row r="18" spans="1:13" x14ac:dyDescent="0.2">
      <c r="A18" s="489"/>
      <c r="B18" s="1461"/>
      <c r="C18" s="1336"/>
      <c r="D18" s="1336"/>
      <c r="E18" s="1336"/>
      <c r="F18" s="1336"/>
      <c r="G18" s="1336"/>
      <c r="H18" s="1336"/>
      <c r="I18" s="1336"/>
      <c r="J18" s="1336"/>
      <c r="K18" s="1336"/>
      <c r="L18" s="1336"/>
      <c r="M18" s="1337"/>
    </row>
    <row r="19" spans="1:13" x14ac:dyDescent="0.2">
      <c r="A19" s="489"/>
      <c r="B19" s="1461"/>
      <c r="C19" s="1336"/>
      <c r="D19" s="1336"/>
      <c r="E19" s="1336"/>
      <c r="F19" s="1336"/>
      <c r="G19" s="1336"/>
      <c r="H19" s="1336"/>
      <c r="I19" s="1336"/>
      <c r="J19" s="1336"/>
      <c r="K19" s="1336"/>
      <c r="L19" s="1336"/>
      <c r="M19" s="1337"/>
    </row>
    <row r="20" spans="1:13" x14ac:dyDescent="0.2">
      <c r="A20" s="489"/>
      <c r="B20" s="1461"/>
      <c r="C20" s="1336"/>
      <c r="D20" s="1336"/>
      <c r="E20" s="1336"/>
      <c r="F20" s="1336"/>
      <c r="G20" s="1336"/>
      <c r="H20" s="1336"/>
      <c r="I20" s="1336"/>
      <c r="J20" s="1336"/>
      <c r="K20" s="1336"/>
      <c r="L20" s="1336"/>
      <c r="M20" s="1337"/>
    </row>
    <row r="21" spans="1:13" x14ac:dyDescent="0.2">
      <c r="A21" s="489"/>
      <c r="B21" s="1461"/>
      <c r="C21" s="1336"/>
      <c r="D21" s="1336"/>
      <c r="E21" s="1336"/>
      <c r="F21" s="1336"/>
      <c r="G21" s="1336"/>
      <c r="H21" s="1336"/>
      <c r="I21" s="1336"/>
      <c r="J21" s="1336"/>
      <c r="K21" s="1336"/>
      <c r="L21" s="1336"/>
      <c r="M21" s="1337"/>
    </row>
    <row r="22" spans="1:13" x14ac:dyDescent="0.2">
      <c r="A22" s="489"/>
      <c r="B22" s="1461"/>
      <c r="C22" s="1336"/>
      <c r="D22" s="1336"/>
      <c r="E22" s="1336"/>
      <c r="F22" s="1336"/>
      <c r="G22" s="1336"/>
      <c r="H22" s="1336"/>
      <c r="I22" s="1336"/>
      <c r="J22" s="1336"/>
      <c r="K22" s="1336"/>
      <c r="L22" s="1336"/>
      <c r="M22" s="1337"/>
    </row>
    <row r="23" spans="1:13" x14ac:dyDescent="0.2">
      <c r="A23" s="489"/>
      <c r="B23" s="1461"/>
      <c r="C23" s="1336"/>
      <c r="D23" s="1336"/>
      <c r="E23" s="1336"/>
      <c r="F23" s="1336"/>
      <c r="G23" s="1336"/>
      <c r="H23" s="1336"/>
      <c r="I23" s="1336"/>
      <c r="J23" s="1336"/>
      <c r="K23" s="1336"/>
      <c r="L23" s="1336"/>
      <c r="M23" s="1337"/>
    </row>
    <row r="24" spans="1:13" x14ac:dyDescent="0.2">
      <c r="A24" s="489"/>
      <c r="B24" s="1461"/>
      <c r="C24" s="1336"/>
      <c r="D24" s="1336"/>
      <c r="E24" s="1336"/>
      <c r="F24" s="1336"/>
      <c r="G24" s="1336"/>
      <c r="H24" s="1336"/>
      <c r="I24" s="1336"/>
      <c r="J24" s="1336"/>
      <c r="K24" s="1336"/>
      <c r="L24" s="1336"/>
      <c r="M24" s="1337"/>
    </row>
    <row r="25" spans="1:13" x14ac:dyDescent="0.2">
      <c r="A25" s="489"/>
      <c r="B25" s="1461"/>
      <c r="C25" s="1336"/>
      <c r="D25" s="1336"/>
      <c r="E25" s="1336"/>
      <c r="F25" s="1336"/>
      <c r="G25" s="1336"/>
      <c r="H25" s="1336"/>
      <c r="I25" s="1336"/>
      <c r="J25" s="1336"/>
      <c r="K25" s="1336"/>
      <c r="L25" s="1336"/>
      <c r="M25" s="1337"/>
    </row>
    <row r="26" spans="1:13" x14ac:dyDescent="0.2">
      <c r="A26" s="489"/>
      <c r="B26" s="1461"/>
      <c r="C26" s="1336"/>
      <c r="D26" s="1336"/>
      <c r="E26" s="1336"/>
      <c r="F26" s="1336"/>
      <c r="G26" s="1336"/>
      <c r="H26" s="1336"/>
      <c r="I26" s="1336"/>
      <c r="J26" s="1336"/>
      <c r="K26" s="1336"/>
      <c r="L26" s="1336"/>
      <c r="M26" s="1337"/>
    </row>
    <row r="27" spans="1:13" x14ac:dyDescent="0.2">
      <c r="A27" s="489"/>
      <c r="B27" s="1461"/>
      <c r="C27" s="1336"/>
      <c r="D27" s="1336"/>
      <c r="E27" s="1336"/>
      <c r="F27" s="1336"/>
      <c r="G27" s="1336"/>
      <c r="H27" s="1336"/>
      <c r="I27" s="1336"/>
      <c r="J27" s="1336"/>
      <c r="K27" s="1336"/>
      <c r="L27" s="1336"/>
      <c r="M27" s="1337"/>
    </row>
    <row r="28" spans="1:13" x14ac:dyDescent="0.2">
      <c r="A28" s="489"/>
      <c r="B28" s="1461"/>
      <c r="C28" s="1336"/>
      <c r="D28" s="1336"/>
      <c r="E28" s="1336"/>
      <c r="F28" s="1336"/>
      <c r="G28" s="1336"/>
      <c r="H28" s="1336"/>
      <c r="I28" s="1336"/>
      <c r="J28" s="1336"/>
      <c r="K28" s="1336"/>
      <c r="L28" s="1336"/>
      <c r="M28" s="1337"/>
    </row>
    <row r="29" spans="1:13" x14ac:dyDescent="0.2">
      <c r="A29" s="489"/>
      <c r="B29" s="1461"/>
      <c r="C29" s="1336"/>
      <c r="D29" s="1336"/>
      <c r="E29" s="1336"/>
      <c r="F29" s="1336"/>
      <c r="G29" s="1336"/>
      <c r="H29" s="1336"/>
      <c r="I29" s="1336"/>
      <c r="J29" s="1336"/>
      <c r="K29" s="1336"/>
      <c r="L29" s="1336"/>
      <c r="M29" s="1337"/>
    </row>
    <row r="30" spans="1:13" x14ac:dyDescent="0.2">
      <c r="A30" s="489"/>
      <c r="B30" s="1461"/>
      <c r="C30" s="1336"/>
      <c r="D30" s="1336"/>
      <c r="E30" s="1336"/>
      <c r="F30" s="1336"/>
      <c r="G30" s="1336"/>
      <c r="H30" s="1336"/>
      <c r="I30" s="1336"/>
      <c r="J30" s="1336"/>
      <c r="K30" s="1336"/>
      <c r="L30" s="1336"/>
      <c r="M30" s="1337"/>
    </row>
    <row r="31" spans="1:13" x14ac:dyDescent="0.2">
      <c r="A31" s="489"/>
      <c r="B31" s="1461"/>
      <c r="C31" s="1336"/>
      <c r="D31" s="1336"/>
      <c r="E31" s="1336"/>
      <c r="F31" s="1336"/>
      <c r="G31" s="1336"/>
      <c r="H31" s="1336"/>
      <c r="I31" s="1336"/>
      <c r="J31" s="1336"/>
      <c r="K31" s="1336"/>
      <c r="L31" s="1336"/>
      <c r="M31" s="1337"/>
    </row>
    <row r="32" spans="1:13" x14ac:dyDescent="0.2">
      <c r="A32" s="489"/>
      <c r="B32" s="1461"/>
      <c r="C32" s="1336"/>
      <c r="D32" s="1336"/>
      <c r="E32" s="1336"/>
      <c r="F32" s="1336"/>
      <c r="G32" s="1336"/>
      <c r="H32" s="1336"/>
      <c r="I32" s="1336"/>
      <c r="J32" s="1336"/>
      <c r="K32" s="1336"/>
      <c r="L32" s="1336"/>
      <c r="M32" s="1337"/>
    </row>
    <row r="33" spans="1:13" x14ac:dyDescent="0.2">
      <c r="A33" s="489"/>
      <c r="B33" s="1461"/>
      <c r="C33" s="1336"/>
      <c r="D33" s="1336"/>
      <c r="E33" s="1336"/>
      <c r="F33" s="1336"/>
      <c r="G33" s="1336"/>
      <c r="H33" s="1336"/>
      <c r="I33" s="1336"/>
      <c r="J33" s="1336"/>
      <c r="K33" s="1336"/>
      <c r="L33" s="1336"/>
      <c r="M33" s="1337"/>
    </row>
    <row r="34" spans="1:13" x14ac:dyDescent="0.2">
      <c r="A34" s="489"/>
      <c r="B34" s="1461"/>
      <c r="C34" s="1336"/>
      <c r="D34" s="1336"/>
      <c r="E34" s="1336"/>
      <c r="F34" s="1336"/>
      <c r="G34" s="1336"/>
      <c r="H34" s="1336"/>
      <c r="I34" s="1336"/>
      <c r="J34" s="1336"/>
      <c r="K34" s="1336"/>
      <c r="L34" s="1336"/>
      <c r="M34" s="1337"/>
    </row>
    <row r="35" spans="1:13" x14ac:dyDescent="0.2">
      <c r="A35" s="489"/>
      <c r="B35" s="1464"/>
      <c r="C35" s="1342"/>
      <c r="D35" s="1342"/>
      <c r="E35" s="1342"/>
      <c r="F35" s="1342"/>
      <c r="G35" s="1342"/>
      <c r="H35" s="1342"/>
      <c r="I35" s="1342"/>
      <c r="J35" s="1342"/>
      <c r="K35" s="1342"/>
      <c r="L35" s="1342"/>
      <c r="M35" s="1343"/>
    </row>
    <row r="36" spans="1:13" x14ac:dyDescent="0.2">
      <c r="A36" s="489"/>
      <c r="B36" s="489"/>
      <c r="C36" s="489"/>
      <c r="D36" s="489"/>
      <c r="E36" s="489"/>
      <c r="F36" s="489"/>
      <c r="G36" s="489"/>
      <c r="H36" s="489"/>
      <c r="I36" s="489"/>
      <c r="J36" s="489"/>
      <c r="K36" s="489"/>
      <c r="L36" s="489"/>
      <c r="M36" s="489"/>
    </row>
    <row r="37" spans="1:13" x14ac:dyDescent="0.2">
      <c r="A37" s="489"/>
      <c r="B37" s="489"/>
      <c r="C37" s="489"/>
      <c r="D37" s="489"/>
      <c r="E37" s="489"/>
      <c r="F37" s="489"/>
      <c r="G37" s="489"/>
      <c r="H37" s="489"/>
      <c r="I37" s="489"/>
      <c r="J37" s="489"/>
      <c r="K37" s="489"/>
      <c r="L37" s="489"/>
      <c r="M37" s="489"/>
    </row>
    <row r="38" spans="1:13" x14ac:dyDescent="0.2">
      <c r="A38" s="489"/>
      <c r="B38" s="489"/>
      <c r="C38" s="489"/>
      <c r="D38" s="489"/>
      <c r="E38" s="489"/>
      <c r="F38" s="489"/>
      <c r="G38" s="489"/>
      <c r="H38" s="489"/>
      <c r="I38" s="489"/>
      <c r="J38" s="489"/>
      <c r="K38" s="489"/>
      <c r="L38" s="489"/>
      <c r="M38" s="489"/>
    </row>
    <row r="39" spans="1:13" x14ac:dyDescent="0.2">
      <c r="A39" s="489"/>
      <c r="B39" s="489"/>
      <c r="C39" s="489"/>
      <c r="D39" s="489"/>
      <c r="E39" s="489"/>
      <c r="F39" s="489"/>
      <c r="G39" s="489"/>
      <c r="H39" s="489"/>
      <c r="J39" s="489"/>
      <c r="K39" s="489"/>
      <c r="L39" s="489"/>
      <c r="M39" s="489"/>
    </row>
  </sheetData>
  <sheetProtection sheet="1" formatColumns="0" formatRows="0" insertHyperlinks="0"/>
  <mergeCells count="42">
    <mergeCell ref="B29:M29"/>
    <mergeCell ref="B35:M35"/>
    <mergeCell ref="B31:M31"/>
    <mergeCell ref="B32:M32"/>
    <mergeCell ref="B33:M33"/>
    <mergeCell ref="B34:M34"/>
    <mergeCell ref="B30:M30"/>
    <mergeCell ref="B18:M18"/>
    <mergeCell ref="B23:M23"/>
    <mergeCell ref="B24:M24"/>
    <mergeCell ref="B26:M26"/>
    <mergeCell ref="B19:M19"/>
    <mergeCell ref="B20:M20"/>
    <mergeCell ref="B21:M21"/>
    <mergeCell ref="B22:M22"/>
    <mergeCell ref="B25:M25"/>
    <mergeCell ref="D3:E3"/>
    <mergeCell ref="F3:G3"/>
    <mergeCell ref="H3:I3"/>
    <mergeCell ref="B28:M28"/>
    <mergeCell ref="B13:M13"/>
    <mergeCell ref="B14:M14"/>
    <mergeCell ref="B27:M27"/>
    <mergeCell ref="B15:M15"/>
    <mergeCell ref="B16:M16"/>
    <mergeCell ref="B17:M17"/>
    <mergeCell ref="B11:M11"/>
    <mergeCell ref="B12:M12"/>
    <mergeCell ref="B5:J5"/>
    <mergeCell ref="C7:M7"/>
    <mergeCell ref="B9:M9"/>
    <mergeCell ref="B10:M10"/>
    <mergeCell ref="J3:K3"/>
    <mergeCell ref="A1:C3"/>
    <mergeCell ref="D1:E1"/>
    <mergeCell ref="F1:G1"/>
    <mergeCell ref="H1:I1"/>
    <mergeCell ref="J1:K1"/>
    <mergeCell ref="D2:E2"/>
    <mergeCell ref="F2:G2"/>
    <mergeCell ref="H2:I2"/>
    <mergeCell ref="J2:K2"/>
  </mergeCells>
  <phoneticPr fontId="9" type="noConversion"/>
  <hyperlinks>
    <hyperlink ref="D2:E2" location="JUMP_L_Top" display="JUMP_L_Top"/>
    <hyperlink ref="F1:G1" location="JUMP_a_Content" display="Table of contents"/>
    <hyperlink ref="H1:I1" location="JUMP_K_Top" display="JUMP_K_Top"/>
  </hyperlinks>
  <pageMargins left="0.78740157480314965" right="0.78740157480314965" top="0.78740157480314965" bottom="0.78740157480314965" header="0.39370078740157483" footer="0.39370078740157483"/>
  <pageSetup paperSize="9" scale="59" fitToHeight="2" orientation="portrait" r:id="rId1"/>
  <headerFooter alignWithMargins="0">
    <oddHeader>&amp;L&amp;F, &amp;A&amp;R&amp;D, &amp;T</oddHeader>
    <oddFooter>&amp;C&amp;P /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1">
    <tabColor theme="2" tint="-0.499984740745262"/>
  </sheetPr>
  <dimension ref="A1:GV139"/>
  <sheetViews>
    <sheetView zoomScale="85" zoomScaleNormal="85" workbookViewId="0">
      <selection activeCell="B8" sqref="B8"/>
    </sheetView>
  </sheetViews>
  <sheetFormatPr defaultColWidth="0" defaultRowHeight="12.75" x14ac:dyDescent="0.2"/>
  <cols>
    <col min="1" max="1" width="5.7109375" style="601" customWidth="1"/>
    <col min="2" max="5" width="20.7109375" style="601" customWidth="1"/>
    <col min="6" max="72" width="12.7109375" style="601" customWidth="1"/>
    <col min="73" max="87" width="11.42578125" style="601" customWidth="1"/>
    <col min="88" max="88" width="23.140625" style="602" hidden="1" customWidth="1"/>
    <col min="89" max="156" width="11.42578125" style="602" hidden="1" customWidth="1"/>
    <col min="157" max="181" width="11.42578125" style="601" customWidth="1"/>
    <col min="182" max="16384" width="11.42578125" style="601" hidden="1"/>
  </cols>
  <sheetData>
    <row r="1" spans="1:159" x14ac:dyDescent="0.2">
      <c r="CJ1" s="631" t="s">
        <v>322</v>
      </c>
      <c r="CK1" s="631" t="s">
        <v>322</v>
      </c>
      <c r="CL1" s="631" t="s">
        <v>322</v>
      </c>
      <c r="CM1" s="631" t="s">
        <v>322</v>
      </c>
      <c r="CN1" s="631" t="s">
        <v>322</v>
      </c>
      <c r="CO1" s="631" t="s">
        <v>322</v>
      </c>
      <c r="CP1" s="631" t="s">
        <v>322</v>
      </c>
      <c r="CQ1" s="631" t="s">
        <v>322</v>
      </c>
      <c r="CR1" s="631" t="s">
        <v>322</v>
      </c>
      <c r="CS1" s="631" t="s">
        <v>322</v>
      </c>
      <c r="CT1" s="631" t="s">
        <v>322</v>
      </c>
      <c r="CU1" s="631" t="s">
        <v>322</v>
      </c>
      <c r="CV1" s="631" t="s">
        <v>322</v>
      </c>
      <c r="CW1" s="631" t="s">
        <v>322</v>
      </c>
      <c r="CX1" s="631" t="s">
        <v>322</v>
      </c>
      <c r="CY1" s="631" t="s">
        <v>322</v>
      </c>
      <c r="CZ1" s="631" t="s">
        <v>322</v>
      </c>
      <c r="DA1" s="631" t="s">
        <v>322</v>
      </c>
      <c r="DB1" s="631" t="s">
        <v>322</v>
      </c>
      <c r="DC1" s="631" t="s">
        <v>322</v>
      </c>
      <c r="DD1" s="631" t="s">
        <v>322</v>
      </c>
      <c r="DE1" s="631" t="s">
        <v>322</v>
      </c>
      <c r="DF1" s="631" t="s">
        <v>322</v>
      </c>
      <c r="DG1" s="631" t="s">
        <v>322</v>
      </c>
      <c r="DH1" s="631" t="s">
        <v>322</v>
      </c>
      <c r="DI1" s="631" t="s">
        <v>322</v>
      </c>
      <c r="DJ1" s="631" t="s">
        <v>322</v>
      </c>
      <c r="DK1" s="631" t="s">
        <v>322</v>
      </c>
      <c r="DL1" s="631" t="s">
        <v>322</v>
      </c>
      <c r="DM1" s="631" t="s">
        <v>322</v>
      </c>
      <c r="DN1" s="631" t="s">
        <v>322</v>
      </c>
      <c r="DO1" s="631" t="s">
        <v>322</v>
      </c>
      <c r="DP1" s="631" t="s">
        <v>322</v>
      </c>
      <c r="DQ1" s="631" t="s">
        <v>322</v>
      </c>
      <c r="DR1" s="631" t="s">
        <v>322</v>
      </c>
      <c r="DS1" s="631" t="s">
        <v>322</v>
      </c>
      <c r="DT1" s="631" t="s">
        <v>322</v>
      </c>
      <c r="DU1" s="631" t="s">
        <v>322</v>
      </c>
      <c r="DV1" s="631" t="s">
        <v>322</v>
      </c>
      <c r="DW1" s="631" t="s">
        <v>322</v>
      </c>
      <c r="DX1" s="631" t="s">
        <v>322</v>
      </c>
      <c r="DY1" s="631" t="s">
        <v>322</v>
      </c>
      <c r="DZ1" s="631" t="s">
        <v>322</v>
      </c>
      <c r="EA1" s="631" t="s">
        <v>322</v>
      </c>
      <c r="EB1" s="631" t="s">
        <v>322</v>
      </c>
      <c r="EC1" s="631" t="s">
        <v>322</v>
      </c>
      <c r="ED1" s="631" t="s">
        <v>322</v>
      </c>
      <c r="EE1" s="631" t="s">
        <v>322</v>
      </c>
      <c r="EF1" s="631" t="s">
        <v>322</v>
      </c>
      <c r="EG1" s="631" t="s">
        <v>322</v>
      </c>
      <c r="EH1" s="631" t="s">
        <v>322</v>
      </c>
      <c r="EI1" s="631" t="s">
        <v>322</v>
      </c>
      <c r="EJ1" s="631" t="s">
        <v>322</v>
      </c>
      <c r="EK1" s="631" t="s">
        <v>322</v>
      </c>
      <c r="EL1" s="631" t="s">
        <v>322</v>
      </c>
      <c r="EM1" s="631" t="s">
        <v>322</v>
      </c>
      <c r="EN1" s="631" t="s">
        <v>322</v>
      </c>
      <c r="EO1" s="631" t="s">
        <v>322</v>
      </c>
      <c r="EP1" s="631" t="s">
        <v>322</v>
      </c>
      <c r="EQ1" s="631" t="s">
        <v>322</v>
      </c>
      <c r="ER1" s="631" t="s">
        <v>322</v>
      </c>
      <c r="ES1" s="631" t="s">
        <v>322</v>
      </c>
      <c r="ET1" s="631" t="s">
        <v>322</v>
      </c>
      <c r="EU1" s="631" t="s">
        <v>322</v>
      </c>
      <c r="EV1" s="631" t="s">
        <v>322</v>
      </c>
      <c r="EW1" s="631" t="s">
        <v>322</v>
      </c>
      <c r="EX1" s="631" t="s">
        <v>322</v>
      </c>
      <c r="EY1" s="631" t="s">
        <v>322</v>
      </c>
      <c r="EZ1" s="631" t="s">
        <v>322</v>
      </c>
    </row>
    <row r="2" spans="1:159" ht="35.1" customHeight="1" thickBot="1" x14ac:dyDescent="0.45">
      <c r="B2" s="600" t="str">
        <f>Translations!$B$1237</f>
        <v>Informații generale</v>
      </c>
      <c r="C2" s="614"/>
      <c r="D2" s="97"/>
      <c r="E2" s="97"/>
      <c r="F2" s="97"/>
      <c r="H2" s="97"/>
      <c r="I2" s="97"/>
      <c r="J2" s="97"/>
      <c r="K2" s="97"/>
      <c r="L2" s="97"/>
      <c r="M2" s="97"/>
      <c r="N2" s="97"/>
      <c r="O2" s="97"/>
      <c r="P2" s="97"/>
      <c r="Q2" s="97"/>
      <c r="R2" s="97"/>
      <c r="S2" s="97"/>
      <c r="T2" s="97"/>
      <c r="U2" s="97"/>
      <c r="V2" s="97"/>
      <c r="W2" s="38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row>
    <row r="3" spans="1:159" ht="38.25" customHeight="1" x14ac:dyDescent="0.2">
      <c r="N3" s="1472" t="str">
        <f>C_InstallationDescription!$E$42</f>
        <v>Lista activităților desfăşurate în instalaţie conform anexei I la Directiva EU ETS:</v>
      </c>
      <c r="O3" s="1473"/>
      <c r="P3" s="1473"/>
      <c r="Q3" s="1473"/>
      <c r="R3" s="1473"/>
      <c r="S3" s="1473"/>
      <c r="T3" s="1474"/>
      <c r="Z3" s="1468" t="str">
        <f>C_InstallationDescription!$E$89</f>
        <v>Metode de monitorizare propuse:</v>
      </c>
      <c r="AA3" s="1469"/>
      <c r="AB3" s="1469"/>
      <c r="AC3" s="1469"/>
      <c r="AD3" s="1469"/>
      <c r="AE3" s="1470"/>
      <c r="FA3" s="602"/>
      <c r="FB3" s="602"/>
      <c r="FC3" s="602"/>
    </row>
    <row r="4" spans="1:159" s="606" customFormat="1" ht="80.099999999999994" customHeight="1" x14ac:dyDescent="0.2">
      <c r="B4" s="604" t="str">
        <f>'B_Operator&amp;Inst.ID'!$E$24</f>
        <v>Identificatorul unic al instalației (ca în măsurile naționale de punere în aplicare- NIMs):</v>
      </c>
      <c r="C4" s="604" t="str">
        <f>Translations!$B$156</f>
        <v>Numele operatorului</v>
      </c>
      <c r="D4" s="604" t="str">
        <f>Translations!$B$47</f>
        <v>Denumirea instalației:</v>
      </c>
      <c r="E4" s="603" t="str">
        <f>Translations!$B$152</f>
        <v>Autoritatea competentă</v>
      </c>
      <c r="F4" s="604" t="str">
        <f>'B_Operator&amp;Inst.ID'!G46</f>
        <v>Operator:</v>
      </c>
      <c r="G4" s="604" t="str">
        <f>'B_Operator&amp;Inst.ID'!G47</f>
        <v>Prenume:</v>
      </c>
      <c r="H4" s="604" t="str">
        <f>'B_Operator&amp;Inst.ID'!G48</f>
        <v>Nume:</v>
      </c>
      <c r="I4" s="604" t="str">
        <f>'B_Operator&amp;Inst.ID'!G49</f>
        <v>Funcție:</v>
      </c>
      <c r="J4" s="604" t="str">
        <f>'B_Operator&amp;Inst.ID'!G50</f>
        <v>Denumirea organizației (dacă este diferită de operator):</v>
      </c>
      <c r="K4" s="604" t="str">
        <f>'B_Operator&amp;Inst.ID'!G52</f>
        <v>Număr de telefon:</v>
      </c>
      <c r="L4" s="604" t="str">
        <f>'B_Operator&amp;Inst.ID'!G53</f>
        <v>E-mail:</v>
      </c>
      <c r="M4" s="605" t="str">
        <f>C_InstallationDescription!$E$38</f>
        <v>Titlul documentului care constituie schema fluxurilor de sursă și trimiterea la acesta:</v>
      </c>
      <c r="N4" s="605">
        <v>1</v>
      </c>
      <c r="O4" s="605">
        <v>2</v>
      </c>
      <c r="P4" s="605">
        <v>3</v>
      </c>
      <c r="Q4" s="605">
        <v>4</v>
      </c>
      <c r="R4" s="605">
        <v>5</v>
      </c>
      <c r="S4" s="605">
        <v>6</v>
      </c>
      <c r="T4" s="605">
        <v>7</v>
      </c>
      <c r="U4" s="605" t="str">
        <f>C_InstallationDescription!$E$69</f>
        <v>Emisii anuale estimate</v>
      </c>
      <c r="V4" s="605" t="str">
        <f>C_InstallationDescription!$E$70</f>
        <v>Categoria instalației în conformitate cu articol 19</v>
      </c>
      <c r="W4" s="605" t="str">
        <f>C_InstallationDescription!$E$72</f>
        <v>Instalație cu emisii reduse?</v>
      </c>
      <c r="X4" s="605" t="str">
        <f>C_InstallationDescription!$E$81</f>
        <v>Emisii estimate potrivit d) sau e) în temeiul unor estimări prudente?</v>
      </c>
      <c r="Y4" s="605" t="str">
        <f>C_InstallationDescription!$E$81</f>
        <v>Emisii estimate potrivit d) sau e) în temeiul unor estimări prudente?</v>
      </c>
      <c r="Z4" s="605" t="str">
        <f>C_InstallationDescription!E95</f>
        <v>Metoda de calcul pentru CO2:</v>
      </c>
      <c r="AA4" s="605" t="str">
        <f>C_InstallationDescription!E96</f>
        <v>Metoda de măsurare pentru CO2:</v>
      </c>
      <c r="AB4" s="605" t="str">
        <f>C_InstallationDescription!E97</f>
        <v>Metodă alternativă (articolul 22):</v>
      </c>
      <c r="AC4" s="605" t="str">
        <f>C_InstallationDescription!E98</f>
        <v>Monitorizarea emisiilor de N2O:</v>
      </c>
      <c r="AD4" s="605" t="str">
        <f>C_InstallationDescription!E99</f>
        <v>Monitorizarea emisiilor de PFC:</v>
      </c>
      <c r="AE4" s="605" t="str">
        <f>C_InstallationDescription!E100</f>
        <v>Monitorizarea CO2 transferat/inerent și a CSC:</v>
      </c>
      <c r="AG4" s="601"/>
      <c r="AH4" s="601"/>
      <c r="AI4" s="601"/>
      <c r="AJ4" s="601"/>
      <c r="AK4" s="601"/>
      <c r="AL4" s="601"/>
      <c r="AM4" s="601"/>
      <c r="AN4" s="601"/>
      <c r="AO4" s="601"/>
      <c r="AP4" s="601"/>
      <c r="AQ4" s="601"/>
      <c r="AR4" s="601"/>
      <c r="AS4" s="601"/>
      <c r="AT4" s="601"/>
      <c r="AU4" s="601"/>
      <c r="AV4" s="601"/>
      <c r="AW4" s="601"/>
      <c r="AX4" s="601"/>
      <c r="AY4" s="601"/>
      <c r="AZ4" s="601"/>
      <c r="BA4" s="601"/>
      <c r="BB4" s="601"/>
      <c r="BC4" s="601"/>
      <c r="BD4" s="601"/>
      <c r="BE4" s="601"/>
      <c r="BF4" s="601"/>
      <c r="BG4" s="601"/>
      <c r="BH4" s="601"/>
      <c r="BI4" s="601"/>
      <c r="BJ4" s="601"/>
      <c r="BK4" s="601"/>
      <c r="BL4" s="601"/>
      <c r="BM4" s="601"/>
      <c r="BN4" s="601"/>
      <c r="BO4" s="601"/>
      <c r="CJ4" s="602"/>
      <c r="CK4" s="602"/>
      <c r="CL4" s="602"/>
      <c r="CM4" s="602"/>
      <c r="CN4" s="607"/>
      <c r="CO4" s="607"/>
      <c r="CP4" s="607"/>
      <c r="CQ4" s="607"/>
      <c r="CR4" s="607"/>
      <c r="CS4" s="607"/>
      <c r="CT4" s="607"/>
      <c r="CU4" s="607"/>
      <c r="CV4" s="607"/>
      <c r="CW4" s="607"/>
      <c r="CX4" s="607"/>
      <c r="CY4" s="607"/>
      <c r="CZ4" s="607"/>
      <c r="DA4" s="607"/>
      <c r="DB4" s="607"/>
      <c r="DC4" s="607"/>
      <c r="DD4" s="607"/>
      <c r="DE4" s="607"/>
      <c r="DF4" s="607"/>
      <c r="DG4" s="607"/>
      <c r="DH4" s="607"/>
      <c r="DI4" s="607"/>
      <c r="DJ4" s="607"/>
      <c r="DK4" s="607"/>
      <c r="DL4" s="607"/>
      <c r="DM4" s="607"/>
      <c r="DN4" s="607"/>
      <c r="DO4" s="607"/>
      <c r="DP4" s="607"/>
      <c r="DQ4" s="607"/>
      <c r="DR4" s="607"/>
      <c r="DS4" s="607"/>
      <c r="DT4" s="607"/>
      <c r="DU4" s="607"/>
      <c r="DV4" s="607"/>
      <c r="DW4" s="607"/>
      <c r="DX4" s="607"/>
      <c r="DY4" s="607"/>
      <c r="DZ4" s="607"/>
      <c r="EA4" s="607"/>
      <c r="EB4" s="607"/>
      <c r="EC4" s="607"/>
      <c r="ED4" s="607"/>
      <c r="EE4" s="607"/>
      <c r="EF4" s="607"/>
      <c r="EG4" s="607"/>
      <c r="EH4" s="607"/>
      <c r="EI4" s="607"/>
      <c r="EJ4" s="607"/>
      <c r="EK4" s="607"/>
      <c r="EL4" s="607"/>
      <c r="EM4" s="607"/>
      <c r="EN4" s="607"/>
      <c r="EO4" s="607"/>
      <c r="EP4" s="607"/>
      <c r="EQ4" s="607"/>
      <c r="ER4" s="607"/>
      <c r="ES4" s="607"/>
      <c r="ET4" s="607"/>
      <c r="EU4" s="607"/>
      <c r="EV4" s="607"/>
      <c r="EW4" s="607"/>
      <c r="EX4" s="607"/>
      <c r="EY4" s="607"/>
      <c r="EZ4" s="607"/>
      <c r="FA4" s="607"/>
      <c r="FB4" s="607"/>
      <c r="FC4" s="607"/>
    </row>
    <row r="5" spans="1:159" x14ac:dyDescent="0.2">
      <c r="B5" s="610">
        <f>'B_Operator&amp;Inst.ID'!$I$24</f>
        <v>0</v>
      </c>
      <c r="C5" s="609">
        <f>'B_Operator&amp;Inst.ID'!$I$16</f>
        <v>0</v>
      </c>
      <c r="D5" s="609">
        <f>'B_Operator&amp;Inst.ID'!$I$22</f>
        <v>0</v>
      </c>
      <c r="E5" s="608">
        <f>'B_Operator&amp;Inst.ID'!$I$10</f>
        <v>0</v>
      </c>
      <c r="F5" s="610">
        <f>'B_Operator&amp;Inst.ID'!I46</f>
        <v>0</v>
      </c>
      <c r="G5" s="610">
        <f>'B_Operator&amp;Inst.ID'!I47</f>
        <v>0</v>
      </c>
      <c r="H5" s="610">
        <f>'B_Operator&amp;Inst.ID'!I48</f>
        <v>0</v>
      </c>
      <c r="I5" s="610">
        <f>'B_Operator&amp;Inst.ID'!I49</f>
        <v>0</v>
      </c>
      <c r="J5" s="610">
        <f>'B_Operator&amp;Inst.ID'!I50</f>
        <v>0</v>
      </c>
      <c r="K5" s="610">
        <f>'B_Operator&amp;Inst.ID'!I52</f>
        <v>0</v>
      </c>
      <c r="L5" s="610">
        <f>'B_Operator&amp;Inst.ID'!I53</f>
        <v>0</v>
      </c>
      <c r="M5" s="610">
        <f>C_InstallationDescription!$K$38</f>
        <v>0</v>
      </c>
      <c r="N5" s="708" t="str">
        <f>IF(INDEX(C_InstallationDescription!$F$56:$F$62,N4)="","",INDEX(C_InstallationDescription!$F$56:$F$62,N4))</f>
        <v/>
      </c>
      <c r="O5" s="708" t="str">
        <f>IF(INDEX(C_InstallationDescription!$F$56:$F$62,O4)="","",INDEX(C_InstallationDescription!$F$56:$F$62,O4))</f>
        <v/>
      </c>
      <c r="P5" s="708" t="str">
        <f>IF(INDEX(C_InstallationDescription!$F$56:$F$62,P4)="","",INDEX(C_InstallationDescription!$F$56:$F$62,P4))</f>
        <v/>
      </c>
      <c r="Q5" s="708" t="str">
        <f>IF(INDEX(C_InstallationDescription!$F$56:$F$62,Q4)="","",INDEX(C_InstallationDescription!$F$56:$F$62,Q4))</f>
        <v/>
      </c>
      <c r="R5" s="708" t="str">
        <f>IF(INDEX(C_InstallationDescription!$F$56:$F$62,R4)="","",INDEX(C_InstallationDescription!$F$56:$F$62,R4))</f>
        <v/>
      </c>
      <c r="S5" s="708" t="str">
        <f>IF(INDEX(C_InstallationDescription!$F$56:$F$62,S4)="","",INDEX(C_InstallationDescription!$F$56:$F$62,S4))</f>
        <v/>
      </c>
      <c r="T5" s="708" t="str">
        <f>IF(INDEX(C_InstallationDescription!$F$56:$F$62,T4)="","",INDEX(C_InstallationDescription!$F$56:$F$62,T4))</f>
        <v/>
      </c>
      <c r="U5" s="611">
        <f>C_InstallationDescription!$I$69</f>
        <v>0</v>
      </c>
      <c r="V5" s="709" t="str">
        <f>C_InstallationDescription!$I$70</f>
        <v/>
      </c>
      <c r="W5" s="610" t="str">
        <f>IF(C_InstallationDescription!$I$72="","",C_InstallationDescription!$I$72)</f>
        <v/>
      </c>
      <c r="X5" s="610" t="str">
        <f>IF(C_InstallationDescription!L81="","",C_InstallationDescription!L81)</f>
        <v/>
      </c>
      <c r="Y5" s="612" t="str">
        <f>IF(C_InstallationDescription!E83="","",C_InstallationDescription!E83)</f>
        <v/>
      </c>
      <c r="Z5" s="610" t="str">
        <f>IF(C_InstallationDescription!I95="","",C_InstallationDescription!I95)</f>
        <v/>
      </c>
      <c r="AA5" s="610" t="str">
        <f>IF(C_InstallationDescription!I96="","",C_InstallationDescription!I96)</f>
        <v/>
      </c>
      <c r="AB5" s="610" t="str">
        <f>IF(C_InstallationDescription!I97="","",C_InstallationDescription!I97)</f>
        <v/>
      </c>
      <c r="AC5" s="610" t="str">
        <f>IF(C_InstallationDescription!I98="","",C_InstallationDescription!I98)</f>
        <v/>
      </c>
      <c r="AD5" s="610" t="str">
        <f>IF(C_InstallationDescription!I99="","",C_InstallationDescription!I99)</f>
        <v/>
      </c>
      <c r="AE5" s="610" t="str">
        <f>IF(C_InstallationDescription!I100="","",C_InstallationDescription!I100)</f>
        <v/>
      </c>
      <c r="FA5" s="602"/>
      <c r="FB5" s="602"/>
      <c r="FC5" s="602"/>
    </row>
    <row r="6" spans="1:159" ht="12.75" customHeight="1" x14ac:dyDescent="0.2"/>
    <row r="7" spans="1:159" hidden="1" x14ac:dyDescent="0.2">
      <c r="A7" s="632" t="s">
        <v>322</v>
      </c>
      <c r="B7" s="613"/>
      <c r="C7" s="613"/>
      <c r="D7" s="613"/>
      <c r="E7" s="613"/>
      <c r="F7" s="613"/>
      <c r="G7" s="613"/>
      <c r="H7" s="613"/>
      <c r="I7" s="613">
        <v>8</v>
      </c>
      <c r="J7" s="613">
        <v>11</v>
      </c>
      <c r="K7" s="613">
        <v>8</v>
      </c>
      <c r="L7" s="613">
        <v>12</v>
      </c>
      <c r="M7" s="613">
        <v>12</v>
      </c>
      <c r="N7" s="613">
        <v>12</v>
      </c>
      <c r="O7" s="613">
        <v>8</v>
      </c>
      <c r="P7" s="613">
        <v>9</v>
      </c>
      <c r="Q7" s="613">
        <v>10</v>
      </c>
      <c r="R7" s="613">
        <v>11</v>
      </c>
      <c r="S7" s="613">
        <v>12</v>
      </c>
      <c r="T7" s="613">
        <v>5</v>
      </c>
      <c r="U7" s="613">
        <v>8</v>
      </c>
      <c r="V7" s="613">
        <v>8</v>
      </c>
      <c r="W7" s="613">
        <v>8</v>
      </c>
      <c r="X7" s="613">
        <v>8</v>
      </c>
      <c r="Y7" s="613">
        <v>8</v>
      </c>
      <c r="Z7" s="613">
        <v>9</v>
      </c>
      <c r="AA7" s="613">
        <v>10</v>
      </c>
      <c r="AB7" s="613">
        <v>11</v>
      </c>
      <c r="AC7" s="613">
        <v>12</v>
      </c>
      <c r="AD7" s="613">
        <v>13</v>
      </c>
      <c r="AE7" s="613">
        <v>14</v>
      </c>
      <c r="AF7" s="613">
        <v>8</v>
      </c>
      <c r="AG7" s="613">
        <v>8</v>
      </c>
      <c r="AH7" s="613">
        <v>9</v>
      </c>
      <c r="AI7" s="613">
        <v>10</v>
      </c>
      <c r="AJ7" s="613">
        <v>11</v>
      </c>
      <c r="AK7" s="613">
        <v>12</v>
      </c>
      <c r="AL7" s="613">
        <v>13</v>
      </c>
      <c r="AM7" s="613">
        <v>14</v>
      </c>
      <c r="AN7" s="613">
        <v>8</v>
      </c>
      <c r="AO7" s="613">
        <v>8</v>
      </c>
      <c r="AP7" s="613">
        <v>9</v>
      </c>
      <c r="AQ7" s="613">
        <v>10</v>
      </c>
      <c r="AR7" s="613">
        <v>11</v>
      </c>
      <c r="AS7" s="613">
        <v>12</v>
      </c>
      <c r="AT7" s="613">
        <v>13</v>
      </c>
      <c r="AU7" s="613">
        <v>14</v>
      </c>
      <c r="AV7" s="613">
        <v>8</v>
      </c>
      <c r="AW7" s="613">
        <v>8</v>
      </c>
      <c r="AX7" s="613">
        <v>9</v>
      </c>
      <c r="AY7" s="613">
        <v>10</v>
      </c>
      <c r="AZ7" s="613">
        <v>11</v>
      </c>
      <c r="BA7" s="613">
        <v>12</v>
      </c>
      <c r="BB7" s="613">
        <v>13</v>
      </c>
      <c r="BC7" s="613">
        <v>14</v>
      </c>
      <c r="BD7" s="613">
        <v>8</v>
      </c>
      <c r="BE7" s="613">
        <v>8</v>
      </c>
      <c r="BF7" s="613">
        <v>9</v>
      </c>
      <c r="BG7" s="613">
        <v>10</v>
      </c>
      <c r="BH7" s="613">
        <v>11</v>
      </c>
      <c r="BI7" s="613">
        <v>12</v>
      </c>
      <c r="BJ7" s="613">
        <v>13</v>
      </c>
      <c r="BK7" s="613">
        <v>14</v>
      </c>
      <c r="BL7" s="613">
        <v>8</v>
      </c>
      <c r="BM7" s="613">
        <v>8</v>
      </c>
      <c r="BN7" s="613">
        <v>9</v>
      </c>
      <c r="BO7" s="613">
        <v>10</v>
      </c>
      <c r="BP7" s="613">
        <v>11</v>
      </c>
      <c r="BQ7" s="613">
        <v>12</v>
      </c>
      <c r="BR7" s="613">
        <v>13</v>
      </c>
      <c r="BS7" s="613">
        <v>14</v>
      </c>
      <c r="BT7" s="613">
        <v>5</v>
      </c>
      <c r="BU7" s="613"/>
      <c r="BV7" s="613"/>
      <c r="BW7" s="613"/>
      <c r="BX7" s="613"/>
      <c r="BY7" s="613"/>
      <c r="BZ7" s="613"/>
      <c r="CA7" s="613"/>
      <c r="CB7" s="613"/>
      <c r="CC7" s="613"/>
      <c r="CD7" s="613"/>
      <c r="CE7" s="613"/>
      <c r="CF7" s="613"/>
      <c r="CG7" s="613"/>
      <c r="CH7" s="613"/>
      <c r="CI7" s="613"/>
    </row>
    <row r="8" spans="1:159" ht="35.1" customHeight="1" thickBot="1" x14ac:dyDescent="0.45">
      <c r="B8" s="600" t="str">
        <f>Translations!$B$1238</f>
        <v>Fluxuri de surse (cu excepția perfluorocarburilor-PFC)</v>
      </c>
      <c r="C8" s="614"/>
      <c r="D8" s="614"/>
      <c r="E8" s="614"/>
      <c r="F8" s="614"/>
      <c r="G8" s="614"/>
      <c r="H8" s="614"/>
      <c r="I8" s="614"/>
      <c r="J8" s="614"/>
      <c r="K8" s="614"/>
      <c r="L8" s="614"/>
      <c r="M8" s="614"/>
      <c r="N8" s="614"/>
      <c r="O8" s="614"/>
      <c r="P8" s="614"/>
      <c r="Q8" s="614"/>
      <c r="R8" s="614"/>
      <c r="S8" s="614"/>
      <c r="T8" s="614"/>
      <c r="U8" s="614"/>
      <c r="V8" s="614"/>
      <c r="W8" s="614"/>
      <c r="X8" s="614"/>
      <c r="Y8" s="614"/>
      <c r="Z8" s="614"/>
      <c r="AA8" s="614"/>
      <c r="AB8" s="614"/>
      <c r="AC8" s="614"/>
      <c r="AD8" s="614"/>
      <c r="AE8" s="614"/>
      <c r="AF8" s="614"/>
      <c r="AG8" s="614"/>
      <c r="AH8" s="614"/>
      <c r="AI8" s="614"/>
      <c r="AJ8" s="614"/>
      <c r="AK8" s="614"/>
      <c r="AL8" s="614"/>
      <c r="AM8" s="614"/>
      <c r="AN8" s="614"/>
      <c r="AO8" s="614"/>
      <c r="AP8" s="614"/>
      <c r="AQ8" s="614"/>
      <c r="AR8" s="614"/>
      <c r="AS8" s="614"/>
      <c r="AT8" s="614"/>
      <c r="AU8" s="614"/>
      <c r="AV8" s="614"/>
      <c r="AW8" s="614"/>
      <c r="AX8" s="614"/>
      <c r="AY8" s="614"/>
      <c r="AZ8" s="614"/>
      <c r="BA8" s="614"/>
      <c r="BB8" s="614"/>
      <c r="BC8" s="614"/>
      <c r="BD8" s="614"/>
      <c r="BE8" s="614"/>
      <c r="BF8" s="614"/>
      <c r="BG8" s="614"/>
      <c r="BH8" s="614"/>
      <c r="BI8" s="614"/>
      <c r="BJ8" s="614"/>
      <c r="BK8" s="614"/>
      <c r="BL8" s="614"/>
      <c r="BM8" s="614"/>
      <c r="BN8" s="614"/>
      <c r="BO8" s="614"/>
      <c r="BP8" s="614"/>
      <c r="BQ8" s="614"/>
      <c r="BR8" s="614"/>
      <c r="BS8" s="614"/>
      <c r="BT8" s="614"/>
    </row>
    <row r="9" spans="1:159" s="615" customFormat="1" ht="20.100000000000001" customHeight="1" x14ac:dyDescent="0.2">
      <c r="O9" s="1468" t="str">
        <f>Translations!$B$472</f>
        <v>Instrumente de măsură utilizate:</v>
      </c>
      <c r="P9" s="1469"/>
      <c r="Q9" s="1469"/>
      <c r="R9" s="1469"/>
      <c r="S9" s="1470"/>
      <c r="T9" s="614"/>
      <c r="X9" s="1471" t="str">
        <f>Translations!$B$520</f>
        <v>Puterea calorică netă (PCN)</v>
      </c>
      <c r="Y9" s="1471"/>
      <c r="Z9" s="1471"/>
      <c r="AA9" s="1471"/>
      <c r="AB9" s="1471"/>
      <c r="AC9" s="1471"/>
      <c r="AD9" s="1471"/>
      <c r="AE9" s="1471"/>
      <c r="AF9" s="1471" t="str">
        <f>Translations!$B$521</f>
        <v>Factor de emisie (preliminar)</v>
      </c>
      <c r="AG9" s="1471"/>
      <c r="AH9" s="1471"/>
      <c r="AI9" s="1471"/>
      <c r="AJ9" s="1471"/>
      <c r="AK9" s="1471"/>
      <c r="AL9" s="1471"/>
      <c r="AM9" s="1471"/>
      <c r="AN9" s="1471" t="str">
        <f>Translations!$B$522</f>
        <v>Factor de oxidare</v>
      </c>
      <c r="AO9" s="1471"/>
      <c r="AP9" s="1471"/>
      <c r="AQ9" s="1471"/>
      <c r="AR9" s="1471"/>
      <c r="AS9" s="1471"/>
      <c r="AT9" s="1471"/>
      <c r="AU9" s="1471"/>
      <c r="AV9" s="1471" t="str">
        <f>Translations!$B$523</f>
        <v>Factor de conversie</v>
      </c>
      <c r="AW9" s="1471"/>
      <c r="AX9" s="1471"/>
      <c r="AY9" s="1471"/>
      <c r="AZ9" s="1471"/>
      <c r="BA9" s="1471"/>
      <c r="BB9" s="1471"/>
      <c r="BC9" s="1471"/>
      <c r="BD9" s="1471" t="str">
        <f>Translations!$B$524</f>
        <v>Conținutul de carbon</v>
      </c>
      <c r="BE9" s="1471"/>
      <c r="BF9" s="1471"/>
      <c r="BG9" s="1471"/>
      <c r="BH9" s="1471"/>
      <c r="BI9" s="1471"/>
      <c r="BJ9" s="1471"/>
      <c r="BK9" s="1471"/>
      <c r="BL9" s="1471" t="str">
        <f>Translations!$B$525</f>
        <v>Fracțiunea de biomasă (dacă este cazul)</v>
      </c>
      <c r="BM9" s="1471"/>
      <c r="BN9" s="1471"/>
      <c r="BO9" s="1471"/>
      <c r="BP9" s="1471"/>
      <c r="BQ9" s="1471"/>
      <c r="BR9" s="1471"/>
      <c r="BS9" s="1471"/>
      <c r="CJ9" s="616"/>
      <c r="CK9" s="616"/>
      <c r="CL9" s="616"/>
      <c r="CM9" s="616"/>
      <c r="CN9" s="616"/>
      <c r="CO9" s="616"/>
      <c r="CP9" s="616"/>
      <c r="CQ9" s="616"/>
      <c r="CR9" s="616"/>
      <c r="CS9" s="616"/>
      <c r="CT9" s="616"/>
      <c r="CU9" s="616"/>
      <c r="CV9" s="616"/>
      <c r="CW9" s="616"/>
      <c r="CX9" s="616"/>
      <c r="CY9" s="616"/>
      <c r="CZ9" s="616"/>
      <c r="DA9" s="616"/>
      <c r="DB9" s="616"/>
      <c r="DC9" s="616"/>
      <c r="DD9" s="616"/>
      <c r="DE9" s="616"/>
      <c r="DF9" s="616"/>
      <c r="DG9" s="616"/>
      <c r="DH9" s="616"/>
      <c r="DI9" s="616"/>
      <c r="DJ9" s="616"/>
      <c r="DK9" s="616"/>
      <c r="DL9" s="616"/>
      <c r="DM9" s="616"/>
      <c r="DN9" s="616"/>
      <c r="DO9" s="616"/>
      <c r="DP9" s="616"/>
      <c r="DQ9" s="616"/>
      <c r="DR9" s="616"/>
      <c r="DS9" s="616"/>
      <c r="DT9" s="616"/>
      <c r="DU9" s="616"/>
      <c r="DV9" s="616"/>
      <c r="DW9" s="616"/>
      <c r="DX9" s="616"/>
      <c r="DY9" s="616"/>
      <c r="DZ9" s="616"/>
      <c r="EA9" s="616"/>
      <c r="EB9" s="616"/>
      <c r="EC9" s="616"/>
      <c r="ED9" s="616"/>
      <c r="EE9" s="616"/>
      <c r="EF9" s="616"/>
      <c r="EG9" s="616"/>
      <c r="EH9" s="616"/>
      <c r="EI9" s="616"/>
      <c r="EJ9" s="616"/>
      <c r="EK9" s="616"/>
      <c r="EL9" s="616"/>
      <c r="EM9" s="616"/>
      <c r="EN9" s="616"/>
      <c r="EO9" s="616"/>
      <c r="EP9" s="616"/>
      <c r="EQ9" s="616"/>
      <c r="ER9" s="616"/>
      <c r="ES9" s="616"/>
      <c r="ET9" s="616"/>
      <c r="EU9" s="616"/>
      <c r="EV9" s="616"/>
      <c r="EW9" s="616"/>
      <c r="EX9" s="616"/>
      <c r="EY9" s="616"/>
      <c r="EZ9" s="616"/>
    </row>
    <row r="10" spans="1:159" s="606" customFormat="1" ht="80.099999999999994" customHeight="1" x14ac:dyDescent="0.2">
      <c r="B10" s="603" t="str">
        <f>Translations!$B$287</f>
        <v>Ref. flux de sursă F1, F2,...</v>
      </c>
      <c r="C10" s="603" t="str">
        <f>Translations!$B$288</f>
        <v>Numele fluxului de sursă</v>
      </c>
      <c r="D10" s="603" t="str">
        <f>Translations!$B$289</f>
        <v>Tip flux de sursă</v>
      </c>
      <c r="E10" s="603" t="str">
        <f>Translations!$B$310</f>
        <v>Denumirea completă a fluxului de sursă (nume + tip)</v>
      </c>
      <c r="F10" s="603" t="str">
        <f>Translations!$B$276</f>
        <v xml:space="preserve">Emisiile estimate [tone CO2e / an] </v>
      </c>
      <c r="G10" s="603" t="str">
        <f>Translations!$B$277</f>
        <v>Categoria posibilă</v>
      </c>
      <c r="H10" s="603" t="str">
        <f>Translations!$B$311</f>
        <v>Categoria selectată</v>
      </c>
      <c r="I10" s="603" t="str">
        <f>Translations!$B$456</f>
        <v>Metoda de determinare:</v>
      </c>
      <c r="J10" s="603" t="str">
        <f>Translations!$B$459</f>
        <v>Trimitere la procedura utilizată pentru determinarea stocurilor la sfârșitul anului:</v>
      </c>
      <c r="K10" s="603" t="str">
        <f>Translations!$B$462</f>
        <v>Instrument controlat de:</v>
      </c>
      <c r="L10" s="603" t="str">
        <f>Translations!$B$465</f>
        <v>Vă rugăm să confirmați îndeplinirea condițiilor de la articolul 29 alineatul (1):</v>
      </c>
      <c r="M10" s="603" t="str">
        <f>Translations!$B$468</f>
        <v>Utilizați facturi pentru a determina cantitatea acestui combustibil sau material?</v>
      </c>
      <c r="N10" s="603" t="str">
        <f>Translations!$B$469</f>
        <v>Vă rugăm să confirmați că partenerul comercial și operatorul sunt independenți:</v>
      </c>
      <c r="O10" s="603">
        <v>1</v>
      </c>
      <c r="P10" s="603">
        <v>2</v>
      </c>
      <c r="Q10" s="603">
        <v>3</v>
      </c>
      <c r="R10" s="603">
        <v>4</v>
      </c>
      <c r="S10" s="603">
        <v>5</v>
      </c>
      <c r="T10" s="603" t="str">
        <f>Translations!$B$475</f>
        <v>Observație/Descrierea metodei, dacă se folosesc mai multe instrumente:</v>
      </c>
      <c r="U10" s="603" t="str">
        <f>Translations!$B$477</f>
        <v>Nivelul minim cerut pentru datele de activitate:</v>
      </c>
      <c r="V10" s="603" t="str">
        <f>Translations!$B$478</f>
        <v>Nivelul utilizat pentru datele de activitate:</v>
      </c>
      <c r="W10" s="603" t="str">
        <f>Translations!$B$479</f>
        <v>Incertitudine constatată:</v>
      </c>
      <c r="X10" s="603" t="str">
        <f>Translations!$B$517</f>
        <v>Nivel minim cerut</v>
      </c>
      <c r="Y10" s="603" t="str">
        <f>Translations!$B$518</f>
        <v>Nivel aplicat</v>
      </c>
      <c r="Z10" s="603" t="str">
        <f>Translations!$B$535</f>
        <v>Valoare implicită</v>
      </c>
      <c r="AA10" s="603" t="str">
        <f>Translations!$B$536</f>
        <v>Unitate</v>
      </c>
      <c r="AB10" s="603" t="str">
        <f>Translations!$B$537</f>
        <v>Ref. sursă</v>
      </c>
      <c r="AC10" s="603" t="str">
        <f>Translations!$B$538</f>
        <v>Ref. analiză</v>
      </c>
      <c r="AD10" s="603" t="str">
        <f>Translations!$B$539</f>
        <v>Ref. eșantionare</v>
      </c>
      <c r="AE10" s="603" t="str">
        <f>Translations!$B$540</f>
        <v>Frecvența analizei</v>
      </c>
      <c r="AF10" s="603" t="str">
        <f>Translations!$B$517</f>
        <v>Nivel minim cerut</v>
      </c>
      <c r="AG10" s="603" t="str">
        <f>Translations!$B$518</f>
        <v>Nivel aplicat</v>
      </c>
      <c r="AH10" s="603" t="str">
        <f>Translations!$B$535</f>
        <v>Valoare implicită</v>
      </c>
      <c r="AI10" s="603" t="str">
        <f>Translations!$B$536</f>
        <v>Unitate</v>
      </c>
      <c r="AJ10" s="603" t="str">
        <f>Translations!$B$537</f>
        <v>Ref. sursă</v>
      </c>
      <c r="AK10" s="603" t="str">
        <f>Translations!$B$538</f>
        <v>Ref. analiză</v>
      </c>
      <c r="AL10" s="603" t="str">
        <f>Translations!$B$539</f>
        <v>Ref. eșantionare</v>
      </c>
      <c r="AM10" s="603" t="str">
        <f>Translations!$B$540</f>
        <v>Frecvența analizei</v>
      </c>
      <c r="AN10" s="603" t="str">
        <f>Translations!$B$517</f>
        <v>Nivel minim cerut</v>
      </c>
      <c r="AO10" s="603" t="str">
        <f>Translations!$B$518</f>
        <v>Nivel aplicat</v>
      </c>
      <c r="AP10" s="603" t="str">
        <f>Translations!$B$535</f>
        <v>Valoare implicită</v>
      </c>
      <c r="AQ10" s="603" t="str">
        <f>Translations!$B$536</f>
        <v>Unitate</v>
      </c>
      <c r="AR10" s="603" t="str">
        <f>Translations!$B$537</f>
        <v>Ref. sursă</v>
      </c>
      <c r="AS10" s="603" t="str">
        <f>Translations!$B$538</f>
        <v>Ref. analiză</v>
      </c>
      <c r="AT10" s="603" t="str">
        <f>Translations!$B$539</f>
        <v>Ref. eșantionare</v>
      </c>
      <c r="AU10" s="603" t="str">
        <f>Translations!$B$540</f>
        <v>Frecvența analizei</v>
      </c>
      <c r="AV10" s="603" t="str">
        <f>Translations!$B$517</f>
        <v>Nivel minim cerut</v>
      </c>
      <c r="AW10" s="603" t="str">
        <f>Translations!$B$518</f>
        <v>Nivel aplicat</v>
      </c>
      <c r="AX10" s="603" t="str">
        <f>Translations!$B$535</f>
        <v>Valoare implicită</v>
      </c>
      <c r="AY10" s="603" t="str">
        <f>Translations!$B$536</f>
        <v>Unitate</v>
      </c>
      <c r="AZ10" s="603" t="str">
        <f>Translations!$B$537</f>
        <v>Ref. sursă</v>
      </c>
      <c r="BA10" s="603" t="str">
        <f>Translations!$B$538</f>
        <v>Ref. analiză</v>
      </c>
      <c r="BB10" s="603" t="str">
        <f>Translations!$B$539</f>
        <v>Ref. eșantionare</v>
      </c>
      <c r="BC10" s="603" t="str">
        <f>Translations!$B$540</f>
        <v>Frecvența analizei</v>
      </c>
      <c r="BD10" s="603" t="str">
        <f>Translations!$B$517</f>
        <v>Nivel minim cerut</v>
      </c>
      <c r="BE10" s="603" t="str">
        <f>Translations!$B$518</f>
        <v>Nivel aplicat</v>
      </c>
      <c r="BF10" s="603" t="str">
        <f>Translations!$B$535</f>
        <v>Valoare implicită</v>
      </c>
      <c r="BG10" s="603" t="str">
        <f>Translations!$B$536</f>
        <v>Unitate</v>
      </c>
      <c r="BH10" s="603" t="str">
        <f>Translations!$B$537</f>
        <v>Ref. sursă</v>
      </c>
      <c r="BI10" s="603" t="str">
        <f>Translations!$B$538</f>
        <v>Ref. analiză</v>
      </c>
      <c r="BJ10" s="603" t="str">
        <f>Translations!$B$539</f>
        <v>Ref. eșantionare</v>
      </c>
      <c r="BK10" s="603" t="str">
        <f>Translations!$B$540</f>
        <v>Frecvența analizei</v>
      </c>
      <c r="BL10" s="603" t="str">
        <f>Translations!$B$517</f>
        <v>Nivel minim cerut</v>
      </c>
      <c r="BM10" s="603" t="str">
        <f>Translations!$B$518</f>
        <v>Nivel aplicat</v>
      </c>
      <c r="BN10" s="603" t="str">
        <f>Translations!$B$535</f>
        <v>Valoare implicită</v>
      </c>
      <c r="BO10" s="603" t="str">
        <f>Translations!$B$536</f>
        <v>Unitate</v>
      </c>
      <c r="BP10" s="603" t="str">
        <f>Translations!$B$537</f>
        <v>Ref. sursă</v>
      </c>
      <c r="BQ10" s="603" t="str">
        <f>Translations!$B$538</f>
        <v>Ref. analiză</v>
      </c>
      <c r="BR10" s="603" t="str">
        <f>Translations!$B$539</f>
        <v>Ref. eșantionare</v>
      </c>
      <c r="BS10" s="603" t="str">
        <f>Translations!$B$540</f>
        <v>Frecvența analizei</v>
      </c>
      <c r="BT10" s="603" t="str">
        <f>Translations!$B$1198</f>
        <v>Observații și justificare dacă nu se aplică nivelurile necesare:</v>
      </c>
      <c r="BU10" s="615"/>
      <c r="CJ10" s="607"/>
      <c r="CK10" s="607"/>
      <c r="CL10" s="607"/>
      <c r="CM10" s="607"/>
      <c r="CN10" s="607"/>
      <c r="CO10" s="607"/>
      <c r="CP10" s="607"/>
      <c r="CQ10" s="607"/>
      <c r="CR10" s="607"/>
      <c r="CS10" s="607"/>
      <c r="CT10" s="607"/>
      <c r="CU10" s="607"/>
      <c r="CV10" s="607"/>
      <c r="CW10" s="607"/>
      <c r="CX10" s="607"/>
      <c r="CY10" s="607"/>
      <c r="CZ10" s="607"/>
      <c r="DA10" s="607"/>
      <c r="DB10" s="607"/>
      <c r="DC10" s="607"/>
      <c r="DD10" s="607"/>
      <c r="DE10" s="607"/>
      <c r="DF10" s="607"/>
      <c r="DG10" s="607"/>
      <c r="DH10" s="607"/>
      <c r="DI10" s="607"/>
      <c r="DJ10" s="607"/>
      <c r="DK10" s="607"/>
      <c r="DL10" s="607"/>
      <c r="DM10" s="607"/>
      <c r="DN10" s="607"/>
      <c r="DO10" s="607"/>
      <c r="DP10" s="607"/>
      <c r="DQ10" s="607"/>
      <c r="DR10" s="607"/>
      <c r="DS10" s="607"/>
      <c r="DT10" s="607"/>
      <c r="DU10" s="607"/>
      <c r="DV10" s="607"/>
      <c r="DW10" s="607"/>
      <c r="DX10" s="607"/>
      <c r="DY10" s="607"/>
      <c r="DZ10" s="607"/>
      <c r="EA10" s="607"/>
      <c r="EB10" s="607"/>
      <c r="EC10" s="607"/>
      <c r="ED10" s="607"/>
      <c r="EE10" s="607"/>
      <c r="EF10" s="607"/>
      <c r="EG10" s="607"/>
      <c r="EH10" s="607"/>
      <c r="EI10" s="607"/>
      <c r="EJ10" s="607"/>
      <c r="EK10" s="607"/>
      <c r="EL10" s="607"/>
      <c r="EM10" s="607"/>
      <c r="EN10" s="607"/>
      <c r="EO10" s="607"/>
      <c r="EP10" s="607"/>
      <c r="EQ10" s="607"/>
      <c r="ER10" s="607"/>
      <c r="ES10" s="607"/>
      <c r="ET10" s="607"/>
      <c r="EU10" s="607"/>
      <c r="EV10" s="607"/>
      <c r="EW10" s="607"/>
      <c r="EX10" s="607"/>
      <c r="EY10" s="607"/>
      <c r="EZ10" s="607"/>
    </row>
    <row r="11" spans="1:159" ht="12.75" customHeight="1" x14ac:dyDescent="0.2">
      <c r="B11" s="617" t="str">
        <f>IF(COUNTIF($CK$10:CK11,TRUE)&gt;0,"",INDEX(C_InstallationDescription!$E$224:$E$240,ROWS($A$11:A11)))</f>
        <v/>
      </c>
      <c r="C11" s="618" t="str">
        <f>IF($E11="","",INDEX(C_InstallationDescription!F:F,MATCH($B11,C_InstallationDescription!$E:$E,0)))</f>
        <v/>
      </c>
      <c r="D11" s="618" t="str">
        <f>IF($E11="","",INDEX(C_InstallationDescription!I:I,MATCH($B11,C_InstallationDescription!$E:$E,0)))</f>
        <v/>
      </c>
      <c r="E11" s="618" t="str">
        <f>IF($B11="","",INDEX(C_InstallationDescription!F:F,MATCH($CJ11,C_InstallationDescription!$Q:$Q,0)))</f>
        <v/>
      </c>
      <c r="F11" s="619" t="str">
        <f>IF($E11="","",INDEX(C_InstallationDescription!L:L,MATCH($CJ11,C_InstallationDescription!$Q:$Q,0)))</f>
        <v/>
      </c>
      <c r="G11" s="618" t="str">
        <f>IF($E11="","",INDEX(C_InstallationDescription!M:M,MATCH($CJ11,C_InstallationDescription!$Q:$Q,0)))</f>
        <v/>
      </c>
      <c r="H11" s="618" t="str">
        <f>IF($E11="","",INDEX(C_InstallationDescription!N:N,MATCH($CJ11,C_InstallationDescription!$Q:$Q,0)))</f>
        <v/>
      </c>
      <c r="I11" s="620" t="str">
        <f>IF($E11="","",IF(INDEX(E_SourceStreams!$A:$N,CN11,I$7)="","",INDEX(E_SourceStreams!$A:$N,CN11,I$7)))</f>
        <v/>
      </c>
      <c r="J11" s="620" t="str">
        <f>IF($E11="","",IF(INDEX(E_SourceStreams!$A:$N,CO11,J$7)="","",INDEX(E_SourceStreams!$A:$N,CO11,J$7)))</f>
        <v/>
      </c>
      <c r="K11" s="620" t="str">
        <f>IF($E11="","",IF(INDEX(E_SourceStreams!$A:$N,CP11,K$7)="","",INDEX(E_SourceStreams!$A:$N,CP11,K$7)))</f>
        <v/>
      </c>
      <c r="L11" s="620" t="str">
        <f>IF($E11="","",IF(INDEX(E_SourceStreams!$A:$N,CQ11,L$7)="","",INDEX(E_SourceStreams!$A:$N,CQ11,L$7)))</f>
        <v/>
      </c>
      <c r="M11" s="620" t="str">
        <f>IF($E11="","",IF(INDEX(E_SourceStreams!$A:$N,CR11,M$7)="","",INDEX(E_SourceStreams!$A:$N,CR11,M$7)))</f>
        <v/>
      </c>
      <c r="N11" s="620" t="str">
        <f>IF($E11="","",IF(INDEX(E_SourceStreams!$A:$N,CS11,N$7)="","",INDEX(E_SourceStreams!$A:$N,CS11,N$7)))</f>
        <v/>
      </c>
      <c r="O11" s="620" t="str">
        <f>IF($E11="","",IF(INDEX(E_SourceStreams!$A:$N,CT11,O$7)="","",INDEX(E_SourceStreams!$A:$N,CT11,O$7)))</f>
        <v/>
      </c>
      <c r="P11" s="620" t="str">
        <f>IF($E11="","",IF(INDEX(E_SourceStreams!$A:$N,CU11,P$7)="","",INDEX(E_SourceStreams!$A:$N,CU11,P$7)))</f>
        <v/>
      </c>
      <c r="Q11" s="620" t="str">
        <f>IF($E11="","",IF(INDEX(E_SourceStreams!$A:$N,CV11,Q$7)="","",INDEX(E_SourceStreams!$A:$N,CV11,Q$7)))</f>
        <v/>
      </c>
      <c r="R11" s="620" t="str">
        <f>IF($E11="","",IF(INDEX(E_SourceStreams!$A:$N,CW11,R$7)="","",INDEX(E_SourceStreams!$A:$N,CW11,R$7)))</f>
        <v/>
      </c>
      <c r="S11" s="620" t="str">
        <f>IF($E11="","",IF(INDEX(E_SourceStreams!$A:$N,CX11,S$7)="","",INDEX(E_SourceStreams!$A:$N,CX11,S$7)))</f>
        <v/>
      </c>
      <c r="T11" s="620" t="str">
        <f>IF($E11="","",IF(INDEX(E_SourceStreams!$A:$N,CY11,T$7)="","",INDEX(E_SourceStreams!$A:$N,CY11,T$7)))</f>
        <v/>
      </c>
      <c r="U11" s="620" t="str">
        <f>IF($E11="","",IF(INDEX(E_SourceStreams!$A:$N,CZ11,U$7)="","",INDEX(E_SourceStreams!$A:$N,CZ11,U$7)))</f>
        <v/>
      </c>
      <c r="V11" s="620" t="str">
        <f>IF($E11="","",IF(INDEX(E_SourceStreams!$A:$N,DA11,V$7)="","",INDEX(E_SourceStreams!$A:$N,DA11,V$7)))</f>
        <v/>
      </c>
      <c r="W11" s="620" t="str">
        <f>IF($E11="","",IF(INDEX(E_SourceStreams!$A:$N,DB11,W$7)="","",INDEX(E_SourceStreams!$A:$N,DB11,W$7)))</f>
        <v/>
      </c>
      <c r="X11" s="620" t="str">
        <f>IF($E11="","",IF(INDEX(E_SourceStreams!$A:$N,DC11,X$7)="","",INDEX(E_SourceStreams!$A:$N,DC11,X$7)))</f>
        <v/>
      </c>
      <c r="Y11" s="620" t="str">
        <f>IF($E11="","",IF(INDEX(E_SourceStreams!$A:$N,DD11,Y$7)="","",INDEX(E_SourceStreams!$A:$N,DD11,Y$7)))</f>
        <v/>
      </c>
      <c r="Z11" s="620" t="str">
        <f>IF($E11="","",IF(INDEX(E_SourceStreams!$A:$N,DE11,Z$7)="","",INDEX(E_SourceStreams!$A:$N,DE11,Z$7)))</f>
        <v/>
      </c>
      <c r="AA11" s="620" t="str">
        <f>IF($E11="","",IF(INDEX(E_SourceStreams!$A:$N,DF11,AA$7)="","",INDEX(E_SourceStreams!$A:$N,DF11,AA$7)))</f>
        <v/>
      </c>
      <c r="AB11" s="620" t="str">
        <f>IF($E11="","",IF(INDEX(E_SourceStreams!$A:$N,DG11,AB$7)="","",INDEX(E_SourceStreams!$A:$N,DG11,AB$7)))</f>
        <v/>
      </c>
      <c r="AC11" s="620" t="str">
        <f>IF($E11="","",IF(INDEX(E_SourceStreams!$A:$N,DH11,AC$7)="","",INDEX(E_SourceStreams!$A:$N,DH11,AC$7)))</f>
        <v/>
      </c>
      <c r="AD11" s="620" t="str">
        <f>IF($E11="","",IF(INDEX(E_SourceStreams!$A:$N,DI11,AD$7)="","",INDEX(E_SourceStreams!$A:$N,DI11,AD$7)))</f>
        <v/>
      </c>
      <c r="AE11" s="620" t="str">
        <f>IF($E11="","",IF(INDEX(E_SourceStreams!$A:$N,DJ11,AE$7)="","",INDEX(E_SourceStreams!$A:$N,DJ11,AE$7)))</f>
        <v/>
      </c>
      <c r="AF11" s="620" t="str">
        <f>IF($E11="","",IF(INDEX(E_SourceStreams!$A:$N,DK11,AF$7)="","",INDEX(E_SourceStreams!$A:$N,DK11,AF$7)))</f>
        <v/>
      </c>
      <c r="AG11" s="620" t="str">
        <f>IF($E11="","",IF(INDEX(E_SourceStreams!$A:$N,DL11,AG$7)="","",INDEX(E_SourceStreams!$A:$N,DL11,AG$7)))</f>
        <v/>
      </c>
      <c r="AH11" s="620" t="str">
        <f>IF($E11="","",IF(INDEX(E_SourceStreams!$A:$N,DM11,AH$7)="","",INDEX(E_SourceStreams!$A:$N,DM11,AH$7)))</f>
        <v/>
      </c>
      <c r="AI11" s="620" t="str">
        <f>IF($E11="","",IF(INDEX(E_SourceStreams!$A:$N,DN11,AI$7)="","",INDEX(E_SourceStreams!$A:$N,DN11,AI$7)))</f>
        <v/>
      </c>
      <c r="AJ11" s="620" t="str">
        <f>IF($E11="","",IF(INDEX(E_SourceStreams!$A:$N,DO11,AJ$7)="","",INDEX(E_SourceStreams!$A:$N,DO11,AJ$7)))</f>
        <v/>
      </c>
      <c r="AK11" s="620" t="str">
        <f>IF($E11="","",IF(INDEX(E_SourceStreams!$A:$N,DP11,AK$7)="","",INDEX(E_SourceStreams!$A:$N,DP11,AK$7)))</f>
        <v/>
      </c>
      <c r="AL11" s="620" t="str">
        <f>IF($E11="","",IF(INDEX(E_SourceStreams!$A:$N,DQ11,AL$7)="","",INDEX(E_SourceStreams!$A:$N,DQ11,AL$7)))</f>
        <v/>
      </c>
      <c r="AM11" s="620" t="str">
        <f>IF($E11="","",IF(INDEX(E_SourceStreams!$A:$N,DR11,AM$7)="","",INDEX(E_SourceStreams!$A:$N,DR11,AM$7)))</f>
        <v/>
      </c>
      <c r="AN11" s="620" t="str">
        <f>IF($E11="","",IF(INDEX(E_SourceStreams!$A:$N,DS11,AN$7)="","",INDEX(E_SourceStreams!$A:$N,DS11,AN$7)))</f>
        <v/>
      </c>
      <c r="AO11" s="620" t="str">
        <f>IF($E11="","",IF(INDEX(E_SourceStreams!$A:$N,DT11,AO$7)="","",INDEX(E_SourceStreams!$A:$N,DT11,AO$7)))</f>
        <v/>
      </c>
      <c r="AP11" s="620" t="str">
        <f>IF($E11="","",IF(INDEX(E_SourceStreams!$A:$N,DU11,AP$7)="","",INDEX(E_SourceStreams!$A:$N,DU11,AP$7)))</f>
        <v/>
      </c>
      <c r="AQ11" s="620" t="str">
        <f>IF($E11="","",IF(INDEX(E_SourceStreams!$A:$N,DV11,AQ$7)="","",INDEX(E_SourceStreams!$A:$N,DV11,AQ$7)))</f>
        <v/>
      </c>
      <c r="AR11" s="620" t="str">
        <f>IF($E11="","",IF(INDEX(E_SourceStreams!$A:$N,DW11,AR$7)="","",INDEX(E_SourceStreams!$A:$N,DW11,AR$7)))</f>
        <v/>
      </c>
      <c r="AS11" s="620" t="str">
        <f>IF($E11="","",IF(INDEX(E_SourceStreams!$A:$N,DX11,AS$7)="","",INDEX(E_SourceStreams!$A:$N,DX11,AS$7)))</f>
        <v/>
      </c>
      <c r="AT11" s="620" t="str">
        <f>IF($E11="","",IF(INDEX(E_SourceStreams!$A:$N,DY11,AT$7)="","",INDEX(E_SourceStreams!$A:$N,DY11,AT$7)))</f>
        <v/>
      </c>
      <c r="AU11" s="620" t="str">
        <f>IF($E11="","",IF(INDEX(E_SourceStreams!$A:$N,DZ11,AU$7)="","",INDEX(E_SourceStreams!$A:$N,DZ11,AU$7)))</f>
        <v/>
      </c>
      <c r="AV11" s="620" t="str">
        <f>IF($E11="","",IF(INDEX(E_SourceStreams!$A:$N,EA11,AV$7)="","",INDEX(E_SourceStreams!$A:$N,EA11,AV$7)))</f>
        <v/>
      </c>
      <c r="AW11" s="620" t="str">
        <f>IF($E11="","",IF(INDEX(E_SourceStreams!$A:$N,EB11,AW$7)="","",INDEX(E_SourceStreams!$A:$N,EB11,AW$7)))</f>
        <v/>
      </c>
      <c r="AX11" s="620" t="str">
        <f>IF($E11="","",IF(INDEX(E_SourceStreams!$A:$N,EC11,AX$7)="","",INDEX(E_SourceStreams!$A:$N,EC11,AX$7)))</f>
        <v/>
      </c>
      <c r="AY11" s="620" t="str">
        <f>IF($E11="","",IF(INDEX(E_SourceStreams!$A:$N,ED11,AY$7)="","",INDEX(E_SourceStreams!$A:$N,ED11,AY$7)))</f>
        <v/>
      </c>
      <c r="AZ11" s="620" t="str">
        <f>IF($E11="","",IF(INDEX(E_SourceStreams!$A:$N,EE11,AZ$7)="","",INDEX(E_SourceStreams!$A:$N,EE11,AZ$7)))</f>
        <v/>
      </c>
      <c r="BA11" s="620" t="str">
        <f>IF($E11="","",IF(INDEX(E_SourceStreams!$A:$N,EF11,BA$7)="","",INDEX(E_SourceStreams!$A:$N,EF11,BA$7)))</f>
        <v/>
      </c>
      <c r="BB11" s="620" t="str">
        <f>IF($E11="","",IF(INDEX(E_SourceStreams!$A:$N,EG11,BB$7)="","",INDEX(E_SourceStreams!$A:$N,EG11,BB$7)))</f>
        <v/>
      </c>
      <c r="BC11" s="620" t="str">
        <f>IF($E11="","",IF(INDEX(E_SourceStreams!$A:$N,EH11,BC$7)="","",INDEX(E_SourceStreams!$A:$N,EH11,BC$7)))</f>
        <v/>
      </c>
      <c r="BD11" s="620" t="str">
        <f>IF($E11="","",IF(INDEX(E_SourceStreams!$A:$N,EI11,BD$7)="","",INDEX(E_SourceStreams!$A:$N,EI11,BD$7)))</f>
        <v/>
      </c>
      <c r="BE11" s="620" t="str">
        <f>IF($E11="","",IF(INDEX(E_SourceStreams!$A:$N,EJ11,BE$7)="","",INDEX(E_SourceStreams!$A:$N,EJ11,BE$7)))</f>
        <v/>
      </c>
      <c r="BF11" s="620" t="str">
        <f>IF($E11="","",IF(INDEX(E_SourceStreams!$A:$N,EK11,BF$7)="","",INDEX(E_SourceStreams!$A:$N,EK11,BF$7)))</f>
        <v/>
      </c>
      <c r="BG11" s="620" t="str">
        <f>IF($E11="","",IF(INDEX(E_SourceStreams!$A:$N,EL11,BG$7)="","",INDEX(E_SourceStreams!$A:$N,EL11,BG$7)))</f>
        <v/>
      </c>
      <c r="BH11" s="620" t="str">
        <f>IF($E11="","",IF(INDEX(E_SourceStreams!$A:$N,EM11,BH$7)="","",INDEX(E_SourceStreams!$A:$N,EM11,BH$7)))</f>
        <v/>
      </c>
      <c r="BI11" s="620" t="str">
        <f>IF($E11="","",IF(INDEX(E_SourceStreams!$A:$N,EN11,BI$7)="","",INDEX(E_SourceStreams!$A:$N,EN11,BI$7)))</f>
        <v/>
      </c>
      <c r="BJ11" s="620" t="str">
        <f>IF($E11="","",IF(INDEX(E_SourceStreams!$A:$N,EO11,BJ$7)="","",INDEX(E_SourceStreams!$A:$N,EO11,BJ$7)))</f>
        <v/>
      </c>
      <c r="BK11" s="620" t="str">
        <f>IF($E11="","",IF(INDEX(E_SourceStreams!$A:$N,EP11,BK$7)="","",INDEX(E_SourceStreams!$A:$N,EP11,BK$7)))</f>
        <v/>
      </c>
      <c r="BL11" s="620" t="str">
        <f>IF($E11="","",IF(INDEX(E_SourceStreams!$A:$N,EQ11,BL$7)="","",INDEX(E_SourceStreams!$A:$N,EQ11,BL$7)))</f>
        <v/>
      </c>
      <c r="BM11" s="620" t="str">
        <f>IF($E11="","",IF(INDEX(E_SourceStreams!$A:$N,ER11,BM$7)="","",INDEX(E_SourceStreams!$A:$N,ER11,BM$7)))</f>
        <v/>
      </c>
      <c r="BN11" s="620" t="str">
        <f>IF($E11="","",IF(INDEX(E_SourceStreams!$A:$N,ES11,BN$7)="","",INDEX(E_SourceStreams!$A:$N,ES11,BN$7)))</f>
        <v/>
      </c>
      <c r="BO11" s="620" t="str">
        <f>IF($E11="","",IF(INDEX(E_SourceStreams!$A:$N,ET11,BO$7)="","",INDEX(E_SourceStreams!$A:$N,ET11,BO$7)))</f>
        <v/>
      </c>
      <c r="BP11" s="620" t="str">
        <f>IF($E11="","",IF(INDEX(E_SourceStreams!$A:$N,EU11,BP$7)="","",INDEX(E_SourceStreams!$A:$N,EU11,BP$7)))</f>
        <v/>
      </c>
      <c r="BQ11" s="620" t="str">
        <f>IF($E11="","",IF(INDEX(E_SourceStreams!$A:$N,EV11,BQ$7)="","",INDEX(E_SourceStreams!$A:$N,EV11,BQ$7)))</f>
        <v/>
      </c>
      <c r="BR11" s="620" t="str">
        <f>IF($E11="","",IF(INDEX(E_SourceStreams!$A:$N,EW11,BR$7)="","",INDEX(E_SourceStreams!$A:$N,EW11,BR$7)))</f>
        <v/>
      </c>
      <c r="BS11" s="620" t="str">
        <f>IF($E11="","",IF(INDEX(E_SourceStreams!$A:$N,EX11,BS$7)="","",INDEX(E_SourceStreams!$A:$N,EX11,BS$7)))</f>
        <v/>
      </c>
      <c r="BT11" s="620" t="str">
        <f>IF($E11="","",IF(INDEX(E_SourceStreams!$A:$N,EY11,BT$7)="","",INDEX(E_SourceStreams!$A:$N,EY11,BT$7)))</f>
        <v/>
      </c>
      <c r="BU11" s="615"/>
      <c r="CJ11" s="621" t="str">
        <f t="shared" ref="CJ11:CJ42" si="0">EUconst_CNTR_SourceCategory&amp;B11</f>
        <v>SourceCategory_</v>
      </c>
      <c r="CK11" s="602" t="b">
        <f>INDEX(C_InstallationDescription!$A$224:$A$329,ROWS($CI$11:CI11))="ausblenden"</f>
        <v>0</v>
      </c>
      <c r="CL11" s="602" t="str">
        <f t="shared" ref="CL11:CL42" si="1">EUconst_CNTR_SourceStreamName&amp;B11</f>
        <v>SourceStreamName_</v>
      </c>
      <c r="CN11" s="622">
        <v>52</v>
      </c>
      <c r="CO11" s="622">
        <v>56</v>
      </c>
      <c r="CP11" s="622">
        <v>61</v>
      </c>
      <c r="CQ11" s="622">
        <v>66</v>
      </c>
      <c r="CR11" s="622">
        <v>71</v>
      </c>
      <c r="CS11" s="622">
        <v>75</v>
      </c>
      <c r="CT11" s="622">
        <v>80</v>
      </c>
      <c r="CU11" s="622">
        <v>80</v>
      </c>
      <c r="CV11" s="622">
        <v>80</v>
      </c>
      <c r="CW11" s="622">
        <v>80</v>
      </c>
      <c r="CX11" s="622">
        <v>80</v>
      </c>
      <c r="CY11" s="622">
        <v>87</v>
      </c>
      <c r="CZ11" s="622">
        <v>91</v>
      </c>
      <c r="DA11" s="622">
        <v>92</v>
      </c>
      <c r="DB11" s="622">
        <v>93</v>
      </c>
      <c r="DC11" s="622">
        <v>139</v>
      </c>
      <c r="DD11" s="622">
        <v>161</v>
      </c>
      <c r="DE11" s="622">
        <v>161</v>
      </c>
      <c r="DF11" s="622">
        <v>161</v>
      </c>
      <c r="DG11" s="622">
        <v>161</v>
      </c>
      <c r="DH11" s="622">
        <v>161</v>
      </c>
      <c r="DI11" s="622">
        <v>161</v>
      </c>
      <c r="DJ11" s="622">
        <v>161</v>
      </c>
      <c r="DK11" s="622">
        <v>150</v>
      </c>
      <c r="DL11" s="622">
        <v>162</v>
      </c>
      <c r="DM11" s="622">
        <v>162</v>
      </c>
      <c r="DN11" s="622">
        <v>162</v>
      </c>
      <c r="DO11" s="622">
        <v>162</v>
      </c>
      <c r="DP11" s="622">
        <v>162</v>
      </c>
      <c r="DQ11" s="622">
        <v>162</v>
      </c>
      <c r="DR11" s="622">
        <v>162</v>
      </c>
      <c r="DS11" s="622">
        <v>151</v>
      </c>
      <c r="DT11" s="622">
        <v>163</v>
      </c>
      <c r="DU11" s="622">
        <v>163</v>
      </c>
      <c r="DV11" s="622">
        <v>163</v>
      </c>
      <c r="DW11" s="622">
        <v>163</v>
      </c>
      <c r="DX11" s="622">
        <v>163</v>
      </c>
      <c r="DY11" s="622">
        <v>163</v>
      </c>
      <c r="DZ11" s="622">
        <v>163</v>
      </c>
      <c r="EA11" s="622">
        <v>152</v>
      </c>
      <c r="EB11" s="622">
        <v>164</v>
      </c>
      <c r="EC11" s="622">
        <v>164</v>
      </c>
      <c r="ED11" s="622">
        <v>164</v>
      </c>
      <c r="EE11" s="622">
        <v>164</v>
      </c>
      <c r="EF11" s="622">
        <v>164</v>
      </c>
      <c r="EG11" s="622">
        <v>164</v>
      </c>
      <c r="EH11" s="622">
        <v>164</v>
      </c>
      <c r="EI11" s="622">
        <v>153</v>
      </c>
      <c r="EJ11" s="622">
        <v>165</v>
      </c>
      <c r="EK11" s="622">
        <v>165</v>
      </c>
      <c r="EL11" s="622">
        <v>165</v>
      </c>
      <c r="EM11" s="622">
        <v>165</v>
      </c>
      <c r="EN11" s="622">
        <v>165</v>
      </c>
      <c r="EO11" s="622">
        <v>165</v>
      </c>
      <c r="EP11" s="622">
        <v>165</v>
      </c>
      <c r="EQ11" s="622">
        <v>154</v>
      </c>
      <c r="ER11" s="622">
        <v>166</v>
      </c>
      <c r="ES11" s="622">
        <v>166</v>
      </c>
      <c r="ET11" s="622">
        <v>166</v>
      </c>
      <c r="EU11" s="622">
        <v>166</v>
      </c>
      <c r="EV11" s="622">
        <v>166</v>
      </c>
      <c r="EW11" s="622">
        <v>166</v>
      </c>
      <c r="EX11" s="622">
        <v>166</v>
      </c>
      <c r="EY11" s="622">
        <v>183</v>
      </c>
      <c r="EZ11" s="622"/>
    </row>
    <row r="12" spans="1:159" ht="12.75" customHeight="1" x14ac:dyDescent="0.2">
      <c r="B12" s="617" t="str">
        <f>IF(COUNTIF($CK$10:CK12,TRUE)&gt;0,"",INDEX(C_InstallationDescription!$E$224:$E$240,ROWS($A$11:A12)))</f>
        <v/>
      </c>
      <c r="C12" s="623" t="str">
        <f>IF($E12="","",INDEX(C_InstallationDescription!F:F,MATCH($B12,C_InstallationDescription!$E:$E,0)))</f>
        <v/>
      </c>
      <c r="D12" s="623" t="str">
        <f>IF($E12="","",INDEX(C_InstallationDescription!I:I,MATCH($B12,C_InstallationDescription!$E:$E,0)))</f>
        <v/>
      </c>
      <c r="E12" s="623" t="str">
        <f>IF($B12="","",INDEX(C_InstallationDescription!F:F,MATCH($CJ12,C_InstallationDescription!$Q:$Q,0)))</f>
        <v/>
      </c>
      <c r="F12" s="624" t="str">
        <f>IF($E12="","",INDEX(C_InstallationDescription!L:L,MATCH($CJ12,C_InstallationDescription!$Q:$Q,0)))</f>
        <v/>
      </c>
      <c r="G12" s="623" t="str">
        <f>IF($E12="","",INDEX(C_InstallationDescription!M:M,MATCH($CJ12,C_InstallationDescription!$Q:$Q,0)))</f>
        <v/>
      </c>
      <c r="H12" s="623" t="str">
        <f>IF($E12="","",INDEX(C_InstallationDescription!N:N,MATCH($CJ12,C_InstallationDescription!$Q:$Q,0)))</f>
        <v/>
      </c>
      <c r="I12" s="620" t="str">
        <f>IF($E12="","",IF(INDEX(E_SourceStreams!$A:$N,CN12,I$7)="","",INDEX(E_SourceStreams!$A:$N,CN12,I$7)))</f>
        <v/>
      </c>
      <c r="J12" s="620" t="str">
        <f>IF($E12="","",IF(INDEX(E_SourceStreams!$A:$N,CO12,J$7)="","",INDEX(E_SourceStreams!$A:$N,CO12,J$7)))</f>
        <v/>
      </c>
      <c r="K12" s="620" t="str">
        <f>IF($E12="","",IF(INDEX(E_SourceStreams!$A:$N,CP12,K$7)="","",INDEX(E_SourceStreams!$A:$N,CP12,K$7)))</f>
        <v/>
      </c>
      <c r="L12" s="620" t="str">
        <f>IF($E12="","",IF(INDEX(E_SourceStreams!$A:$N,CQ12,L$7)="","",INDEX(E_SourceStreams!$A:$N,CQ12,L$7)))</f>
        <v/>
      </c>
      <c r="M12" s="620" t="str">
        <f>IF($E12="","",IF(INDEX(E_SourceStreams!$A:$N,CR12,M$7)="","",INDEX(E_SourceStreams!$A:$N,CR12,M$7)))</f>
        <v/>
      </c>
      <c r="N12" s="620" t="str">
        <f>IF($E12="","",IF(INDEX(E_SourceStreams!$A:$N,CS12,N$7)="","",INDEX(E_SourceStreams!$A:$N,CS12,N$7)))</f>
        <v/>
      </c>
      <c r="O12" s="620" t="str">
        <f>IF($E12="","",IF(INDEX(E_SourceStreams!$A:$N,CT12,O$7)="","",INDEX(E_SourceStreams!$A:$N,CT12,O$7)))</f>
        <v/>
      </c>
      <c r="P12" s="620" t="str">
        <f>IF($E12="","",IF(INDEX(E_SourceStreams!$A:$N,CU12,P$7)="","",INDEX(E_SourceStreams!$A:$N,CU12,P$7)))</f>
        <v/>
      </c>
      <c r="Q12" s="620" t="str">
        <f>IF($E12="","",IF(INDEX(E_SourceStreams!$A:$N,CV12,Q$7)="","",INDEX(E_SourceStreams!$A:$N,CV12,Q$7)))</f>
        <v/>
      </c>
      <c r="R12" s="620" t="str">
        <f>IF($E12="","",IF(INDEX(E_SourceStreams!$A:$N,CW12,R$7)="","",INDEX(E_SourceStreams!$A:$N,CW12,R$7)))</f>
        <v/>
      </c>
      <c r="S12" s="620" t="str">
        <f>IF($E12="","",IF(INDEX(E_SourceStreams!$A:$N,CX12,S$7)="","",INDEX(E_SourceStreams!$A:$N,CX12,S$7)))</f>
        <v/>
      </c>
      <c r="T12" s="620" t="str">
        <f>IF($E12="","",IF(INDEX(E_SourceStreams!$A:$N,CY12,T$7)="","",INDEX(E_SourceStreams!$A:$N,CY12,T$7)))</f>
        <v/>
      </c>
      <c r="U12" s="620" t="str">
        <f>IF($E12="","",IF(INDEX(E_SourceStreams!$A:$N,CZ12,U$7)="","",INDEX(E_SourceStreams!$A:$N,CZ12,U$7)))</f>
        <v/>
      </c>
      <c r="V12" s="620" t="str">
        <f>IF($E12="","",IF(INDEX(E_SourceStreams!$A:$N,DA12,V$7)="","",INDEX(E_SourceStreams!$A:$N,DA12,V$7)))</f>
        <v/>
      </c>
      <c r="W12" s="620" t="str">
        <f>IF($E12="","",IF(INDEX(E_SourceStreams!$A:$N,DB12,W$7)="","",INDEX(E_SourceStreams!$A:$N,DB12,W$7)))</f>
        <v/>
      </c>
      <c r="X12" s="620" t="str">
        <f>IF($E12="","",IF(INDEX(E_SourceStreams!$A:$N,DC12,X$7)="","",INDEX(E_SourceStreams!$A:$N,DC12,X$7)))</f>
        <v/>
      </c>
      <c r="Y12" s="620" t="str">
        <f>IF($E12="","",IF(INDEX(E_SourceStreams!$A:$N,DD12,Y$7)="","",INDEX(E_SourceStreams!$A:$N,DD12,Y$7)))</f>
        <v/>
      </c>
      <c r="Z12" s="620" t="str">
        <f>IF($E12="","",IF(INDEX(E_SourceStreams!$A:$N,DE12,Z$7)="","",INDEX(E_SourceStreams!$A:$N,DE12,Z$7)))</f>
        <v/>
      </c>
      <c r="AA12" s="620" t="str">
        <f>IF($E12="","",IF(INDEX(E_SourceStreams!$A:$N,DF12,AA$7)="","",INDEX(E_SourceStreams!$A:$N,DF12,AA$7)))</f>
        <v/>
      </c>
      <c r="AB12" s="620" t="str">
        <f>IF($E12="","",IF(INDEX(E_SourceStreams!$A:$N,DG12,AB$7)="","",INDEX(E_SourceStreams!$A:$N,DG12,AB$7)))</f>
        <v/>
      </c>
      <c r="AC12" s="620" t="str">
        <f>IF($E12="","",IF(INDEX(E_SourceStreams!$A:$N,DH12,AC$7)="","",INDEX(E_SourceStreams!$A:$N,DH12,AC$7)))</f>
        <v/>
      </c>
      <c r="AD12" s="620" t="str">
        <f>IF($E12="","",IF(INDEX(E_SourceStreams!$A:$N,DI12,AD$7)="","",INDEX(E_SourceStreams!$A:$N,DI12,AD$7)))</f>
        <v/>
      </c>
      <c r="AE12" s="620" t="str">
        <f>IF($E12="","",IF(INDEX(E_SourceStreams!$A:$N,DJ12,AE$7)="","",INDEX(E_SourceStreams!$A:$N,DJ12,AE$7)))</f>
        <v/>
      </c>
      <c r="AF12" s="620" t="str">
        <f>IF($E12="","",IF(INDEX(E_SourceStreams!$A:$N,DK12,AF$7)="","",INDEX(E_SourceStreams!$A:$N,DK12,AF$7)))</f>
        <v/>
      </c>
      <c r="AG12" s="620" t="str">
        <f>IF($E12="","",IF(INDEX(E_SourceStreams!$A:$N,DL12,AG$7)="","",INDEX(E_SourceStreams!$A:$N,DL12,AG$7)))</f>
        <v/>
      </c>
      <c r="AH12" s="620" t="str">
        <f>IF($E12="","",IF(INDEX(E_SourceStreams!$A:$N,DM12,AH$7)="","",INDEX(E_SourceStreams!$A:$N,DM12,AH$7)))</f>
        <v/>
      </c>
      <c r="AI12" s="620" t="str">
        <f>IF($E12="","",IF(INDEX(E_SourceStreams!$A:$N,DN12,AI$7)="","",INDEX(E_SourceStreams!$A:$N,DN12,AI$7)))</f>
        <v/>
      </c>
      <c r="AJ12" s="620" t="str">
        <f>IF($E12="","",IF(INDEX(E_SourceStreams!$A:$N,DO12,AJ$7)="","",INDEX(E_SourceStreams!$A:$N,DO12,AJ$7)))</f>
        <v/>
      </c>
      <c r="AK12" s="620" t="str">
        <f>IF($E12="","",IF(INDEX(E_SourceStreams!$A:$N,DP12,AK$7)="","",INDEX(E_SourceStreams!$A:$N,DP12,AK$7)))</f>
        <v/>
      </c>
      <c r="AL12" s="620" t="str">
        <f>IF($E12="","",IF(INDEX(E_SourceStreams!$A:$N,DQ12,AL$7)="","",INDEX(E_SourceStreams!$A:$N,DQ12,AL$7)))</f>
        <v/>
      </c>
      <c r="AM12" s="620" t="str">
        <f>IF($E12="","",IF(INDEX(E_SourceStreams!$A:$N,DR12,AM$7)="","",INDEX(E_SourceStreams!$A:$N,DR12,AM$7)))</f>
        <v/>
      </c>
      <c r="AN12" s="620" t="str">
        <f>IF($E12="","",IF(INDEX(E_SourceStreams!$A:$N,DS12,AN$7)="","",INDEX(E_SourceStreams!$A:$N,DS12,AN$7)))</f>
        <v/>
      </c>
      <c r="AO12" s="620" t="str">
        <f>IF($E12="","",IF(INDEX(E_SourceStreams!$A:$N,DT12,AO$7)="","",INDEX(E_SourceStreams!$A:$N,DT12,AO$7)))</f>
        <v/>
      </c>
      <c r="AP12" s="620" t="str">
        <f>IF($E12="","",IF(INDEX(E_SourceStreams!$A:$N,DU12,AP$7)="","",INDEX(E_SourceStreams!$A:$N,DU12,AP$7)))</f>
        <v/>
      </c>
      <c r="AQ12" s="620" t="str">
        <f>IF($E12="","",IF(INDEX(E_SourceStreams!$A:$N,DV12,AQ$7)="","",INDEX(E_SourceStreams!$A:$N,DV12,AQ$7)))</f>
        <v/>
      </c>
      <c r="AR12" s="620" t="str">
        <f>IF($E12="","",IF(INDEX(E_SourceStreams!$A:$N,DW12,AR$7)="","",INDEX(E_SourceStreams!$A:$N,DW12,AR$7)))</f>
        <v/>
      </c>
      <c r="AS12" s="620" t="str">
        <f>IF($E12="","",IF(INDEX(E_SourceStreams!$A:$N,DX12,AS$7)="","",INDEX(E_SourceStreams!$A:$N,DX12,AS$7)))</f>
        <v/>
      </c>
      <c r="AT12" s="620" t="str">
        <f>IF($E12="","",IF(INDEX(E_SourceStreams!$A:$N,DY12,AT$7)="","",INDEX(E_SourceStreams!$A:$N,DY12,AT$7)))</f>
        <v/>
      </c>
      <c r="AU12" s="620" t="str">
        <f>IF($E12="","",IF(INDEX(E_SourceStreams!$A:$N,DZ12,AU$7)="","",INDEX(E_SourceStreams!$A:$N,DZ12,AU$7)))</f>
        <v/>
      </c>
      <c r="AV12" s="620" t="str">
        <f>IF($E12="","",IF(INDEX(E_SourceStreams!$A:$N,EA12,AV$7)="","",INDEX(E_SourceStreams!$A:$N,EA12,AV$7)))</f>
        <v/>
      </c>
      <c r="AW12" s="620" t="str">
        <f>IF($E12="","",IF(INDEX(E_SourceStreams!$A:$N,EB12,AW$7)="","",INDEX(E_SourceStreams!$A:$N,EB12,AW$7)))</f>
        <v/>
      </c>
      <c r="AX12" s="620" t="str">
        <f>IF($E12="","",IF(INDEX(E_SourceStreams!$A:$N,EC12,AX$7)="","",INDEX(E_SourceStreams!$A:$N,EC12,AX$7)))</f>
        <v/>
      </c>
      <c r="AY12" s="620" t="str">
        <f>IF($E12="","",IF(INDEX(E_SourceStreams!$A:$N,ED12,AY$7)="","",INDEX(E_SourceStreams!$A:$N,ED12,AY$7)))</f>
        <v/>
      </c>
      <c r="AZ12" s="620" t="str">
        <f>IF($E12="","",IF(INDEX(E_SourceStreams!$A:$N,EE12,AZ$7)="","",INDEX(E_SourceStreams!$A:$N,EE12,AZ$7)))</f>
        <v/>
      </c>
      <c r="BA12" s="620" t="str">
        <f>IF($E12="","",IF(INDEX(E_SourceStreams!$A:$N,EF12,BA$7)="","",INDEX(E_SourceStreams!$A:$N,EF12,BA$7)))</f>
        <v/>
      </c>
      <c r="BB12" s="620" t="str">
        <f>IF($E12="","",IF(INDEX(E_SourceStreams!$A:$N,EG12,BB$7)="","",INDEX(E_SourceStreams!$A:$N,EG12,BB$7)))</f>
        <v/>
      </c>
      <c r="BC12" s="620" t="str">
        <f>IF($E12="","",IF(INDEX(E_SourceStreams!$A:$N,EH12,BC$7)="","",INDEX(E_SourceStreams!$A:$N,EH12,BC$7)))</f>
        <v/>
      </c>
      <c r="BD12" s="620" t="str">
        <f>IF($E12="","",IF(INDEX(E_SourceStreams!$A:$N,EI12,BD$7)="","",INDEX(E_SourceStreams!$A:$N,EI12,BD$7)))</f>
        <v/>
      </c>
      <c r="BE12" s="620" t="str">
        <f>IF($E12="","",IF(INDEX(E_SourceStreams!$A:$N,EJ12,BE$7)="","",INDEX(E_SourceStreams!$A:$N,EJ12,BE$7)))</f>
        <v/>
      </c>
      <c r="BF12" s="620" t="str">
        <f>IF($E12="","",IF(INDEX(E_SourceStreams!$A:$N,EK12,BF$7)="","",INDEX(E_SourceStreams!$A:$N,EK12,BF$7)))</f>
        <v/>
      </c>
      <c r="BG12" s="620" t="str">
        <f>IF($E12="","",IF(INDEX(E_SourceStreams!$A:$N,EL12,BG$7)="","",INDEX(E_SourceStreams!$A:$N,EL12,BG$7)))</f>
        <v/>
      </c>
      <c r="BH12" s="620" t="str">
        <f>IF($E12="","",IF(INDEX(E_SourceStreams!$A:$N,EM12,BH$7)="","",INDEX(E_SourceStreams!$A:$N,EM12,BH$7)))</f>
        <v/>
      </c>
      <c r="BI12" s="620" t="str">
        <f>IF($E12="","",IF(INDEX(E_SourceStreams!$A:$N,EN12,BI$7)="","",INDEX(E_SourceStreams!$A:$N,EN12,BI$7)))</f>
        <v/>
      </c>
      <c r="BJ12" s="620" t="str">
        <f>IF($E12="","",IF(INDEX(E_SourceStreams!$A:$N,EO12,BJ$7)="","",INDEX(E_SourceStreams!$A:$N,EO12,BJ$7)))</f>
        <v/>
      </c>
      <c r="BK12" s="620" t="str">
        <f>IF($E12="","",IF(INDEX(E_SourceStreams!$A:$N,EP12,BK$7)="","",INDEX(E_SourceStreams!$A:$N,EP12,BK$7)))</f>
        <v/>
      </c>
      <c r="BL12" s="620" t="str">
        <f>IF($E12="","",IF(INDEX(E_SourceStreams!$A:$N,EQ12,BL$7)="","",INDEX(E_SourceStreams!$A:$N,EQ12,BL$7)))</f>
        <v/>
      </c>
      <c r="BM12" s="620" t="str">
        <f>IF($E12="","",IF(INDEX(E_SourceStreams!$A:$N,ER12,BM$7)="","",INDEX(E_SourceStreams!$A:$N,ER12,BM$7)))</f>
        <v/>
      </c>
      <c r="BN12" s="620" t="str">
        <f>IF($E12="","",IF(INDEX(E_SourceStreams!$A:$N,ES12,BN$7)="","",INDEX(E_SourceStreams!$A:$N,ES12,BN$7)))</f>
        <v/>
      </c>
      <c r="BO12" s="620" t="str">
        <f>IF($E12="","",IF(INDEX(E_SourceStreams!$A:$N,ET12,BO$7)="","",INDEX(E_SourceStreams!$A:$N,ET12,BO$7)))</f>
        <v/>
      </c>
      <c r="BP12" s="620" t="str">
        <f>IF($E12="","",IF(INDEX(E_SourceStreams!$A:$N,EU12,BP$7)="","",INDEX(E_SourceStreams!$A:$N,EU12,BP$7)))</f>
        <v/>
      </c>
      <c r="BQ12" s="620" t="str">
        <f>IF($E12="","",IF(INDEX(E_SourceStreams!$A:$N,EV12,BQ$7)="","",INDEX(E_SourceStreams!$A:$N,EV12,BQ$7)))</f>
        <v/>
      </c>
      <c r="BR12" s="620" t="str">
        <f>IF($E12="","",IF(INDEX(E_SourceStreams!$A:$N,EW12,BR$7)="","",INDEX(E_SourceStreams!$A:$N,EW12,BR$7)))</f>
        <v/>
      </c>
      <c r="BS12" s="620" t="str">
        <f>IF($E12="","",IF(INDEX(E_SourceStreams!$A:$N,EX12,BS$7)="","",INDEX(E_SourceStreams!$A:$N,EX12,BS$7)))</f>
        <v/>
      </c>
      <c r="BT12" s="620" t="str">
        <f>IF($E12="","",IF(INDEX(E_SourceStreams!$A:$N,EY12,BT$7)="","",INDEX(E_SourceStreams!$A:$N,EY12,BT$7)))</f>
        <v/>
      </c>
      <c r="BU12" s="615"/>
      <c r="CJ12" s="621" t="str">
        <f t="shared" si="0"/>
        <v>SourceCategory_</v>
      </c>
      <c r="CK12" s="602" t="b">
        <f>INDEX(C_InstallationDescription!$A$224:$A$329,ROWS($CI$11:CI12))="ausblenden"</f>
        <v>0</v>
      </c>
      <c r="CL12" s="602" t="str">
        <f t="shared" si="1"/>
        <v>SourceStreamName_</v>
      </c>
      <c r="CN12" s="622">
        <v>200</v>
      </c>
      <c r="CO12" s="622">
        <v>202</v>
      </c>
      <c r="CP12" s="622">
        <v>204</v>
      </c>
      <c r="CQ12" s="622">
        <v>206</v>
      </c>
      <c r="CR12" s="622">
        <v>208</v>
      </c>
      <c r="CS12" s="622">
        <v>210</v>
      </c>
      <c r="CT12" s="622">
        <v>212</v>
      </c>
      <c r="CU12" s="622">
        <v>212</v>
      </c>
      <c r="CV12" s="622">
        <v>212</v>
      </c>
      <c r="CW12" s="622">
        <v>212</v>
      </c>
      <c r="CX12" s="622">
        <v>212</v>
      </c>
      <c r="CY12" s="622">
        <v>215</v>
      </c>
      <c r="CZ12" s="622">
        <v>219</v>
      </c>
      <c r="DA12" s="622">
        <v>220</v>
      </c>
      <c r="DB12" s="622">
        <v>221</v>
      </c>
      <c r="DC12" s="622">
        <v>228</v>
      </c>
      <c r="DD12" s="622">
        <v>238</v>
      </c>
      <c r="DE12" s="622">
        <f t="shared" ref="DE12:DJ12" si="2">DD12</f>
        <v>238</v>
      </c>
      <c r="DF12" s="622">
        <f t="shared" si="2"/>
        <v>238</v>
      </c>
      <c r="DG12" s="622">
        <f t="shared" si="2"/>
        <v>238</v>
      </c>
      <c r="DH12" s="622">
        <f t="shared" si="2"/>
        <v>238</v>
      </c>
      <c r="DI12" s="622">
        <f t="shared" si="2"/>
        <v>238</v>
      </c>
      <c r="DJ12" s="622">
        <f t="shared" si="2"/>
        <v>238</v>
      </c>
      <c r="DK12" s="622">
        <f t="shared" ref="DK12:EX12" si="3">DC12+1</f>
        <v>229</v>
      </c>
      <c r="DL12" s="622">
        <f t="shared" si="3"/>
        <v>239</v>
      </c>
      <c r="DM12" s="622">
        <f t="shared" si="3"/>
        <v>239</v>
      </c>
      <c r="DN12" s="622">
        <f t="shared" si="3"/>
        <v>239</v>
      </c>
      <c r="DO12" s="622">
        <f t="shared" si="3"/>
        <v>239</v>
      </c>
      <c r="DP12" s="622">
        <f t="shared" si="3"/>
        <v>239</v>
      </c>
      <c r="DQ12" s="622">
        <f t="shared" si="3"/>
        <v>239</v>
      </c>
      <c r="DR12" s="622">
        <f t="shared" si="3"/>
        <v>239</v>
      </c>
      <c r="DS12" s="622">
        <f t="shared" si="3"/>
        <v>230</v>
      </c>
      <c r="DT12" s="622">
        <f t="shared" si="3"/>
        <v>240</v>
      </c>
      <c r="DU12" s="622">
        <f t="shared" si="3"/>
        <v>240</v>
      </c>
      <c r="DV12" s="622">
        <f t="shared" si="3"/>
        <v>240</v>
      </c>
      <c r="DW12" s="622">
        <f t="shared" si="3"/>
        <v>240</v>
      </c>
      <c r="DX12" s="622">
        <f t="shared" si="3"/>
        <v>240</v>
      </c>
      <c r="DY12" s="622">
        <f t="shared" si="3"/>
        <v>240</v>
      </c>
      <c r="DZ12" s="622">
        <f t="shared" si="3"/>
        <v>240</v>
      </c>
      <c r="EA12" s="622">
        <f t="shared" si="3"/>
        <v>231</v>
      </c>
      <c r="EB12" s="622">
        <f t="shared" si="3"/>
        <v>241</v>
      </c>
      <c r="EC12" s="622">
        <f t="shared" si="3"/>
        <v>241</v>
      </c>
      <c r="ED12" s="622">
        <f t="shared" si="3"/>
        <v>241</v>
      </c>
      <c r="EE12" s="622">
        <f t="shared" si="3"/>
        <v>241</v>
      </c>
      <c r="EF12" s="622">
        <f t="shared" si="3"/>
        <v>241</v>
      </c>
      <c r="EG12" s="622">
        <f t="shared" si="3"/>
        <v>241</v>
      </c>
      <c r="EH12" s="622">
        <f t="shared" si="3"/>
        <v>241</v>
      </c>
      <c r="EI12" s="622">
        <f t="shared" si="3"/>
        <v>232</v>
      </c>
      <c r="EJ12" s="622">
        <f t="shared" si="3"/>
        <v>242</v>
      </c>
      <c r="EK12" s="622">
        <f t="shared" si="3"/>
        <v>242</v>
      </c>
      <c r="EL12" s="622">
        <f t="shared" si="3"/>
        <v>242</v>
      </c>
      <c r="EM12" s="622">
        <f t="shared" si="3"/>
        <v>242</v>
      </c>
      <c r="EN12" s="622">
        <f t="shared" si="3"/>
        <v>242</v>
      </c>
      <c r="EO12" s="622">
        <f t="shared" si="3"/>
        <v>242</v>
      </c>
      <c r="EP12" s="622">
        <f t="shared" si="3"/>
        <v>242</v>
      </c>
      <c r="EQ12" s="622">
        <f t="shared" si="3"/>
        <v>233</v>
      </c>
      <c r="ER12" s="622">
        <f t="shared" si="3"/>
        <v>243</v>
      </c>
      <c r="ES12" s="622">
        <f t="shared" si="3"/>
        <v>243</v>
      </c>
      <c r="ET12" s="622">
        <f t="shared" si="3"/>
        <v>243</v>
      </c>
      <c r="EU12" s="622">
        <f t="shared" si="3"/>
        <v>243</v>
      </c>
      <c r="EV12" s="622">
        <f t="shared" si="3"/>
        <v>243</v>
      </c>
      <c r="EW12" s="622">
        <f t="shared" si="3"/>
        <v>243</v>
      </c>
      <c r="EX12" s="622">
        <f t="shared" si="3"/>
        <v>243</v>
      </c>
      <c r="EY12" s="622">
        <v>249</v>
      </c>
      <c r="EZ12" s="622"/>
    </row>
    <row r="13" spans="1:159" ht="12.75" customHeight="1" x14ac:dyDescent="0.2">
      <c r="B13" s="617" t="str">
        <f>IF(COUNTIF($CK$10:CK13,TRUE)&gt;0,"",INDEX(C_InstallationDescription!$E$224:$E$240,ROWS($A$11:A13)))</f>
        <v/>
      </c>
      <c r="C13" s="623" t="str">
        <f>IF($E13="","",INDEX(C_InstallationDescription!F:F,MATCH($B13,C_InstallationDescription!$E:$E,0)))</f>
        <v/>
      </c>
      <c r="D13" s="623" t="str">
        <f>IF($E13="","",INDEX(C_InstallationDescription!I:I,MATCH($B13,C_InstallationDescription!$E:$E,0)))</f>
        <v/>
      </c>
      <c r="E13" s="623" t="str">
        <f>IF($B13="","",INDEX(C_InstallationDescription!F:F,MATCH($CJ13,C_InstallationDescription!$Q:$Q,0)))</f>
        <v/>
      </c>
      <c r="F13" s="624" t="str">
        <f>IF($E13="","",INDEX(C_InstallationDescription!L:L,MATCH($CJ13,C_InstallationDescription!$Q:$Q,0)))</f>
        <v/>
      </c>
      <c r="G13" s="623" t="str">
        <f>IF($E13="","",INDEX(C_InstallationDescription!M:M,MATCH($CJ13,C_InstallationDescription!$Q:$Q,0)))</f>
        <v/>
      </c>
      <c r="H13" s="623" t="str">
        <f>IF($E13="","",INDEX(C_InstallationDescription!N:N,MATCH($CJ13,C_InstallationDescription!$Q:$Q,0)))</f>
        <v/>
      </c>
      <c r="I13" s="620" t="str">
        <f>IF($E13="","",IF(INDEX(E_SourceStreams!$A:$N,CN13,I$7)="","",INDEX(E_SourceStreams!$A:$N,CN13,I$7)))</f>
        <v/>
      </c>
      <c r="J13" s="620" t="str">
        <f>IF($E13="","",IF(INDEX(E_SourceStreams!$A:$N,CO13,J$7)="","",INDEX(E_SourceStreams!$A:$N,CO13,J$7)))</f>
        <v/>
      </c>
      <c r="K13" s="620" t="str">
        <f>IF($E13="","",IF(INDEX(E_SourceStreams!$A:$N,CP13,K$7)="","",INDEX(E_SourceStreams!$A:$N,CP13,K$7)))</f>
        <v/>
      </c>
      <c r="L13" s="620" t="str">
        <f>IF($E13="","",IF(INDEX(E_SourceStreams!$A:$N,CQ13,L$7)="","",INDEX(E_SourceStreams!$A:$N,CQ13,L$7)))</f>
        <v/>
      </c>
      <c r="M13" s="620" t="str">
        <f>IF($E13="","",IF(INDEX(E_SourceStreams!$A:$N,CR13,M$7)="","",INDEX(E_SourceStreams!$A:$N,CR13,M$7)))</f>
        <v/>
      </c>
      <c r="N13" s="620" t="str">
        <f>IF($E13="","",IF(INDEX(E_SourceStreams!$A:$N,CS13,N$7)="","",INDEX(E_SourceStreams!$A:$N,CS13,N$7)))</f>
        <v/>
      </c>
      <c r="O13" s="620" t="str">
        <f>IF($E13="","",IF(INDEX(E_SourceStreams!$A:$N,CT13,O$7)="","",INDEX(E_SourceStreams!$A:$N,CT13,O$7)))</f>
        <v/>
      </c>
      <c r="P13" s="620" t="str">
        <f>IF($E13="","",IF(INDEX(E_SourceStreams!$A:$N,CU13,P$7)="","",INDEX(E_SourceStreams!$A:$N,CU13,P$7)))</f>
        <v/>
      </c>
      <c r="Q13" s="620" t="str">
        <f>IF($E13="","",IF(INDEX(E_SourceStreams!$A:$N,CV13,Q$7)="","",INDEX(E_SourceStreams!$A:$N,CV13,Q$7)))</f>
        <v/>
      </c>
      <c r="R13" s="620" t="str">
        <f>IF($E13="","",IF(INDEX(E_SourceStreams!$A:$N,CW13,R$7)="","",INDEX(E_SourceStreams!$A:$N,CW13,R$7)))</f>
        <v/>
      </c>
      <c r="S13" s="620" t="str">
        <f>IF($E13="","",IF(INDEX(E_SourceStreams!$A:$N,CX13,S$7)="","",INDEX(E_SourceStreams!$A:$N,CX13,S$7)))</f>
        <v/>
      </c>
      <c r="T13" s="620" t="str">
        <f>IF($E13="","",IF(INDEX(E_SourceStreams!$A:$N,CY13,T$7)="","",INDEX(E_SourceStreams!$A:$N,CY13,T$7)))</f>
        <v/>
      </c>
      <c r="U13" s="620" t="str">
        <f>IF($E13="","",IF(INDEX(E_SourceStreams!$A:$N,CZ13,U$7)="","",INDEX(E_SourceStreams!$A:$N,CZ13,U$7)))</f>
        <v/>
      </c>
      <c r="V13" s="620" t="str">
        <f>IF($E13="","",IF(INDEX(E_SourceStreams!$A:$N,DA13,V$7)="","",INDEX(E_SourceStreams!$A:$N,DA13,V$7)))</f>
        <v/>
      </c>
      <c r="W13" s="620" t="str">
        <f>IF($E13="","",IF(INDEX(E_SourceStreams!$A:$N,DB13,W$7)="","",INDEX(E_SourceStreams!$A:$N,DB13,W$7)))</f>
        <v/>
      </c>
      <c r="X13" s="620" t="str">
        <f>IF($E13="","",IF(INDEX(E_SourceStreams!$A:$N,DC13,X$7)="","",INDEX(E_SourceStreams!$A:$N,DC13,X$7)))</f>
        <v/>
      </c>
      <c r="Y13" s="620" t="str">
        <f>IF($E13="","",IF(INDEX(E_SourceStreams!$A:$N,DD13,Y$7)="","",INDEX(E_SourceStreams!$A:$N,DD13,Y$7)))</f>
        <v/>
      </c>
      <c r="Z13" s="620" t="str">
        <f>IF($E13="","",IF(INDEX(E_SourceStreams!$A:$N,DE13,Z$7)="","",INDEX(E_SourceStreams!$A:$N,DE13,Z$7)))</f>
        <v/>
      </c>
      <c r="AA13" s="620" t="str">
        <f>IF($E13="","",IF(INDEX(E_SourceStreams!$A:$N,DF13,AA$7)="","",INDEX(E_SourceStreams!$A:$N,DF13,AA$7)))</f>
        <v/>
      </c>
      <c r="AB13" s="620" t="str">
        <f>IF($E13="","",IF(INDEX(E_SourceStreams!$A:$N,DG13,AB$7)="","",INDEX(E_SourceStreams!$A:$N,DG13,AB$7)))</f>
        <v/>
      </c>
      <c r="AC13" s="620" t="str">
        <f>IF($E13="","",IF(INDEX(E_SourceStreams!$A:$N,DH13,AC$7)="","",INDEX(E_SourceStreams!$A:$N,DH13,AC$7)))</f>
        <v/>
      </c>
      <c r="AD13" s="620" t="str">
        <f>IF($E13="","",IF(INDEX(E_SourceStreams!$A:$N,DI13,AD$7)="","",INDEX(E_SourceStreams!$A:$N,DI13,AD$7)))</f>
        <v/>
      </c>
      <c r="AE13" s="620" t="str">
        <f>IF($E13="","",IF(INDEX(E_SourceStreams!$A:$N,DJ13,AE$7)="","",INDEX(E_SourceStreams!$A:$N,DJ13,AE$7)))</f>
        <v/>
      </c>
      <c r="AF13" s="620" t="str">
        <f>IF($E13="","",IF(INDEX(E_SourceStreams!$A:$N,DK13,AF$7)="","",INDEX(E_SourceStreams!$A:$N,DK13,AF$7)))</f>
        <v/>
      </c>
      <c r="AG13" s="620" t="str">
        <f>IF($E13="","",IF(INDEX(E_SourceStreams!$A:$N,DL13,AG$7)="","",INDEX(E_SourceStreams!$A:$N,DL13,AG$7)))</f>
        <v/>
      </c>
      <c r="AH13" s="620" t="str">
        <f>IF($E13="","",IF(INDEX(E_SourceStreams!$A:$N,DM13,AH$7)="","",INDEX(E_SourceStreams!$A:$N,DM13,AH$7)))</f>
        <v/>
      </c>
      <c r="AI13" s="620" t="str">
        <f>IF($E13="","",IF(INDEX(E_SourceStreams!$A:$N,DN13,AI$7)="","",INDEX(E_SourceStreams!$A:$N,DN13,AI$7)))</f>
        <v/>
      </c>
      <c r="AJ13" s="620" t="str">
        <f>IF($E13="","",IF(INDEX(E_SourceStreams!$A:$N,DO13,AJ$7)="","",INDEX(E_SourceStreams!$A:$N,DO13,AJ$7)))</f>
        <v/>
      </c>
      <c r="AK13" s="620" t="str">
        <f>IF($E13="","",IF(INDEX(E_SourceStreams!$A:$N,DP13,AK$7)="","",INDEX(E_SourceStreams!$A:$N,DP13,AK$7)))</f>
        <v/>
      </c>
      <c r="AL13" s="620" t="str">
        <f>IF($E13="","",IF(INDEX(E_SourceStreams!$A:$N,DQ13,AL$7)="","",INDEX(E_SourceStreams!$A:$N,DQ13,AL$7)))</f>
        <v/>
      </c>
      <c r="AM13" s="620" t="str">
        <f>IF($E13="","",IF(INDEX(E_SourceStreams!$A:$N,DR13,AM$7)="","",INDEX(E_SourceStreams!$A:$N,DR13,AM$7)))</f>
        <v/>
      </c>
      <c r="AN13" s="620" t="str">
        <f>IF($E13="","",IF(INDEX(E_SourceStreams!$A:$N,DS13,AN$7)="","",INDEX(E_SourceStreams!$A:$N,DS13,AN$7)))</f>
        <v/>
      </c>
      <c r="AO13" s="620" t="str">
        <f>IF($E13="","",IF(INDEX(E_SourceStreams!$A:$N,DT13,AO$7)="","",INDEX(E_SourceStreams!$A:$N,DT13,AO$7)))</f>
        <v/>
      </c>
      <c r="AP13" s="620" t="str">
        <f>IF($E13="","",IF(INDEX(E_SourceStreams!$A:$N,DU13,AP$7)="","",INDEX(E_SourceStreams!$A:$N,DU13,AP$7)))</f>
        <v/>
      </c>
      <c r="AQ13" s="620" t="str">
        <f>IF($E13="","",IF(INDEX(E_SourceStreams!$A:$N,DV13,AQ$7)="","",INDEX(E_SourceStreams!$A:$N,DV13,AQ$7)))</f>
        <v/>
      </c>
      <c r="AR13" s="620" t="str">
        <f>IF($E13="","",IF(INDEX(E_SourceStreams!$A:$N,DW13,AR$7)="","",INDEX(E_SourceStreams!$A:$N,DW13,AR$7)))</f>
        <v/>
      </c>
      <c r="AS13" s="620" t="str">
        <f>IF($E13="","",IF(INDEX(E_SourceStreams!$A:$N,DX13,AS$7)="","",INDEX(E_SourceStreams!$A:$N,DX13,AS$7)))</f>
        <v/>
      </c>
      <c r="AT13" s="620" t="str">
        <f>IF($E13="","",IF(INDEX(E_SourceStreams!$A:$N,DY13,AT$7)="","",INDEX(E_SourceStreams!$A:$N,DY13,AT$7)))</f>
        <v/>
      </c>
      <c r="AU13" s="620" t="str">
        <f>IF($E13="","",IF(INDEX(E_SourceStreams!$A:$N,DZ13,AU$7)="","",INDEX(E_SourceStreams!$A:$N,DZ13,AU$7)))</f>
        <v/>
      </c>
      <c r="AV13" s="620" t="str">
        <f>IF($E13="","",IF(INDEX(E_SourceStreams!$A:$N,EA13,AV$7)="","",INDEX(E_SourceStreams!$A:$N,EA13,AV$7)))</f>
        <v/>
      </c>
      <c r="AW13" s="620" t="str">
        <f>IF($E13="","",IF(INDEX(E_SourceStreams!$A:$N,EB13,AW$7)="","",INDEX(E_SourceStreams!$A:$N,EB13,AW$7)))</f>
        <v/>
      </c>
      <c r="AX13" s="620" t="str">
        <f>IF($E13="","",IF(INDEX(E_SourceStreams!$A:$N,EC13,AX$7)="","",INDEX(E_SourceStreams!$A:$N,EC13,AX$7)))</f>
        <v/>
      </c>
      <c r="AY13" s="620" t="str">
        <f>IF($E13="","",IF(INDEX(E_SourceStreams!$A:$N,ED13,AY$7)="","",INDEX(E_SourceStreams!$A:$N,ED13,AY$7)))</f>
        <v/>
      </c>
      <c r="AZ13" s="620" t="str">
        <f>IF($E13="","",IF(INDEX(E_SourceStreams!$A:$N,EE13,AZ$7)="","",INDEX(E_SourceStreams!$A:$N,EE13,AZ$7)))</f>
        <v/>
      </c>
      <c r="BA13" s="620" t="str">
        <f>IF($E13="","",IF(INDEX(E_SourceStreams!$A:$N,EF13,BA$7)="","",INDEX(E_SourceStreams!$A:$N,EF13,BA$7)))</f>
        <v/>
      </c>
      <c r="BB13" s="620" t="str">
        <f>IF($E13="","",IF(INDEX(E_SourceStreams!$A:$N,EG13,BB$7)="","",INDEX(E_SourceStreams!$A:$N,EG13,BB$7)))</f>
        <v/>
      </c>
      <c r="BC13" s="620" t="str">
        <f>IF($E13="","",IF(INDEX(E_SourceStreams!$A:$N,EH13,BC$7)="","",INDEX(E_SourceStreams!$A:$N,EH13,BC$7)))</f>
        <v/>
      </c>
      <c r="BD13" s="620" t="str">
        <f>IF($E13="","",IF(INDEX(E_SourceStreams!$A:$N,EI13,BD$7)="","",INDEX(E_SourceStreams!$A:$N,EI13,BD$7)))</f>
        <v/>
      </c>
      <c r="BE13" s="620" t="str">
        <f>IF($E13="","",IF(INDEX(E_SourceStreams!$A:$N,EJ13,BE$7)="","",INDEX(E_SourceStreams!$A:$N,EJ13,BE$7)))</f>
        <v/>
      </c>
      <c r="BF13" s="620" t="str">
        <f>IF($E13="","",IF(INDEX(E_SourceStreams!$A:$N,EK13,BF$7)="","",INDEX(E_SourceStreams!$A:$N,EK13,BF$7)))</f>
        <v/>
      </c>
      <c r="BG13" s="620" t="str">
        <f>IF($E13="","",IF(INDEX(E_SourceStreams!$A:$N,EL13,BG$7)="","",INDEX(E_SourceStreams!$A:$N,EL13,BG$7)))</f>
        <v/>
      </c>
      <c r="BH13" s="620" t="str">
        <f>IF($E13="","",IF(INDEX(E_SourceStreams!$A:$N,EM13,BH$7)="","",INDEX(E_SourceStreams!$A:$N,EM13,BH$7)))</f>
        <v/>
      </c>
      <c r="BI13" s="620" t="str">
        <f>IF($E13="","",IF(INDEX(E_SourceStreams!$A:$N,EN13,BI$7)="","",INDEX(E_SourceStreams!$A:$N,EN13,BI$7)))</f>
        <v/>
      </c>
      <c r="BJ13" s="620" t="str">
        <f>IF($E13="","",IF(INDEX(E_SourceStreams!$A:$N,EO13,BJ$7)="","",INDEX(E_SourceStreams!$A:$N,EO13,BJ$7)))</f>
        <v/>
      </c>
      <c r="BK13" s="620" t="str">
        <f>IF($E13="","",IF(INDEX(E_SourceStreams!$A:$N,EP13,BK$7)="","",INDEX(E_SourceStreams!$A:$N,EP13,BK$7)))</f>
        <v/>
      </c>
      <c r="BL13" s="620" t="str">
        <f>IF($E13="","",IF(INDEX(E_SourceStreams!$A:$N,EQ13,BL$7)="","",INDEX(E_SourceStreams!$A:$N,EQ13,BL$7)))</f>
        <v/>
      </c>
      <c r="BM13" s="620" t="str">
        <f>IF($E13="","",IF(INDEX(E_SourceStreams!$A:$N,ER13,BM$7)="","",INDEX(E_SourceStreams!$A:$N,ER13,BM$7)))</f>
        <v/>
      </c>
      <c r="BN13" s="620" t="str">
        <f>IF($E13="","",IF(INDEX(E_SourceStreams!$A:$N,ES13,BN$7)="","",INDEX(E_SourceStreams!$A:$N,ES13,BN$7)))</f>
        <v/>
      </c>
      <c r="BO13" s="620" t="str">
        <f>IF($E13="","",IF(INDEX(E_SourceStreams!$A:$N,ET13,BO$7)="","",INDEX(E_SourceStreams!$A:$N,ET13,BO$7)))</f>
        <v/>
      </c>
      <c r="BP13" s="620" t="str">
        <f>IF($E13="","",IF(INDEX(E_SourceStreams!$A:$N,EU13,BP$7)="","",INDEX(E_SourceStreams!$A:$N,EU13,BP$7)))</f>
        <v/>
      </c>
      <c r="BQ13" s="620" t="str">
        <f>IF($E13="","",IF(INDEX(E_SourceStreams!$A:$N,EV13,BQ$7)="","",INDEX(E_SourceStreams!$A:$N,EV13,BQ$7)))</f>
        <v/>
      </c>
      <c r="BR13" s="620" t="str">
        <f>IF($E13="","",IF(INDEX(E_SourceStreams!$A:$N,EW13,BR$7)="","",INDEX(E_SourceStreams!$A:$N,EW13,BR$7)))</f>
        <v/>
      </c>
      <c r="BS13" s="620" t="str">
        <f>IF($E13="","",IF(INDEX(E_SourceStreams!$A:$N,EX13,BS$7)="","",INDEX(E_SourceStreams!$A:$N,EX13,BS$7)))</f>
        <v/>
      </c>
      <c r="BT13" s="620" t="str">
        <f>IF($E13="","",IF(INDEX(E_SourceStreams!$A:$N,EY13,BT$7)="","",INDEX(E_SourceStreams!$A:$N,EY13,BT$7)))</f>
        <v/>
      </c>
      <c r="BU13" s="615"/>
      <c r="CJ13" s="621" t="str">
        <f t="shared" si="0"/>
        <v>SourceCategory_</v>
      </c>
      <c r="CK13" s="602" t="b">
        <f>INDEX(C_InstallationDescription!$A$224:$A$329,ROWS($CI$11:CI13))="ausblenden"</f>
        <v>0</v>
      </c>
      <c r="CL13" s="602" t="str">
        <f t="shared" si="1"/>
        <v>SourceStreamName_</v>
      </c>
      <c r="CN13" s="602">
        <f>CN12+66</f>
        <v>266</v>
      </c>
      <c r="CO13" s="602">
        <f t="shared" ref="CO13:CO76" si="4">CO12+66</f>
        <v>268</v>
      </c>
      <c r="CP13" s="602">
        <f t="shared" ref="CP13:CP76" si="5">CP12+66</f>
        <v>270</v>
      </c>
      <c r="CQ13" s="602">
        <f t="shared" ref="CQ13:CQ76" si="6">CQ12+66</f>
        <v>272</v>
      </c>
      <c r="CR13" s="602">
        <f t="shared" ref="CR13:CR76" si="7">CR12+66</f>
        <v>274</v>
      </c>
      <c r="CS13" s="602">
        <f t="shared" ref="CS13:CS76" si="8">CS12+66</f>
        <v>276</v>
      </c>
      <c r="CT13" s="602">
        <f t="shared" ref="CT13:CT76" si="9">CT12+66</f>
        <v>278</v>
      </c>
      <c r="CU13" s="602">
        <f t="shared" ref="CU13:CU76" si="10">CU12+66</f>
        <v>278</v>
      </c>
      <c r="CV13" s="602">
        <f t="shared" ref="CV13:CV76" si="11">CV12+66</f>
        <v>278</v>
      </c>
      <c r="CW13" s="602">
        <f t="shared" ref="CW13:CW76" si="12">CW12+66</f>
        <v>278</v>
      </c>
      <c r="CX13" s="602">
        <f t="shared" ref="CX13:CX76" si="13">CX12+66</f>
        <v>278</v>
      </c>
      <c r="CY13" s="602">
        <f t="shared" ref="CY13:CY76" si="14">CY12+66</f>
        <v>281</v>
      </c>
      <c r="CZ13" s="602">
        <f t="shared" ref="CZ13:CZ76" si="15">CZ12+66</f>
        <v>285</v>
      </c>
      <c r="DA13" s="602">
        <f t="shared" ref="DA13:DA76" si="16">DA12+66</f>
        <v>286</v>
      </c>
      <c r="DB13" s="602">
        <f t="shared" ref="DB13:DB76" si="17">DB12+66</f>
        <v>287</v>
      </c>
      <c r="DC13" s="602">
        <f t="shared" ref="DC13:DC76" si="18">DC12+66</f>
        <v>294</v>
      </c>
      <c r="DD13" s="602">
        <f t="shared" ref="DD13:DD76" si="19">DD12+66</f>
        <v>304</v>
      </c>
      <c r="DE13" s="602">
        <f t="shared" ref="DE13:DE76" si="20">DE12+66</f>
        <v>304</v>
      </c>
      <c r="DF13" s="602">
        <f t="shared" ref="DF13:DF76" si="21">DF12+66</f>
        <v>304</v>
      </c>
      <c r="DG13" s="602">
        <f t="shared" ref="DG13:DG76" si="22">DG12+66</f>
        <v>304</v>
      </c>
      <c r="DH13" s="602">
        <f t="shared" ref="DH13:DH76" si="23">DH12+66</f>
        <v>304</v>
      </c>
      <c r="DI13" s="602">
        <f t="shared" ref="DI13:DI76" si="24">DI12+66</f>
        <v>304</v>
      </c>
      <c r="DJ13" s="602">
        <f t="shared" ref="DJ13:DJ76" si="25">DJ12+66</f>
        <v>304</v>
      </c>
      <c r="DK13" s="602">
        <f t="shared" ref="DK13:DK76" si="26">DK12+66</f>
        <v>295</v>
      </c>
      <c r="DL13" s="602">
        <f t="shared" ref="DL13:DL76" si="27">DL12+66</f>
        <v>305</v>
      </c>
      <c r="DM13" s="602">
        <f t="shared" ref="DM13:DM76" si="28">DM12+66</f>
        <v>305</v>
      </c>
      <c r="DN13" s="602">
        <f t="shared" ref="DN13:DN76" si="29">DN12+66</f>
        <v>305</v>
      </c>
      <c r="DO13" s="602">
        <f t="shared" ref="DO13:DO76" si="30">DO12+66</f>
        <v>305</v>
      </c>
      <c r="DP13" s="602">
        <f t="shared" ref="DP13:DP76" si="31">DP12+66</f>
        <v>305</v>
      </c>
      <c r="DQ13" s="602">
        <f t="shared" ref="DQ13:DQ76" si="32">DQ12+66</f>
        <v>305</v>
      </c>
      <c r="DR13" s="602">
        <f t="shared" ref="DR13:DR76" si="33">DR12+66</f>
        <v>305</v>
      </c>
      <c r="DS13" s="602">
        <f t="shared" ref="DS13:DS76" si="34">DS12+66</f>
        <v>296</v>
      </c>
      <c r="DT13" s="602">
        <f t="shared" ref="DT13:DT76" si="35">DT12+66</f>
        <v>306</v>
      </c>
      <c r="DU13" s="602">
        <f t="shared" ref="DU13:DU76" si="36">DU12+66</f>
        <v>306</v>
      </c>
      <c r="DV13" s="602">
        <f t="shared" ref="DV13:DV76" si="37">DV12+66</f>
        <v>306</v>
      </c>
      <c r="DW13" s="602">
        <f t="shared" ref="DW13:DW76" si="38">DW12+66</f>
        <v>306</v>
      </c>
      <c r="DX13" s="602">
        <f t="shared" ref="DX13:DX76" si="39">DX12+66</f>
        <v>306</v>
      </c>
      <c r="DY13" s="602">
        <f t="shared" ref="DY13:DY76" si="40">DY12+66</f>
        <v>306</v>
      </c>
      <c r="DZ13" s="602">
        <f t="shared" ref="DZ13:DZ76" si="41">DZ12+66</f>
        <v>306</v>
      </c>
      <c r="EA13" s="602">
        <f t="shared" ref="EA13:EA76" si="42">EA12+66</f>
        <v>297</v>
      </c>
      <c r="EB13" s="602">
        <f t="shared" ref="EB13:EB76" si="43">EB12+66</f>
        <v>307</v>
      </c>
      <c r="EC13" s="602">
        <f t="shared" ref="EC13:EC76" si="44">EC12+66</f>
        <v>307</v>
      </c>
      <c r="ED13" s="602">
        <f t="shared" ref="ED13:ED76" si="45">ED12+66</f>
        <v>307</v>
      </c>
      <c r="EE13" s="602">
        <f t="shared" ref="EE13:EE76" si="46">EE12+66</f>
        <v>307</v>
      </c>
      <c r="EF13" s="602">
        <f t="shared" ref="EF13:EF76" si="47">EF12+66</f>
        <v>307</v>
      </c>
      <c r="EG13" s="602">
        <f t="shared" ref="EG13:EG76" si="48">EG12+66</f>
        <v>307</v>
      </c>
      <c r="EH13" s="602">
        <f t="shared" ref="EH13:EH76" si="49">EH12+66</f>
        <v>307</v>
      </c>
      <c r="EI13" s="602">
        <f t="shared" ref="EI13:EI76" si="50">EI12+66</f>
        <v>298</v>
      </c>
      <c r="EJ13" s="602">
        <f t="shared" ref="EJ13:EJ76" si="51">EJ12+66</f>
        <v>308</v>
      </c>
      <c r="EK13" s="602">
        <f t="shared" ref="EK13:EK76" si="52">EK12+66</f>
        <v>308</v>
      </c>
      <c r="EL13" s="602">
        <f t="shared" ref="EL13:EL76" si="53">EL12+66</f>
        <v>308</v>
      </c>
      <c r="EM13" s="602">
        <f t="shared" ref="EM13:EM76" si="54">EM12+66</f>
        <v>308</v>
      </c>
      <c r="EN13" s="602">
        <f t="shared" ref="EN13:EN76" si="55">EN12+66</f>
        <v>308</v>
      </c>
      <c r="EO13" s="602">
        <f t="shared" ref="EO13:EO76" si="56">EO12+66</f>
        <v>308</v>
      </c>
      <c r="EP13" s="602">
        <f t="shared" ref="EP13:EP76" si="57">EP12+66</f>
        <v>308</v>
      </c>
      <c r="EQ13" s="602">
        <f t="shared" ref="EQ13:EQ76" si="58">EQ12+66</f>
        <v>299</v>
      </c>
      <c r="ER13" s="602">
        <f t="shared" ref="ER13:ER76" si="59">ER12+66</f>
        <v>309</v>
      </c>
      <c r="ES13" s="602">
        <f t="shared" ref="ES13:ES76" si="60">ES12+66</f>
        <v>309</v>
      </c>
      <c r="ET13" s="602">
        <f t="shared" ref="ET13:ET76" si="61">ET12+66</f>
        <v>309</v>
      </c>
      <c r="EU13" s="602">
        <f t="shared" ref="EU13:EU76" si="62">EU12+66</f>
        <v>309</v>
      </c>
      <c r="EV13" s="602">
        <f t="shared" ref="EV13:EV76" si="63">EV12+66</f>
        <v>309</v>
      </c>
      <c r="EW13" s="602">
        <f t="shared" ref="EW13:EW76" si="64">EW12+66</f>
        <v>309</v>
      </c>
      <c r="EX13" s="602">
        <f t="shared" ref="EX13:EX76" si="65">EX12+66</f>
        <v>309</v>
      </c>
      <c r="EY13" s="602">
        <f t="shared" ref="EY13:EY76" si="66">EY12+66</f>
        <v>315</v>
      </c>
    </row>
    <row r="14" spans="1:159" ht="12.75" customHeight="1" x14ac:dyDescent="0.2">
      <c r="B14" s="617" t="str">
        <f>IF(COUNTIF($CK$10:CK14,TRUE)&gt;0,"",INDEX(C_InstallationDescription!$E$224:$E$240,ROWS($A$11:A14)))</f>
        <v/>
      </c>
      <c r="C14" s="623" t="str">
        <f>IF($E14="","",INDEX(C_InstallationDescription!F:F,MATCH($B14,C_InstallationDescription!$E:$E,0)))</f>
        <v/>
      </c>
      <c r="D14" s="623" t="str">
        <f>IF($E14="","",INDEX(C_InstallationDescription!I:I,MATCH($B14,C_InstallationDescription!$E:$E,0)))</f>
        <v/>
      </c>
      <c r="E14" s="623" t="str">
        <f>IF($B14="","",INDEX(C_InstallationDescription!F:F,MATCH($CJ14,C_InstallationDescription!$Q:$Q,0)))</f>
        <v/>
      </c>
      <c r="F14" s="624" t="str">
        <f>IF($E14="","",INDEX(C_InstallationDescription!L:L,MATCH($CJ14,C_InstallationDescription!$Q:$Q,0)))</f>
        <v/>
      </c>
      <c r="G14" s="623" t="str">
        <f>IF($E14="","",INDEX(C_InstallationDescription!M:M,MATCH($CJ14,C_InstallationDescription!$Q:$Q,0)))</f>
        <v/>
      </c>
      <c r="H14" s="623" t="str">
        <f>IF($E14="","",INDEX(C_InstallationDescription!N:N,MATCH($CJ14,C_InstallationDescription!$Q:$Q,0)))</f>
        <v/>
      </c>
      <c r="I14" s="620" t="str">
        <f>IF($E14="","",IF(INDEX(E_SourceStreams!$A:$N,CN14,I$7)="","",INDEX(E_SourceStreams!$A:$N,CN14,I$7)))</f>
        <v/>
      </c>
      <c r="J14" s="620" t="str">
        <f>IF($E14="","",IF(INDEX(E_SourceStreams!$A:$N,CO14,J$7)="","",INDEX(E_SourceStreams!$A:$N,CO14,J$7)))</f>
        <v/>
      </c>
      <c r="K14" s="620" t="str">
        <f>IF($E14="","",IF(INDEX(E_SourceStreams!$A:$N,CP14,K$7)="","",INDEX(E_SourceStreams!$A:$N,CP14,K$7)))</f>
        <v/>
      </c>
      <c r="L14" s="620" t="str">
        <f>IF($E14="","",IF(INDEX(E_SourceStreams!$A:$N,CQ14,L$7)="","",INDEX(E_SourceStreams!$A:$N,CQ14,L$7)))</f>
        <v/>
      </c>
      <c r="M14" s="620" t="str">
        <f>IF($E14="","",IF(INDEX(E_SourceStreams!$A:$N,CR14,M$7)="","",INDEX(E_SourceStreams!$A:$N,CR14,M$7)))</f>
        <v/>
      </c>
      <c r="N14" s="620" t="str">
        <f>IF($E14="","",IF(INDEX(E_SourceStreams!$A:$N,CS14,N$7)="","",INDEX(E_SourceStreams!$A:$N,CS14,N$7)))</f>
        <v/>
      </c>
      <c r="O14" s="620" t="str">
        <f>IF($E14="","",IF(INDEX(E_SourceStreams!$A:$N,CT14,O$7)="","",INDEX(E_SourceStreams!$A:$N,CT14,O$7)))</f>
        <v/>
      </c>
      <c r="P14" s="620" t="str">
        <f>IF($E14="","",IF(INDEX(E_SourceStreams!$A:$N,CU14,P$7)="","",INDEX(E_SourceStreams!$A:$N,CU14,P$7)))</f>
        <v/>
      </c>
      <c r="Q14" s="620" t="str">
        <f>IF($E14="","",IF(INDEX(E_SourceStreams!$A:$N,CV14,Q$7)="","",INDEX(E_SourceStreams!$A:$N,CV14,Q$7)))</f>
        <v/>
      </c>
      <c r="R14" s="620" t="str">
        <f>IF($E14="","",IF(INDEX(E_SourceStreams!$A:$N,CW14,R$7)="","",INDEX(E_SourceStreams!$A:$N,CW14,R$7)))</f>
        <v/>
      </c>
      <c r="S14" s="620" t="str">
        <f>IF($E14="","",IF(INDEX(E_SourceStreams!$A:$N,CX14,S$7)="","",INDEX(E_SourceStreams!$A:$N,CX14,S$7)))</f>
        <v/>
      </c>
      <c r="T14" s="620" t="str">
        <f>IF($E14="","",IF(INDEX(E_SourceStreams!$A:$N,CY14,T$7)="","",INDEX(E_SourceStreams!$A:$N,CY14,T$7)))</f>
        <v/>
      </c>
      <c r="U14" s="620" t="str">
        <f>IF($E14="","",IF(INDEX(E_SourceStreams!$A:$N,CZ14,U$7)="","",INDEX(E_SourceStreams!$A:$N,CZ14,U$7)))</f>
        <v/>
      </c>
      <c r="V14" s="620" t="str">
        <f>IF($E14="","",IF(INDEX(E_SourceStreams!$A:$N,DA14,V$7)="","",INDEX(E_SourceStreams!$A:$N,DA14,V$7)))</f>
        <v/>
      </c>
      <c r="W14" s="620" t="str">
        <f>IF($E14="","",IF(INDEX(E_SourceStreams!$A:$N,DB14,W$7)="","",INDEX(E_SourceStreams!$A:$N,DB14,W$7)))</f>
        <v/>
      </c>
      <c r="X14" s="620" t="str">
        <f>IF($E14="","",IF(INDEX(E_SourceStreams!$A:$N,DC14,X$7)="","",INDEX(E_SourceStreams!$A:$N,DC14,X$7)))</f>
        <v/>
      </c>
      <c r="Y14" s="620" t="str">
        <f>IF($E14="","",IF(INDEX(E_SourceStreams!$A:$N,DD14,Y$7)="","",INDEX(E_SourceStreams!$A:$N,DD14,Y$7)))</f>
        <v/>
      </c>
      <c r="Z14" s="620" t="str">
        <f>IF($E14="","",IF(INDEX(E_SourceStreams!$A:$N,DE14,Z$7)="","",INDEX(E_SourceStreams!$A:$N,DE14,Z$7)))</f>
        <v/>
      </c>
      <c r="AA14" s="620" t="str">
        <f>IF($E14="","",IF(INDEX(E_SourceStreams!$A:$N,DF14,AA$7)="","",INDEX(E_SourceStreams!$A:$N,DF14,AA$7)))</f>
        <v/>
      </c>
      <c r="AB14" s="620" t="str">
        <f>IF($E14="","",IF(INDEX(E_SourceStreams!$A:$N,DG14,AB$7)="","",INDEX(E_SourceStreams!$A:$N,DG14,AB$7)))</f>
        <v/>
      </c>
      <c r="AC14" s="620" t="str">
        <f>IF($E14="","",IF(INDEX(E_SourceStreams!$A:$N,DH14,AC$7)="","",INDEX(E_SourceStreams!$A:$N,DH14,AC$7)))</f>
        <v/>
      </c>
      <c r="AD14" s="620" t="str">
        <f>IF($E14="","",IF(INDEX(E_SourceStreams!$A:$N,DI14,AD$7)="","",INDEX(E_SourceStreams!$A:$N,DI14,AD$7)))</f>
        <v/>
      </c>
      <c r="AE14" s="620" t="str">
        <f>IF($E14="","",IF(INDEX(E_SourceStreams!$A:$N,DJ14,AE$7)="","",INDEX(E_SourceStreams!$A:$N,DJ14,AE$7)))</f>
        <v/>
      </c>
      <c r="AF14" s="620" t="str">
        <f>IF($E14="","",IF(INDEX(E_SourceStreams!$A:$N,DK14,AF$7)="","",INDEX(E_SourceStreams!$A:$N,DK14,AF$7)))</f>
        <v/>
      </c>
      <c r="AG14" s="620" t="str">
        <f>IF($E14="","",IF(INDEX(E_SourceStreams!$A:$N,DL14,AG$7)="","",INDEX(E_SourceStreams!$A:$N,DL14,AG$7)))</f>
        <v/>
      </c>
      <c r="AH14" s="620" t="str">
        <f>IF($E14="","",IF(INDEX(E_SourceStreams!$A:$N,DM14,AH$7)="","",INDEX(E_SourceStreams!$A:$N,DM14,AH$7)))</f>
        <v/>
      </c>
      <c r="AI14" s="620" t="str">
        <f>IF($E14="","",IF(INDEX(E_SourceStreams!$A:$N,DN14,AI$7)="","",INDEX(E_SourceStreams!$A:$N,DN14,AI$7)))</f>
        <v/>
      </c>
      <c r="AJ14" s="620" t="str">
        <f>IF($E14="","",IF(INDEX(E_SourceStreams!$A:$N,DO14,AJ$7)="","",INDEX(E_SourceStreams!$A:$N,DO14,AJ$7)))</f>
        <v/>
      </c>
      <c r="AK14" s="620" t="str">
        <f>IF($E14="","",IF(INDEX(E_SourceStreams!$A:$N,DP14,AK$7)="","",INDEX(E_SourceStreams!$A:$N,DP14,AK$7)))</f>
        <v/>
      </c>
      <c r="AL14" s="620" t="str">
        <f>IF($E14="","",IF(INDEX(E_SourceStreams!$A:$N,DQ14,AL$7)="","",INDEX(E_SourceStreams!$A:$N,DQ14,AL$7)))</f>
        <v/>
      </c>
      <c r="AM14" s="620" t="str">
        <f>IF($E14="","",IF(INDEX(E_SourceStreams!$A:$N,DR14,AM$7)="","",INDEX(E_SourceStreams!$A:$N,DR14,AM$7)))</f>
        <v/>
      </c>
      <c r="AN14" s="620" t="str">
        <f>IF($E14="","",IF(INDEX(E_SourceStreams!$A:$N,DS14,AN$7)="","",INDEX(E_SourceStreams!$A:$N,DS14,AN$7)))</f>
        <v/>
      </c>
      <c r="AO14" s="620" t="str">
        <f>IF($E14="","",IF(INDEX(E_SourceStreams!$A:$N,DT14,AO$7)="","",INDEX(E_SourceStreams!$A:$N,DT14,AO$7)))</f>
        <v/>
      </c>
      <c r="AP14" s="620" t="str">
        <f>IF($E14="","",IF(INDEX(E_SourceStreams!$A:$N,DU14,AP$7)="","",INDEX(E_SourceStreams!$A:$N,DU14,AP$7)))</f>
        <v/>
      </c>
      <c r="AQ14" s="620" t="str">
        <f>IF($E14="","",IF(INDEX(E_SourceStreams!$A:$N,DV14,AQ$7)="","",INDEX(E_SourceStreams!$A:$N,DV14,AQ$7)))</f>
        <v/>
      </c>
      <c r="AR14" s="620" t="str">
        <f>IF($E14="","",IF(INDEX(E_SourceStreams!$A:$N,DW14,AR$7)="","",INDEX(E_SourceStreams!$A:$N,DW14,AR$7)))</f>
        <v/>
      </c>
      <c r="AS14" s="620" t="str">
        <f>IF($E14="","",IF(INDEX(E_SourceStreams!$A:$N,DX14,AS$7)="","",INDEX(E_SourceStreams!$A:$N,DX14,AS$7)))</f>
        <v/>
      </c>
      <c r="AT14" s="620" t="str">
        <f>IF($E14="","",IF(INDEX(E_SourceStreams!$A:$N,DY14,AT$7)="","",INDEX(E_SourceStreams!$A:$N,DY14,AT$7)))</f>
        <v/>
      </c>
      <c r="AU14" s="620" t="str">
        <f>IF($E14="","",IF(INDEX(E_SourceStreams!$A:$N,DZ14,AU$7)="","",INDEX(E_SourceStreams!$A:$N,DZ14,AU$7)))</f>
        <v/>
      </c>
      <c r="AV14" s="620" t="str">
        <f>IF($E14="","",IF(INDEX(E_SourceStreams!$A:$N,EA14,AV$7)="","",INDEX(E_SourceStreams!$A:$N,EA14,AV$7)))</f>
        <v/>
      </c>
      <c r="AW14" s="620" t="str">
        <f>IF($E14="","",IF(INDEX(E_SourceStreams!$A:$N,EB14,AW$7)="","",INDEX(E_SourceStreams!$A:$N,EB14,AW$7)))</f>
        <v/>
      </c>
      <c r="AX14" s="620" t="str">
        <f>IF($E14="","",IF(INDEX(E_SourceStreams!$A:$N,EC14,AX$7)="","",INDEX(E_SourceStreams!$A:$N,EC14,AX$7)))</f>
        <v/>
      </c>
      <c r="AY14" s="620" t="str">
        <f>IF($E14="","",IF(INDEX(E_SourceStreams!$A:$N,ED14,AY$7)="","",INDEX(E_SourceStreams!$A:$N,ED14,AY$7)))</f>
        <v/>
      </c>
      <c r="AZ14" s="620" t="str">
        <f>IF($E14="","",IF(INDEX(E_SourceStreams!$A:$N,EE14,AZ$7)="","",INDEX(E_SourceStreams!$A:$N,EE14,AZ$7)))</f>
        <v/>
      </c>
      <c r="BA14" s="620" t="str">
        <f>IF($E14="","",IF(INDEX(E_SourceStreams!$A:$N,EF14,BA$7)="","",INDEX(E_SourceStreams!$A:$N,EF14,BA$7)))</f>
        <v/>
      </c>
      <c r="BB14" s="620" t="str">
        <f>IF($E14="","",IF(INDEX(E_SourceStreams!$A:$N,EG14,BB$7)="","",INDEX(E_SourceStreams!$A:$N,EG14,BB$7)))</f>
        <v/>
      </c>
      <c r="BC14" s="620" t="str">
        <f>IF($E14="","",IF(INDEX(E_SourceStreams!$A:$N,EH14,BC$7)="","",INDEX(E_SourceStreams!$A:$N,EH14,BC$7)))</f>
        <v/>
      </c>
      <c r="BD14" s="620" t="str">
        <f>IF($E14="","",IF(INDEX(E_SourceStreams!$A:$N,EI14,BD$7)="","",INDEX(E_SourceStreams!$A:$N,EI14,BD$7)))</f>
        <v/>
      </c>
      <c r="BE14" s="620" t="str">
        <f>IF($E14="","",IF(INDEX(E_SourceStreams!$A:$N,EJ14,BE$7)="","",INDEX(E_SourceStreams!$A:$N,EJ14,BE$7)))</f>
        <v/>
      </c>
      <c r="BF14" s="620" t="str">
        <f>IF($E14="","",IF(INDEX(E_SourceStreams!$A:$N,EK14,BF$7)="","",INDEX(E_SourceStreams!$A:$N,EK14,BF$7)))</f>
        <v/>
      </c>
      <c r="BG14" s="620" t="str">
        <f>IF($E14="","",IF(INDEX(E_SourceStreams!$A:$N,EL14,BG$7)="","",INDEX(E_SourceStreams!$A:$N,EL14,BG$7)))</f>
        <v/>
      </c>
      <c r="BH14" s="620" t="str">
        <f>IF($E14="","",IF(INDEX(E_SourceStreams!$A:$N,EM14,BH$7)="","",INDEX(E_SourceStreams!$A:$N,EM14,BH$7)))</f>
        <v/>
      </c>
      <c r="BI14" s="620" t="str">
        <f>IF($E14="","",IF(INDEX(E_SourceStreams!$A:$N,EN14,BI$7)="","",INDEX(E_SourceStreams!$A:$N,EN14,BI$7)))</f>
        <v/>
      </c>
      <c r="BJ14" s="620" t="str">
        <f>IF($E14="","",IF(INDEX(E_SourceStreams!$A:$N,EO14,BJ$7)="","",INDEX(E_SourceStreams!$A:$N,EO14,BJ$7)))</f>
        <v/>
      </c>
      <c r="BK14" s="620" t="str">
        <f>IF($E14="","",IF(INDEX(E_SourceStreams!$A:$N,EP14,BK$7)="","",INDEX(E_SourceStreams!$A:$N,EP14,BK$7)))</f>
        <v/>
      </c>
      <c r="BL14" s="620" t="str">
        <f>IF($E14="","",IF(INDEX(E_SourceStreams!$A:$N,EQ14,BL$7)="","",INDEX(E_SourceStreams!$A:$N,EQ14,BL$7)))</f>
        <v/>
      </c>
      <c r="BM14" s="620" t="str">
        <f>IF($E14="","",IF(INDEX(E_SourceStreams!$A:$N,ER14,BM$7)="","",INDEX(E_SourceStreams!$A:$N,ER14,BM$7)))</f>
        <v/>
      </c>
      <c r="BN14" s="620" t="str">
        <f>IF($E14="","",IF(INDEX(E_SourceStreams!$A:$N,ES14,BN$7)="","",INDEX(E_SourceStreams!$A:$N,ES14,BN$7)))</f>
        <v/>
      </c>
      <c r="BO14" s="620" t="str">
        <f>IF($E14="","",IF(INDEX(E_SourceStreams!$A:$N,ET14,BO$7)="","",INDEX(E_SourceStreams!$A:$N,ET14,BO$7)))</f>
        <v/>
      </c>
      <c r="BP14" s="620" t="str">
        <f>IF($E14="","",IF(INDEX(E_SourceStreams!$A:$N,EU14,BP$7)="","",INDEX(E_SourceStreams!$A:$N,EU14,BP$7)))</f>
        <v/>
      </c>
      <c r="BQ14" s="620" t="str">
        <f>IF($E14="","",IF(INDEX(E_SourceStreams!$A:$N,EV14,BQ$7)="","",INDEX(E_SourceStreams!$A:$N,EV14,BQ$7)))</f>
        <v/>
      </c>
      <c r="BR14" s="620" t="str">
        <f>IF($E14="","",IF(INDEX(E_SourceStreams!$A:$N,EW14,BR$7)="","",INDEX(E_SourceStreams!$A:$N,EW14,BR$7)))</f>
        <v/>
      </c>
      <c r="BS14" s="620" t="str">
        <f>IF($E14="","",IF(INDEX(E_SourceStreams!$A:$N,EX14,BS$7)="","",INDEX(E_SourceStreams!$A:$N,EX14,BS$7)))</f>
        <v/>
      </c>
      <c r="BT14" s="620" t="str">
        <f>IF($E14="","",IF(INDEX(E_SourceStreams!$A:$N,EY14,BT$7)="","",INDEX(E_SourceStreams!$A:$N,EY14,BT$7)))</f>
        <v/>
      </c>
      <c r="BU14" s="615"/>
      <c r="CJ14" s="621" t="str">
        <f t="shared" si="0"/>
        <v>SourceCategory_</v>
      </c>
      <c r="CK14" s="602" t="b">
        <f>INDEX(C_InstallationDescription!$A$224:$A$329,ROWS($CI$11:CI14))="ausblenden"</f>
        <v>0</v>
      </c>
      <c r="CL14" s="602" t="str">
        <f t="shared" si="1"/>
        <v>SourceStreamName_</v>
      </c>
      <c r="CN14" s="602">
        <f t="shared" ref="CN14:CN77" si="67">CN13+66</f>
        <v>332</v>
      </c>
      <c r="CO14" s="602">
        <f t="shared" si="4"/>
        <v>334</v>
      </c>
      <c r="CP14" s="602">
        <f t="shared" si="5"/>
        <v>336</v>
      </c>
      <c r="CQ14" s="602">
        <f t="shared" si="6"/>
        <v>338</v>
      </c>
      <c r="CR14" s="602">
        <f t="shared" si="7"/>
        <v>340</v>
      </c>
      <c r="CS14" s="602">
        <f t="shared" si="8"/>
        <v>342</v>
      </c>
      <c r="CT14" s="602">
        <f t="shared" si="9"/>
        <v>344</v>
      </c>
      <c r="CU14" s="602">
        <f t="shared" si="10"/>
        <v>344</v>
      </c>
      <c r="CV14" s="602">
        <f t="shared" si="11"/>
        <v>344</v>
      </c>
      <c r="CW14" s="602">
        <f t="shared" si="12"/>
        <v>344</v>
      </c>
      <c r="CX14" s="602">
        <f t="shared" si="13"/>
        <v>344</v>
      </c>
      <c r="CY14" s="602">
        <f t="shared" si="14"/>
        <v>347</v>
      </c>
      <c r="CZ14" s="602">
        <f t="shared" si="15"/>
        <v>351</v>
      </c>
      <c r="DA14" s="602">
        <f t="shared" si="16"/>
        <v>352</v>
      </c>
      <c r="DB14" s="602">
        <f t="shared" si="17"/>
        <v>353</v>
      </c>
      <c r="DC14" s="602">
        <f t="shared" si="18"/>
        <v>360</v>
      </c>
      <c r="DD14" s="602">
        <f t="shared" si="19"/>
        <v>370</v>
      </c>
      <c r="DE14" s="602">
        <f t="shared" si="20"/>
        <v>370</v>
      </c>
      <c r="DF14" s="602">
        <f t="shared" si="21"/>
        <v>370</v>
      </c>
      <c r="DG14" s="602">
        <f t="shared" si="22"/>
        <v>370</v>
      </c>
      <c r="DH14" s="602">
        <f t="shared" si="23"/>
        <v>370</v>
      </c>
      <c r="DI14" s="602">
        <f t="shared" si="24"/>
        <v>370</v>
      </c>
      <c r="DJ14" s="602">
        <f t="shared" si="25"/>
        <v>370</v>
      </c>
      <c r="DK14" s="602">
        <f t="shared" si="26"/>
        <v>361</v>
      </c>
      <c r="DL14" s="602">
        <f t="shared" si="27"/>
        <v>371</v>
      </c>
      <c r="DM14" s="602">
        <f t="shared" si="28"/>
        <v>371</v>
      </c>
      <c r="DN14" s="602">
        <f t="shared" si="29"/>
        <v>371</v>
      </c>
      <c r="DO14" s="602">
        <f t="shared" si="30"/>
        <v>371</v>
      </c>
      <c r="DP14" s="602">
        <f t="shared" si="31"/>
        <v>371</v>
      </c>
      <c r="DQ14" s="602">
        <f t="shared" si="32"/>
        <v>371</v>
      </c>
      <c r="DR14" s="602">
        <f t="shared" si="33"/>
        <v>371</v>
      </c>
      <c r="DS14" s="602">
        <f t="shared" si="34"/>
        <v>362</v>
      </c>
      <c r="DT14" s="602">
        <f t="shared" si="35"/>
        <v>372</v>
      </c>
      <c r="DU14" s="602">
        <f t="shared" si="36"/>
        <v>372</v>
      </c>
      <c r="DV14" s="602">
        <f t="shared" si="37"/>
        <v>372</v>
      </c>
      <c r="DW14" s="602">
        <f t="shared" si="38"/>
        <v>372</v>
      </c>
      <c r="DX14" s="602">
        <f t="shared" si="39"/>
        <v>372</v>
      </c>
      <c r="DY14" s="602">
        <f t="shared" si="40"/>
        <v>372</v>
      </c>
      <c r="DZ14" s="602">
        <f t="shared" si="41"/>
        <v>372</v>
      </c>
      <c r="EA14" s="602">
        <f t="shared" si="42"/>
        <v>363</v>
      </c>
      <c r="EB14" s="602">
        <f t="shared" si="43"/>
        <v>373</v>
      </c>
      <c r="EC14" s="602">
        <f t="shared" si="44"/>
        <v>373</v>
      </c>
      <c r="ED14" s="602">
        <f t="shared" si="45"/>
        <v>373</v>
      </c>
      <c r="EE14" s="602">
        <f t="shared" si="46"/>
        <v>373</v>
      </c>
      <c r="EF14" s="602">
        <f t="shared" si="47"/>
        <v>373</v>
      </c>
      <c r="EG14" s="602">
        <f t="shared" si="48"/>
        <v>373</v>
      </c>
      <c r="EH14" s="602">
        <f t="shared" si="49"/>
        <v>373</v>
      </c>
      <c r="EI14" s="602">
        <f t="shared" si="50"/>
        <v>364</v>
      </c>
      <c r="EJ14" s="602">
        <f t="shared" si="51"/>
        <v>374</v>
      </c>
      <c r="EK14" s="602">
        <f t="shared" si="52"/>
        <v>374</v>
      </c>
      <c r="EL14" s="602">
        <f t="shared" si="53"/>
        <v>374</v>
      </c>
      <c r="EM14" s="602">
        <f t="shared" si="54"/>
        <v>374</v>
      </c>
      <c r="EN14" s="602">
        <f t="shared" si="55"/>
        <v>374</v>
      </c>
      <c r="EO14" s="602">
        <f t="shared" si="56"/>
        <v>374</v>
      </c>
      <c r="EP14" s="602">
        <f t="shared" si="57"/>
        <v>374</v>
      </c>
      <c r="EQ14" s="602">
        <f t="shared" si="58"/>
        <v>365</v>
      </c>
      <c r="ER14" s="602">
        <f t="shared" si="59"/>
        <v>375</v>
      </c>
      <c r="ES14" s="602">
        <f t="shared" si="60"/>
        <v>375</v>
      </c>
      <c r="ET14" s="602">
        <f t="shared" si="61"/>
        <v>375</v>
      </c>
      <c r="EU14" s="602">
        <f t="shared" si="62"/>
        <v>375</v>
      </c>
      <c r="EV14" s="602">
        <f t="shared" si="63"/>
        <v>375</v>
      </c>
      <c r="EW14" s="602">
        <f t="shared" si="64"/>
        <v>375</v>
      </c>
      <c r="EX14" s="602">
        <f t="shared" si="65"/>
        <v>375</v>
      </c>
      <c r="EY14" s="602">
        <f t="shared" si="66"/>
        <v>381</v>
      </c>
    </row>
    <row r="15" spans="1:159" ht="12.75" customHeight="1" x14ac:dyDescent="0.2">
      <c r="B15" s="617" t="str">
        <f>IF(COUNTIF($CK$10:CK15,TRUE)&gt;0,"",INDEX(C_InstallationDescription!$E$224:$E$240,ROWS($A$11:A15)))</f>
        <v/>
      </c>
      <c r="C15" s="623" t="str">
        <f>IF($E15="","",INDEX(C_InstallationDescription!F:F,MATCH($B15,C_InstallationDescription!$E:$E,0)))</f>
        <v/>
      </c>
      <c r="D15" s="623" t="str">
        <f>IF($E15="","",INDEX(C_InstallationDescription!I:I,MATCH($B15,C_InstallationDescription!$E:$E,0)))</f>
        <v/>
      </c>
      <c r="E15" s="623" t="str">
        <f>IF($B15="","",INDEX(C_InstallationDescription!F:F,MATCH($CJ15,C_InstallationDescription!$Q:$Q,0)))</f>
        <v/>
      </c>
      <c r="F15" s="624" t="str">
        <f>IF($E15="","",INDEX(C_InstallationDescription!L:L,MATCH($CJ15,C_InstallationDescription!$Q:$Q,0)))</f>
        <v/>
      </c>
      <c r="G15" s="623" t="str">
        <f>IF($E15="","",INDEX(C_InstallationDescription!M:M,MATCH($CJ15,C_InstallationDescription!$Q:$Q,0)))</f>
        <v/>
      </c>
      <c r="H15" s="623" t="str">
        <f>IF($E15="","",INDEX(C_InstallationDescription!N:N,MATCH($CJ15,C_InstallationDescription!$Q:$Q,0)))</f>
        <v/>
      </c>
      <c r="I15" s="620" t="str">
        <f>IF($E15="","",IF(INDEX(E_SourceStreams!$A:$N,CN15,I$7)="","",INDEX(E_SourceStreams!$A:$N,CN15,I$7)))</f>
        <v/>
      </c>
      <c r="J15" s="620" t="str">
        <f>IF($E15="","",IF(INDEX(E_SourceStreams!$A:$N,CO15,J$7)="","",INDEX(E_SourceStreams!$A:$N,CO15,J$7)))</f>
        <v/>
      </c>
      <c r="K15" s="620" t="str">
        <f>IF($E15="","",IF(INDEX(E_SourceStreams!$A:$N,CP15,K$7)="","",INDEX(E_SourceStreams!$A:$N,CP15,K$7)))</f>
        <v/>
      </c>
      <c r="L15" s="620" t="str">
        <f>IF($E15="","",IF(INDEX(E_SourceStreams!$A:$N,CQ15,L$7)="","",INDEX(E_SourceStreams!$A:$N,CQ15,L$7)))</f>
        <v/>
      </c>
      <c r="M15" s="620" t="str">
        <f>IF($E15="","",IF(INDEX(E_SourceStreams!$A:$N,CR15,M$7)="","",INDEX(E_SourceStreams!$A:$N,CR15,M$7)))</f>
        <v/>
      </c>
      <c r="N15" s="620" t="str">
        <f>IF($E15="","",IF(INDEX(E_SourceStreams!$A:$N,CS15,N$7)="","",INDEX(E_SourceStreams!$A:$N,CS15,N$7)))</f>
        <v/>
      </c>
      <c r="O15" s="620" t="str">
        <f>IF($E15="","",IF(INDEX(E_SourceStreams!$A:$N,CT15,O$7)="","",INDEX(E_SourceStreams!$A:$N,CT15,O$7)))</f>
        <v/>
      </c>
      <c r="P15" s="620" t="str">
        <f>IF($E15="","",IF(INDEX(E_SourceStreams!$A:$N,CU15,P$7)="","",INDEX(E_SourceStreams!$A:$N,CU15,P$7)))</f>
        <v/>
      </c>
      <c r="Q15" s="620" t="str">
        <f>IF($E15="","",IF(INDEX(E_SourceStreams!$A:$N,CV15,Q$7)="","",INDEX(E_SourceStreams!$A:$N,CV15,Q$7)))</f>
        <v/>
      </c>
      <c r="R15" s="620" t="str">
        <f>IF($E15="","",IF(INDEX(E_SourceStreams!$A:$N,CW15,R$7)="","",INDEX(E_SourceStreams!$A:$N,CW15,R$7)))</f>
        <v/>
      </c>
      <c r="S15" s="620" t="str">
        <f>IF($E15="","",IF(INDEX(E_SourceStreams!$A:$N,CX15,S$7)="","",INDEX(E_SourceStreams!$A:$N,CX15,S$7)))</f>
        <v/>
      </c>
      <c r="T15" s="620" t="str">
        <f>IF($E15="","",IF(INDEX(E_SourceStreams!$A:$N,CY15,T$7)="","",INDEX(E_SourceStreams!$A:$N,CY15,T$7)))</f>
        <v/>
      </c>
      <c r="U15" s="620" t="str">
        <f>IF($E15="","",IF(INDEX(E_SourceStreams!$A:$N,CZ15,U$7)="","",INDEX(E_SourceStreams!$A:$N,CZ15,U$7)))</f>
        <v/>
      </c>
      <c r="V15" s="620" t="str">
        <f>IF($E15="","",IF(INDEX(E_SourceStreams!$A:$N,DA15,V$7)="","",INDEX(E_SourceStreams!$A:$N,DA15,V$7)))</f>
        <v/>
      </c>
      <c r="W15" s="620" t="str">
        <f>IF($E15="","",IF(INDEX(E_SourceStreams!$A:$N,DB15,W$7)="","",INDEX(E_SourceStreams!$A:$N,DB15,W$7)))</f>
        <v/>
      </c>
      <c r="X15" s="620" t="str">
        <f>IF($E15="","",IF(INDEX(E_SourceStreams!$A:$N,DC15,X$7)="","",INDEX(E_SourceStreams!$A:$N,DC15,X$7)))</f>
        <v/>
      </c>
      <c r="Y15" s="620" t="str">
        <f>IF($E15="","",IF(INDEX(E_SourceStreams!$A:$N,DD15,Y$7)="","",INDEX(E_SourceStreams!$A:$N,DD15,Y$7)))</f>
        <v/>
      </c>
      <c r="Z15" s="620" t="str">
        <f>IF($E15="","",IF(INDEX(E_SourceStreams!$A:$N,DE15,Z$7)="","",INDEX(E_SourceStreams!$A:$N,DE15,Z$7)))</f>
        <v/>
      </c>
      <c r="AA15" s="620" t="str">
        <f>IF($E15="","",IF(INDEX(E_SourceStreams!$A:$N,DF15,AA$7)="","",INDEX(E_SourceStreams!$A:$N,DF15,AA$7)))</f>
        <v/>
      </c>
      <c r="AB15" s="620" t="str">
        <f>IF($E15="","",IF(INDEX(E_SourceStreams!$A:$N,DG15,AB$7)="","",INDEX(E_SourceStreams!$A:$N,DG15,AB$7)))</f>
        <v/>
      </c>
      <c r="AC15" s="620" t="str">
        <f>IF($E15="","",IF(INDEX(E_SourceStreams!$A:$N,DH15,AC$7)="","",INDEX(E_SourceStreams!$A:$N,DH15,AC$7)))</f>
        <v/>
      </c>
      <c r="AD15" s="620" t="str">
        <f>IF($E15="","",IF(INDEX(E_SourceStreams!$A:$N,DI15,AD$7)="","",INDEX(E_SourceStreams!$A:$N,DI15,AD$7)))</f>
        <v/>
      </c>
      <c r="AE15" s="620" t="str">
        <f>IF($E15="","",IF(INDEX(E_SourceStreams!$A:$N,DJ15,AE$7)="","",INDEX(E_SourceStreams!$A:$N,DJ15,AE$7)))</f>
        <v/>
      </c>
      <c r="AF15" s="620" t="str">
        <f>IF($E15="","",IF(INDEX(E_SourceStreams!$A:$N,DK15,AF$7)="","",INDEX(E_SourceStreams!$A:$N,DK15,AF$7)))</f>
        <v/>
      </c>
      <c r="AG15" s="620" t="str">
        <f>IF($E15="","",IF(INDEX(E_SourceStreams!$A:$N,DL15,AG$7)="","",INDEX(E_SourceStreams!$A:$N,DL15,AG$7)))</f>
        <v/>
      </c>
      <c r="AH15" s="620" t="str">
        <f>IF($E15="","",IF(INDEX(E_SourceStreams!$A:$N,DM15,AH$7)="","",INDEX(E_SourceStreams!$A:$N,DM15,AH$7)))</f>
        <v/>
      </c>
      <c r="AI15" s="620" t="str">
        <f>IF($E15="","",IF(INDEX(E_SourceStreams!$A:$N,DN15,AI$7)="","",INDEX(E_SourceStreams!$A:$N,DN15,AI$7)))</f>
        <v/>
      </c>
      <c r="AJ15" s="620" t="str">
        <f>IF($E15="","",IF(INDEX(E_SourceStreams!$A:$N,DO15,AJ$7)="","",INDEX(E_SourceStreams!$A:$N,DO15,AJ$7)))</f>
        <v/>
      </c>
      <c r="AK15" s="620" t="str">
        <f>IF($E15="","",IF(INDEX(E_SourceStreams!$A:$N,DP15,AK$7)="","",INDEX(E_SourceStreams!$A:$N,DP15,AK$7)))</f>
        <v/>
      </c>
      <c r="AL15" s="620" t="str">
        <f>IF($E15="","",IF(INDEX(E_SourceStreams!$A:$N,DQ15,AL$7)="","",INDEX(E_SourceStreams!$A:$N,DQ15,AL$7)))</f>
        <v/>
      </c>
      <c r="AM15" s="620" t="str">
        <f>IF($E15="","",IF(INDEX(E_SourceStreams!$A:$N,DR15,AM$7)="","",INDEX(E_SourceStreams!$A:$N,DR15,AM$7)))</f>
        <v/>
      </c>
      <c r="AN15" s="620" t="str">
        <f>IF($E15="","",IF(INDEX(E_SourceStreams!$A:$N,DS15,AN$7)="","",INDEX(E_SourceStreams!$A:$N,DS15,AN$7)))</f>
        <v/>
      </c>
      <c r="AO15" s="620" t="str">
        <f>IF($E15="","",IF(INDEX(E_SourceStreams!$A:$N,DT15,AO$7)="","",INDEX(E_SourceStreams!$A:$N,DT15,AO$7)))</f>
        <v/>
      </c>
      <c r="AP15" s="620" t="str">
        <f>IF($E15="","",IF(INDEX(E_SourceStreams!$A:$N,DU15,AP$7)="","",INDEX(E_SourceStreams!$A:$N,DU15,AP$7)))</f>
        <v/>
      </c>
      <c r="AQ15" s="620" t="str">
        <f>IF($E15="","",IF(INDEX(E_SourceStreams!$A:$N,DV15,AQ$7)="","",INDEX(E_SourceStreams!$A:$N,DV15,AQ$7)))</f>
        <v/>
      </c>
      <c r="AR15" s="620" t="str">
        <f>IF($E15="","",IF(INDEX(E_SourceStreams!$A:$N,DW15,AR$7)="","",INDEX(E_SourceStreams!$A:$N,DW15,AR$7)))</f>
        <v/>
      </c>
      <c r="AS15" s="620" t="str">
        <f>IF($E15="","",IF(INDEX(E_SourceStreams!$A:$N,DX15,AS$7)="","",INDEX(E_SourceStreams!$A:$N,DX15,AS$7)))</f>
        <v/>
      </c>
      <c r="AT15" s="620" t="str">
        <f>IF($E15="","",IF(INDEX(E_SourceStreams!$A:$N,DY15,AT$7)="","",INDEX(E_SourceStreams!$A:$N,DY15,AT$7)))</f>
        <v/>
      </c>
      <c r="AU15" s="620" t="str">
        <f>IF($E15="","",IF(INDEX(E_SourceStreams!$A:$N,DZ15,AU$7)="","",INDEX(E_SourceStreams!$A:$N,DZ15,AU$7)))</f>
        <v/>
      </c>
      <c r="AV15" s="620" t="str">
        <f>IF($E15="","",IF(INDEX(E_SourceStreams!$A:$N,EA15,AV$7)="","",INDEX(E_SourceStreams!$A:$N,EA15,AV$7)))</f>
        <v/>
      </c>
      <c r="AW15" s="620" t="str">
        <f>IF($E15="","",IF(INDEX(E_SourceStreams!$A:$N,EB15,AW$7)="","",INDEX(E_SourceStreams!$A:$N,EB15,AW$7)))</f>
        <v/>
      </c>
      <c r="AX15" s="620" t="str">
        <f>IF($E15="","",IF(INDEX(E_SourceStreams!$A:$N,EC15,AX$7)="","",INDEX(E_SourceStreams!$A:$N,EC15,AX$7)))</f>
        <v/>
      </c>
      <c r="AY15" s="620" t="str">
        <f>IF($E15="","",IF(INDEX(E_SourceStreams!$A:$N,ED15,AY$7)="","",INDEX(E_SourceStreams!$A:$N,ED15,AY$7)))</f>
        <v/>
      </c>
      <c r="AZ15" s="620" t="str">
        <f>IF($E15="","",IF(INDEX(E_SourceStreams!$A:$N,EE15,AZ$7)="","",INDEX(E_SourceStreams!$A:$N,EE15,AZ$7)))</f>
        <v/>
      </c>
      <c r="BA15" s="620" t="str">
        <f>IF($E15="","",IF(INDEX(E_SourceStreams!$A:$N,EF15,BA$7)="","",INDEX(E_SourceStreams!$A:$N,EF15,BA$7)))</f>
        <v/>
      </c>
      <c r="BB15" s="620" t="str">
        <f>IF($E15="","",IF(INDEX(E_SourceStreams!$A:$N,EG15,BB$7)="","",INDEX(E_SourceStreams!$A:$N,EG15,BB$7)))</f>
        <v/>
      </c>
      <c r="BC15" s="620" t="str">
        <f>IF($E15="","",IF(INDEX(E_SourceStreams!$A:$N,EH15,BC$7)="","",INDEX(E_SourceStreams!$A:$N,EH15,BC$7)))</f>
        <v/>
      </c>
      <c r="BD15" s="620" t="str">
        <f>IF($E15="","",IF(INDEX(E_SourceStreams!$A:$N,EI15,BD$7)="","",INDEX(E_SourceStreams!$A:$N,EI15,BD$7)))</f>
        <v/>
      </c>
      <c r="BE15" s="620" t="str">
        <f>IF($E15="","",IF(INDEX(E_SourceStreams!$A:$N,EJ15,BE$7)="","",INDEX(E_SourceStreams!$A:$N,EJ15,BE$7)))</f>
        <v/>
      </c>
      <c r="BF15" s="620" t="str">
        <f>IF($E15="","",IF(INDEX(E_SourceStreams!$A:$N,EK15,BF$7)="","",INDEX(E_SourceStreams!$A:$N,EK15,BF$7)))</f>
        <v/>
      </c>
      <c r="BG15" s="620" t="str">
        <f>IF($E15="","",IF(INDEX(E_SourceStreams!$A:$N,EL15,BG$7)="","",INDEX(E_SourceStreams!$A:$N,EL15,BG$7)))</f>
        <v/>
      </c>
      <c r="BH15" s="620" t="str">
        <f>IF($E15="","",IF(INDEX(E_SourceStreams!$A:$N,EM15,BH$7)="","",INDEX(E_SourceStreams!$A:$N,EM15,BH$7)))</f>
        <v/>
      </c>
      <c r="BI15" s="620" t="str">
        <f>IF($E15="","",IF(INDEX(E_SourceStreams!$A:$N,EN15,BI$7)="","",INDEX(E_SourceStreams!$A:$N,EN15,BI$7)))</f>
        <v/>
      </c>
      <c r="BJ15" s="620" t="str">
        <f>IF($E15="","",IF(INDEX(E_SourceStreams!$A:$N,EO15,BJ$7)="","",INDEX(E_SourceStreams!$A:$N,EO15,BJ$7)))</f>
        <v/>
      </c>
      <c r="BK15" s="620" t="str">
        <f>IF($E15="","",IF(INDEX(E_SourceStreams!$A:$N,EP15,BK$7)="","",INDEX(E_SourceStreams!$A:$N,EP15,BK$7)))</f>
        <v/>
      </c>
      <c r="BL15" s="620" t="str">
        <f>IF($E15="","",IF(INDEX(E_SourceStreams!$A:$N,EQ15,BL$7)="","",INDEX(E_SourceStreams!$A:$N,EQ15,BL$7)))</f>
        <v/>
      </c>
      <c r="BM15" s="620" t="str">
        <f>IF($E15="","",IF(INDEX(E_SourceStreams!$A:$N,ER15,BM$7)="","",INDEX(E_SourceStreams!$A:$N,ER15,BM$7)))</f>
        <v/>
      </c>
      <c r="BN15" s="620" t="str">
        <f>IF($E15="","",IF(INDEX(E_SourceStreams!$A:$N,ES15,BN$7)="","",INDEX(E_SourceStreams!$A:$N,ES15,BN$7)))</f>
        <v/>
      </c>
      <c r="BO15" s="620" t="str">
        <f>IF($E15="","",IF(INDEX(E_SourceStreams!$A:$N,ET15,BO$7)="","",INDEX(E_SourceStreams!$A:$N,ET15,BO$7)))</f>
        <v/>
      </c>
      <c r="BP15" s="620" t="str">
        <f>IF($E15="","",IF(INDEX(E_SourceStreams!$A:$N,EU15,BP$7)="","",INDEX(E_SourceStreams!$A:$N,EU15,BP$7)))</f>
        <v/>
      </c>
      <c r="BQ15" s="620" t="str">
        <f>IF($E15="","",IF(INDEX(E_SourceStreams!$A:$N,EV15,BQ$7)="","",INDEX(E_SourceStreams!$A:$N,EV15,BQ$7)))</f>
        <v/>
      </c>
      <c r="BR15" s="620" t="str">
        <f>IF($E15="","",IF(INDEX(E_SourceStreams!$A:$N,EW15,BR$7)="","",INDEX(E_SourceStreams!$A:$N,EW15,BR$7)))</f>
        <v/>
      </c>
      <c r="BS15" s="620" t="str">
        <f>IF($E15="","",IF(INDEX(E_SourceStreams!$A:$N,EX15,BS$7)="","",INDEX(E_SourceStreams!$A:$N,EX15,BS$7)))</f>
        <v/>
      </c>
      <c r="BT15" s="620" t="str">
        <f>IF($E15="","",IF(INDEX(E_SourceStreams!$A:$N,EY15,BT$7)="","",INDEX(E_SourceStreams!$A:$N,EY15,BT$7)))</f>
        <v/>
      </c>
      <c r="BU15" s="615"/>
      <c r="CJ15" s="621" t="str">
        <f t="shared" si="0"/>
        <v>SourceCategory_</v>
      </c>
      <c r="CK15" s="602" t="b">
        <f>INDEX(C_InstallationDescription!$A$224:$A$329,ROWS($CI$11:CI15))="ausblenden"</f>
        <v>0</v>
      </c>
      <c r="CL15" s="602" t="str">
        <f t="shared" si="1"/>
        <v>SourceStreamName_</v>
      </c>
      <c r="CN15" s="602">
        <f t="shared" si="67"/>
        <v>398</v>
      </c>
      <c r="CO15" s="602">
        <f t="shared" si="4"/>
        <v>400</v>
      </c>
      <c r="CP15" s="602">
        <f t="shared" si="5"/>
        <v>402</v>
      </c>
      <c r="CQ15" s="602">
        <f t="shared" si="6"/>
        <v>404</v>
      </c>
      <c r="CR15" s="602">
        <f t="shared" si="7"/>
        <v>406</v>
      </c>
      <c r="CS15" s="602">
        <f t="shared" si="8"/>
        <v>408</v>
      </c>
      <c r="CT15" s="602">
        <f t="shared" si="9"/>
        <v>410</v>
      </c>
      <c r="CU15" s="602">
        <f t="shared" si="10"/>
        <v>410</v>
      </c>
      <c r="CV15" s="602">
        <f t="shared" si="11"/>
        <v>410</v>
      </c>
      <c r="CW15" s="602">
        <f t="shared" si="12"/>
        <v>410</v>
      </c>
      <c r="CX15" s="602">
        <f t="shared" si="13"/>
        <v>410</v>
      </c>
      <c r="CY15" s="602">
        <f t="shared" si="14"/>
        <v>413</v>
      </c>
      <c r="CZ15" s="602">
        <f t="shared" si="15"/>
        <v>417</v>
      </c>
      <c r="DA15" s="602">
        <f t="shared" si="16"/>
        <v>418</v>
      </c>
      <c r="DB15" s="602">
        <f t="shared" si="17"/>
        <v>419</v>
      </c>
      <c r="DC15" s="602">
        <f t="shared" si="18"/>
        <v>426</v>
      </c>
      <c r="DD15" s="602">
        <f t="shared" si="19"/>
        <v>436</v>
      </c>
      <c r="DE15" s="602">
        <f t="shared" si="20"/>
        <v>436</v>
      </c>
      <c r="DF15" s="602">
        <f t="shared" si="21"/>
        <v>436</v>
      </c>
      <c r="DG15" s="602">
        <f t="shared" si="22"/>
        <v>436</v>
      </c>
      <c r="DH15" s="602">
        <f t="shared" si="23"/>
        <v>436</v>
      </c>
      <c r="DI15" s="602">
        <f t="shared" si="24"/>
        <v>436</v>
      </c>
      <c r="DJ15" s="602">
        <f t="shared" si="25"/>
        <v>436</v>
      </c>
      <c r="DK15" s="602">
        <f t="shared" si="26"/>
        <v>427</v>
      </c>
      <c r="DL15" s="602">
        <f t="shared" si="27"/>
        <v>437</v>
      </c>
      <c r="DM15" s="602">
        <f t="shared" si="28"/>
        <v>437</v>
      </c>
      <c r="DN15" s="602">
        <f t="shared" si="29"/>
        <v>437</v>
      </c>
      <c r="DO15" s="602">
        <f t="shared" si="30"/>
        <v>437</v>
      </c>
      <c r="DP15" s="602">
        <f t="shared" si="31"/>
        <v>437</v>
      </c>
      <c r="DQ15" s="602">
        <f t="shared" si="32"/>
        <v>437</v>
      </c>
      <c r="DR15" s="602">
        <f t="shared" si="33"/>
        <v>437</v>
      </c>
      <c r="DS15" s="602">
        <f t="shared" si="34"/>
        <v>428</v>
      </c>
      <c r="DT15" s="602">
        <f t="shared" si="35"/>
        <v>438</v>
      </c>
      <c r="DU15" s="602">
        <f t="shared" si="36"/>
        <v>438</v>
      </c>
      <c r="DV15" s="602">
        <f t="shared" si="37"/>
        <v>438</v>
      </c>
      <c r="DW15" s="602">
        <f t="shared" si="38"/>
        <v>438</v>
      </c>
      <c r="DX15" s="602">
        <f t="shared" si="39"/>
        <v>438</v>
      </c>
      <c r="DY15" s="602">
        <f t="shared" si="40"/>
        <v>438</v>
      </c>
      <c r="DZ15" s="602">
        <f t="shared" si="41"/>
        <v>438</v>
      </c>
      <c r="EA15" s="602">
        <f t="shared" si="42"/>
        <v>429</v>
      </c>
      <c r="EB15" s="602">
        <f t="shared" si="43"/>
        <v>439</v>
      </c>
      <c r="EC15" s="602">
        <f t="shared" si="44"/>
        <v>439</v>
      </c>
      <c r="ED15" s="602">
        <f t="shared" si="45"/>
        <v>439</v>
      </c>
      <c r="EE15" s="602">
        <f t="shared" si="46"/>
        <v>439</v>
      </c>
      <c r="EF15" s="602">
        <f t="shared" si="47"/>
        <v>439</v>
      </c>
      <c r="EG15" s="602">
        <f t="shared" si="48"/>
        <v>439</v>
      </c>
      <c r="EH15" s="602">
        <f t="shared" si="49"/>
        <v>439</v>
      </c>
      <c r="EI15" s="602">
        <f t="shared" si="50"/>
        <v>430</v>
      </c>
      <c r="EJ15" s="602">
        <f t="shared" si="51"/>
        <v>440</v>
      </c>
      <c r="EK15" s="602">
        <f t="shared" si="52"/>
        <v>440</v>
      </c>
      <c r="EL15" s="602">
        <f t="shared" si="53"/>
        <v>440</v>
      </c>
      <c r="EM15" s="602">
        <f t="shared" si="54"/>
        <v>440</v>
      </c>
      <c r="EN15" s="602">
        <f t="shared" si="55"/>
        <v>440</v>
      </c>
      <c r="EO15" s="602">
        <f t="shared" si="56"/>
        <v>440</v>
      </c>
      <c r="EP15" s="602">
        <f t="shared" si="57"/>
        <v>440</v>
      </c>
      <c r="EQ15" s="602">
        <f t="shared" si="58"/>
        <v>431</v>
      </c>
      <c r="ER15" s="602">
        <f t="shared" si="59"/>
        <v>441</v>
      </c>
      <c r="ES15" s="602">
        <f t="shared" si="60"/>
        <v>441</v>
      </c>
      <c r="ET15" s="602">
        <f t="shared" si="61"/>
        <v>441</v>
      </c>
      <c r="EU15" s="602">
        <f t="shared" si="62"/>
        <v>441</v>
      </c>
      <c r="EV15" s="602">
        <f t="shared" si="63"/>
        <v>441</v>
      </c>
      <c r="EW15" s="602">
        <f t="shared" si="64"/>
        <v>441</v>
      </c>
      <c r="EX15" s="602">
        <f t="shared" si="65"/>
        <v>441</v>
      </c>
      <c r="EY15" s="602">
        <f t="shared" si="66"/>
        <v>447</v>
      </c>
    </row>
    <row r="16" spans="1:159" ht="12.75" customHeight="1" x14ac:dyDescent="0.2">
      <c r="B16" s="617" t="str">
        <f>IF(COUNTIF($CK$10:CK16,TRUE)&gt;0,"",INDEX(C_InstallationDescription!$E$224:$E$240,ROWS($A$11:A16)))</f>
        <v/>
      </c>
      <c r="C16" s="623" t="str">
        <f>IF($E16="","",INDEX(C_InstallationDescription!F:F,MATCH($B16,C_InstallationDescription!$E:$E,0)))</f>
        <v/>
      </c>
      <c r="D16" s="623" t="str">
        <f>IF($E16="","",INDEX(C_InstallationDescription!I:I,MATCH($B16,C_InstallationDescription!$E:$E,0)))</f>
        <v/>
      </c>
      <c r="E16" s="623" t="str">
        <f>IF($B16="","",INDEX(C_InstallationDescription!F:F,MATCH($CJ16,C_InstallationDescription!$Q:$Q,0)))</f>
        <v/>
      </c>
      <c r="F16" s="624" t="str">
        <f>IF($E16="","",INDEX(C_InstallationDescription!L:L,MATCH($CJ16,C_InstallationDescription!$Q:$Q,0)))</f>
        <v/>
      </c>
      <c r="G16" s="623" t="str">
        <f>IF($E16="","",INDEX(C_InstallationDescription!M:M,MATCH($CJ16,C_InstallationDescription!$Q:$Q,0)))</f>
        <v/>
      </c>
      <c r="H16" s="623" t="str">
        <f>IF($E16="","",INDEX(C_InstallationDescription!N:N,MATCH($CJ16,C_InstallationDescription!$Q:$Q,0)))</f>
        <v/>
      </c>
      <c r="I16" s="620" t="str">
        <f>IF($E16="","",IF(INDEX(E_SourceStreams!$A:$N,CN16,I$7)="","",INDEX(E_SourceStreams!$A:$N,CN16,I$7)))</f>
        <v/>
      </c>
      <c r="J16" s="620" t="str">
        <f>IF($E16="","",IF(INDEX(E_SourceStreams!$A:$N,CO16,J$7)="","",INDEX(E_SourceStreams!$A:$N,CO16,J$7)))</f>
        <v/>
      </c>
      <c r="K16" s="620" t="str">
        <f>IF($E16="","",IF(INDEX(E_SourceStreams!$A:$N,CP16,K$7)="","",INDEX(E_SourceStreams!$A:$N,CP16,K$7)))</f>
        <v/>
      </c>
      <c r="L16" s="620" t="str">
        <f>IF($E16="","",IF(INDEX(E_SourceStreams!$A:$N,CQ16,L$7)="","",INDEX(E_SourceStreams!$A:$N,CQ16,L$7)))</f>
        <v/>
      </c>
      <c r="M16" s="620" t="str">
        <f>IF($E16="","",IF(INDEX(E_SourceStreams!$A:$N,CR16,M$7)="","",INDEX(E_SourceStreams!$A:$N,CR16,M$7)))</f>
        <v/>
      </c>
      <c r="N16" s="620" t="str">
        <f>IF($E16="","",IF(INDEX(E_SourceStreams!$A:$N,CS16,N$7)="","",INDEX(E_SourceStreams!$A:$N,CS16,N$7)))</f>
        <v/>
      </c>
      <c r="O16" s="620" t="str">
        <f>IF($E16="","",IF(INDEX(E_SourceStreams!$A:$N,CT16,O$7)="","",INDEX(E_SourceStreams!$A:$N,CT16,O$7)))</f>
        <v/>
      </c>
      <c r="P16" s="620" t="str">
        <f>IF($E16="","",IF(INDEX(E_SourceStreams!$A:$N,CU16,P$7)="","",INDEX(E_SourceStreams!$A:$N,CU16,P$7)))</f>
        <v/>
      </c>
      <c r="Q16" s="620" t="str">
        <f>IF($E16="","",IF(INDEX(E_SourceStreams!$A:$N,CV16,Q$7)="","",INDEX(E_SourceStreams!$A:$N,CV16,Q$7)))</f>
        <v/>
      </c>
      <c r="R16" s="620" t="str">
        <f>IF($E16="","",IF(INDEX(E_SourceStreams!$A:$N,CW16,R$7)="","",INDEX(E_SourceStreams!$A:$N,CW16,R$7)))</f>
        <v/>
      </c>
      <c r="S16" s="620" t="str">
        <f>IF($E16="","",IF(INDEX(E_SourceStreams!$A:$N,CX16,S$7)="","",INDEX(E_SourceStreams!$A:$N,CX16,S$7)))</f>
        <v/>
      </c>
      <c r="T16" s="620" t="str">
        <f>IF($E16="","",IF(INDEX(E_SourceStreams!$A:$N,CY16,T$7)="","",INDEX(E_SourceStreams!$A:$N,CY16,T$7)))</f>
        <v/>
      </c>
      <c r="U16" s="620" t="str">
        <f>IF($E16="","",IF(INDEX(E_SourceStreams!$A:$N,CZ16,U$7)="","",INDEX(E_SourceStreams!$A:$N,CZ16,U$7)))</f>
        <v/>
      </c>
      <c r="V16" s="620" t="str">
        <f>IF($E16="","",IF(INDEX(E_SourceStreams!$A:$N,DA16,V$7)="","",INDEX(E_SourceStreams!$A:$N,DA16,V$7)))</f>
        <v/>
      </c>
      <c r="W16" s="620" t="str">
        <f>IF($E16="","",IF(INDEX(E_SourceStreams!$A:$N,DB16,W$7)="","",INDEX(E_SourceStreams!$A:$N,DB16,W$7)))</f>
        <v/>
      </c>
      <c r="X16" s="620" t="str">
        <f>IF($E16="","",IF(INDEX(E_SourceStreams!$A:$N,DC16,X$7)="","",INDEX(E_SourceStreams!$A:$N,DC16,X$7)))</f>
        <v/>
      </c>
      <c r="Y16" s="620" t="str">
        <f>IF($E16="","",IF(INDEX(E_SourceStreams!$A:$N,DD16,Y$7)="","",INDEX(E_SourceStreams!$A:$N,DD16,Y$7)))</f>
        <v/>
      </c>
      <c r="Z16" s="620" t="str">
        <f>IF($E16="","",IF(INDEX(E_SourceStreams!$A:$N,DE16,Z$7)="","",INDEX(E_SourceStreams!$A:$N,DE16,Z$7)))</f>
        <v/>
      </c>
      <c r="AA16" s="620" t="str">
        <f>IF($E16="","",IF(INDEX(E_SourceStreams!$A:$N,DF16,AA$7)="","",INDEX(E_SourceStreams!$A:$N,DF16,AA$7)))</f>
        <v/>
      </c>
      <c r="AB16" s="620" t="str">
        <f>IF($E16="","",IF(INDEX(E_SourceStreams!$A:$N,DG16,AB$7)="","",INDEX(E_SourceStreams!$A:$N,DG16,AB$7)))</f>
        <v/>
      </c>
      <c r="AC16" s="620" t="str">
        <f>IF($E16="","",IF(INDEX(E_SourceStreams!$A:$N,DH16,AC$7)="","",INDEX(E_SourceStreams!$A:$N,DH16,AC$7)))</f>
        <v/>
      </c>
      <c r="AD16" s="620" t="str">
        <f>IF($E16="","",IF(INDEX(E_SourceStreams!$A:$N,DI16,AD$7)="","",INDEX(E_SourceStreams!$A:$N,DI16,AD$7)))</f>
        <v/>
      </c>
      <c r="AE16" s="620" t="str">
        <f>IF($E16="","",IF(INDEX(E_SourceStreams!$A:$N,DJ16,AE$7)="","",INDEX(E_SourceStreams!$A:$N,DJ16,AE$7)))</f>
        <v/>
      </c>
      <c r="AF16" s="620" t="str">
        <f>IF($E16="","",IF(INDEX(E_SourceStreams!$A:$N,DK16,AF$7)="","",INDEX(E_SourceStreams!$A:$N,DK16,AF$7)))</f>
        <v/>
      </c>
      <c r="AG16" s="620" t="str">
        <f>IF($E16="","",IF(INDEX(E_SourceStreams!$A:$N,DL16,AG$7)="","",INDEX(E_SourceStreams!$A:$N,DL16,AG$7)))</f>
        <v/>
      </c>
      <c r="AH16" s="620" t="str">
        <f>IF($E16="","",IF(INDEX(E_SourceStreams!$A:$N,DM16,AH$7)="","",INDEX(E_SourceStreams!$A:$N,DM16,AH$7)))</f>
        <v/>
      </c>
      <c r="AI16" s="620" t="str">
        <f>IF($E16="","",IF(INDEX(E_SourceStreams!$A:$N,DN16,AI$7)="","",INDEX(E_SourceStreams!$A:$N,DN16,AI$7)))</f>
        <v/>
      </c>
      <c r="AJ16" s="620" t="str">
        <f>IF($E16="","",IF(INDEX(E_SourceStreams!$A:$N,DO16,AJ$7)="","",INDEX(E_SourceStreams!$A:$N,DO16,AJ$7)))</f>
        <v/>
      </c>
      <c r="AK16" s="620" t="str">
        <f>IF($E16="","",IF(INDEX(E_SourceStreams!$A:$N,DP16,AK$7)="","",INDEX(E_SourceStreams!$A:$N,DP16,AK$7)))</f>
        <v/>
      </c>
      <c r="AL16" s="620" t="str">
        <f>IF($E16="","",IF(INDEX(E_SourceStreams!$A:$N,DQ16,AL$7)="","",INDEX(E_SourceStreams!$A:$N,DQ16,AL$7)))</f>
        <v/>
      </c>
      <c r="AM16" s="620" t="str">
        <f>IF($E16="","",IF(INDEX(E_SourceStreams!$A:$N,DR16,AM$7)="","",INDEX(E_SourceStreams!$A:$N,DR16,AM$7)))</f>
        <v/>
      </c>
      <c r="AN16" s="620" t="str">
        <f>IF($E16="","",IF(INDEX(E_SourceStreams!$A:$N,DS16,AN$7)="","",INDEX(E_SourceStreams!$A:$N,DS16,AN$7)))</f>
        <v/>
      </c>
      <c r="AO16" s="620" t="str">
        <f>IF($E16="","",IF(INDEX(E_SourceStreams!$A:$N,DT16,AO$7)="","",INDEX(E_SourceStreams!$A:$N,DT16,AO$7)))</f>
        <v/>
      </c>
      <c r="AP16" s="620" t="str">
        <f>IF($E16="","",IF(INDEX(E_SourceStreams!$A:$N,DU16,AP$7)="","",INDEX(E_SourceStreams!$A:$N,DU16,AP$7)))</f>
        <v/>
      </c>
      <c r="AQ16" s="620" t="str">
        <f>IF($E16="","",IF(INDEX(E_SourceStreams!$A:$N,DV16,AQ$7)="","",INDEX(E_SourceStreams!$A:$N,DV16,AQ$7)))</f>
        <v/>
      </c>
      <c r="AR16" s="620" t="str">
        <f>IF($E16="","",IF(INDEX(E_SourceStreams!$A:$N,DW16,AR$7)="","",INDEX(E_SourceStreams!$A:$N,DW16,AR$7)))</f>
        <v/>
      </c>
      <c r="AS16" s="620" t="str">
        <f>IF($E16="","",IF(INDEX(E_SourceStreams!$A:$N,DX16,AS$7)="","",INDEX(E_SourceStreams!$A:$N,DX16,AS$7)))</f>
        <v/>
      </c>
      <c r="AT16" s="620" t="str">
        <f>IF($E16="","",IF(INDEX(E_SourceStreams!$A:$N,DY16,AT$7)="","",INDEX(E_SourceStreams!$A:$N,DY16,AT$7)))</f>
        <v/>
      </c>
      <c r="AU16" s="620" t="str">
        <f>IF($E16="","",IF(INDEX(E_SourceStreams!$A:$N,DZ16,AU$7)="","",INDEX(E_SourceStreams!$A:$N,DZ16,AU$7)))</f>
        <v/>
      </c>
      <c r="AV16" s="620" t="str">
        <f>IF($E16="","",IF(INDEX(E_SourceStreams!$A:$N,EA16,AV$7)="","",INDEX(E_SourceStreams!$A:$N,EA16,AV$7)))</f>
        <v/>
      </c>
      <c r="AW16" s="620" t="str">
        <f>IF($E16="","",IF(INDEX(E_SourceStreams!$A:$N,EB16,AW$7)="","",INDEX(E_SourceStreams!$A:$N,EB16,AW$7)))</f>
        <v/>
      </c>
      <c r="AX16" s="620" t="str">
        <f>IF($E16="","",IF(INDEX(E_SourceStreams!$A:$N,EC16,AX$7)="","",INDEX(E_SourceStreams!$A:$N,EC16,AX$7)))</f>
        <v/>
      </c>
      <c r="AY16" s="620" t="str">
        <f>IF($E16="","",IF(INDEX(E_SourceStreams!$A:$N,ED16,AY$7)="","",INDEX(E_SourceStreams!$A:$N,ED16,AY$7)))</f>
        <v/>
      </c>
      <c r="AZ16" s="620" t="str">
        <f>IF($E16="","",IF(INDEX(E_SourceStreams!$A:$N,EE16,AZ$7)="","",INDEX(E_SourceStreams!$A:$N,EE16,AZ$7)))</f>
        <v/>
      </c>
      <c r="BA16" s="620" t="str">
        <f>IF($E16="","",IF(INDEX(E_SourceStreams!$A:$N,EF16,BA$7)="","",INDEX(E_SourceStreams!$A:$N,EF16,BA$7)))</f>
        <v/>
      </c>
      <c r="BB16" s="620" t="str">
        <f>IF($E16="","",IF(INDEX(E_SourceStreams!$A:$N,EG16,BB$7)="","",INDEX(E_SourceStreams!$A:$N,EG16,BB$7)))</f>
        <v/>
      </c>
      <c r="BC16" s="620" t="str">
        <f>IF($E16="","",IF(INDEX(E_SourceStreams!$A:$N,EH16,BC$7)="","",INDEX(E_SourceStreams!$A:$N,EH16,BC$7)))</f>
        <v/>
      </c>
      <c r="BD16" s="620" t="str">
        <f>IF($E16="","",IF(INDEX(E_SourceStreams!$A:$N,EI16,BD$7)="","",INDEX(E_SourceStreams!$A:$N,EI16,BD$7)))</f>
        <v/>
      </c>
      <c r="BE16" s="620" t="str">
        <f>IF($E16="","",IF(INDEX(E_SourceStreams!$A:$N,EJ16,BE$7)="","",INDEX(E_SourceStreams!$A:$N,EJ16,BE$7)))</f>
        <v/>
      </c>
      <c r="BF16" s="620" t="str">
        <f>IF($E16="","",IF(INDEX(E_SourceStreams!$A:$N,EK16,BF$7)="","",INDEX(E_SourceStreams!$A:$N,EK16,BF$7)))</f>
        <v/>
      </c>
      <c r="BG16" s="620" t="str">
        <f>IF($E16="","",IF(INDEX(E_SourceStreams!$A:$N,EL16,BG$7)="","",INDEX(E_SourceStreams!$A:$N,EL16,BG$7)))</f>
        <v/>
      </c>
      <c r="BH16" s="620" t="str">
        <f>IF($E16="","",IF(INDEX(E_SourceStreams!$A:$N,EM16,BH$7)="","",INDEX(E_SourceStreams!$A:$N,EM16,BH$7)))</f>
        <v/>
      </c>
      <c r="BI16" s="620" t="str">
        <f>IF($E16="","",IF(INDEX(E_SourceStreams!$A:$N,EN16,BI$7)="","",INDEX(E_SourceStreams!$A:$N,EN16,BI$7)))</f>
        <v/>
      </c>
      <c r="BJ16" s="620" t="str">
        <f>IF($E16="","",IF(INDEX(E_SourceStreams!$A:$N,EO16,BJ$7)="","",INDEX(E_SourceStreams!$A:$N,EO16,BJ$7)))</f>
        <v/>
      </c>
      <c r="BK16" s="620" t="str">
        <f>IF($E16="","",IF(INDEX(E_SourceStreams!$A:$N,EP16,BK$7)="","",INDEX(E_SourceStreams!$A:$N,EP16,BK$7)))</f>
        <v/>
      </c>
      <c r="BL16" s="620" t="str">
        <f>IF($E16="","",IF(INDEX(E_SourceStreams!$A:$N,EQ16,BL$7)="","",INDEX(E_SourceStreams!$A:$N,EQ16,BL$7)))</f>
        <v/>
      </c>
      <c r="BM16" s="620" t="str">
        <f>IF($E16="","",IF(INDEX(E_SourceStreams!$A:$N,ER16,BM$7)="","",INDEX(E_SourceStreams!$A:$N,ER16,BM$7)))</f>
        <v/>
      </c>
      <c r="BN16" s="620" t="str">
        <f>IF($E16="","",IF(INDEX(E_SourceStreams!$A:$N,ES16,BN$7)="","",INDEX(E_SourceStreams!$A:$N,ES16,BN$7)))</f>
        <v/>
      </c>
      <c r="BO16" s="620" t="str">
        <f>IF($E16="","",IF(INDEX(E_SourceStreams!$A:$N,ET16,BO$7)="","",INDEX(E_SourceStreams!$A:$N,ET16,BO$7)))</f>
        <v/>
      </c>
      <c r="BP16" s="620" t="str">
        <f>IF($E16="","",IF(INDEX(E_SourceStreams!$A:$N,EU16,BP$7)="","",INDEX(E_SourceStreams!$A:$N,EU16,BP$7)))</f>
        <v/>
      </c>
      <c r="BQ16" s="620" t="str">
        <f>IF($E16="","",IF(INDEX(E_SourceStreams!$A:$N,EV16,BQ$7)="","",INDEX(E_SourceStreams!$A:$N,EV16,BQ$7)))</f>
        <v/>
      </c>
      <c r="BR16" s="620" t="str">
        <f>IF($E16="","",IF(INDEX(E_SourceStreams!$A:$N,EW16,BR$7)="","",INDEX(E_SourceStreams!$A:$N,EW16,BR$7)))</f>
        <v/>
      </c>
      <c r="BS16" s="620" t="str">
        <f>IF($E16="","",IF(INDEX(E_SourceStreams!$A:$N,EX16,BS$7)="","",INDEX(E_SourceStreams!$A:$N,EX16,BS$7)))</f>
        <v/>
      </c>
      <c r="BT16" s="620" t="str">
        <f>IF($E16="","",IF(INDEX(E_SourceStreams!$A:$N,EY16,BT$7)="","",INDEX(E_SourceStreams!$A:$N,EY16,BT$7)))</f>
        <v/>
      </c>
      <c r="BU16" s="615"/>
      <c r="CJ16" s="621" t="str">
        <f t="shared" si="0"/>
        <v>SourceCategory_</v>
      </c>
      <c r="CK16" s="602" t="b">
        <f>INDEX(C_InstallationDescription!$A$224:$A$329,ROWS($CI$11:CI16))="ausblenden"</f>
        <v>0</v>
      </c>
      <c r="CL16" s="602" t="str">
        <f t="shared" si="1"/>
        <v>SourceStreamName_</v>
      </c>
      <c r="CN16" s="602">
        <f t="shared" si="67"/>
        <v>464</v>
      </c>
      <c r="CO16" s="602">
        <f t="shared" si="4"/>
        <v>466</v>
      </c>
      <c r="CP16" s="602">
        <f t="shared" si="5"/>
        <v>468</v>
      </c>
      <c r="CQ16" s="602">
        <f t="shared" si="6"/>
        <v>470</v>
      </c>
      <c r="CR16" s="602">
        <f t="shared" si="7"/>
        <v>472</v>
      </c>
      <c r="CS16" s="602">
        <f t="shared" si="8"/>
        <v>474</v>
      </c>
      <c r="CT16" s="602">
        <f t="shared" si="9"/>
        <v>476</v>
      </c>
      <c r="CU16" s="602">
        <f t="shared" si="10"/>
        <v>476</v>
      </c>
      <c r="CV16" s="602">
        <f t="shared" si="11"/>
        <v>476</v>
      </c>
      <c r="CW16" s="602">
        <f t="shared" si="12"/>
        <v>476</v>
      </c>
      <c r="CX16" s="602">
        <f t="shared" si="13"/>
        <v>476</v>
      </c>
      <c r="CY16" s="602">
        <f t="shared" si="14"/>
        <v>479</v>
      </c>
      <c r="CZ16" s="602">
        <f t="shared" si="15"/>
        <v>483</v>
      </c>
      <c r="DA16" s="602">
        <f t="shared" si="16"/>
        <v>484</v>
      </c>
      <c r="DB16" s="602">
        <f t="shared" si="17"/>
        <v>485</v>
      </c>
      <c r="DC16" s="602">
        <f t="shared" si="18"/>
        <v>492</v>
      </c>
      <c r="DD16" s="602">
        <f t="shared" si="19"/>
        <v>502</v>
      </c>
      <c r="DE16" s="602">
        <f t="shared" si="20"/>
        <v>502</v>
      </c>
      <c r="DF16" s="602">
        <f t="shared" si="21"/>
        <v>502</v>
      </c>
      <c r="DG16" s="602">
        <f t="shared" si="22"/>
        <v>502</v>
      </c>
      <c r="DH16" s="602">
        <f t="shared" si="23"/>
        <v>502</v>
      </c>
      <c r="DI16" s="602">
        <f t="shared" si="24"/>
        <v>502</v>
      </c>
      <c r="DJ16" s="602">
        <f t="shared" si="25"/>
        <v>502</v>
      </c>
      <c r="DK16" s="602">
        <f t="shared" si="26"/>
        <v>493</v>
      </c>
      <c r="DL16" s="602">
        <f t="shared" si="27"/>
        <v>503</v>
      </c>
      <c r="DM16" s="602">
        <f t="shared" si="28"/>
        <v>503</v>
      </c>
      <c r="DN16" s="602">
        <f t="shared" si="29"/>
        <v>503</v>
      </c>
      <c r="DO16" s="602">
        <f t="shared" si="30"/>
        <v>503</v>
      </c>
      <c r="DP16" s="602">
        <f t="shared" si="31"/>
        <v>503</v>
      </c>
      <c r="DQ16" s="602">
        <f t="shared" si="32"/>
        <v>503</v>
      </c>
      <c r="DR16" s="602">
        <f t="shared" si="33"/>
        <v>503</v>
      </c>
      <c r="DS16" s="602">
        <f t="shared" si="34"/>
        <v>494</v>
      </c>
      <c r="DT16" s="602">
        <f t="shared" si="35"/>
        <v>504</v>
      </c>
      <c r="DU16" s="602">
        <f t="shared" si="36"/>
        <v>504</v>
      </c>
      <c r="DV16" s="602">
        <f t="shared" si="37"/>
        <v>504</v>
      </c>
      <c r="DW16" s="602">
        <f t="shared" si="38"/>
        <v>504</v>
      </c>
      <c r="DX16" s="602">
        <f t="shared" si="39"/>
        <v>504</v>
      </c>
      <c r="DY16" s="602">
        <f t="shared" si="40"/>
        <v>504</v>
      </c>
      <c r="DZ16" s="602">
        <f t="shared" si="41"/>
        <v>504</v>
      </c>
      <c r="EA16" s="602">
        <f t="shared" si="42"/>
        <v>495</v>
      </c>
      <c r="EB16" s="602">
        <f t="shared" si="43"/>
        <v>505</v>
      </c>
      <c r="EC16" s="602">
        <f t="shared" si="44"/>
        <v>505</v>
      </c>
      <c r="ED16" s="602">
        <f t="shared" si="45"/>
        <v>505</v>
      </c>
      <c r="EE16" s="602">
        <f t="shared" si="46"/>
        <v>505</v>
      </c>
      <c r="EF16" s="602">
        <f t="shared" si="47"/>
        <v>505</v>
      </c>
      <c r="EG16" s="602">
        <f t="shared" si="48"/>
        <v>505</v>
      </c>
      <c r="EH16" s="602">
        <f t="shared" si="49"/>
        <v>505</v>
      </c>
      <c r="EI16" s="602">
        <f t="shared" si="50"/>
        <v>496</v>
      </c>
      <c r="EJ16" s="602">
        <f t="shared" si="51"/>
        <v>506</v>
      </c>
      <c r="EK16" s="602">
        <f t="shared" si="52"/>
        <v>506</v>
      </c>
      <c r="EL16" s="602">
        <f t="shared" si="53"/>
        <v>506</v>
      </c>
      <c r="EM16" s="602">
        <f t="shared" si="54"/>
        <v>506</v>
      </c>
      <c r="EN16" s="602">
        <f t="shared" si="55"/>
        <v>506</v>
      </c>
      <c r="EO16" s="602">
        <f t="shared" si="56"/>
        <v>506</v>
      </c>
      <c r="EP16" s="602">
        <f t="shared" si="57"/>
        <v>506</v>
      </c>
      <c r="EQ16" s="602">
        <f t="shared" si="58"/>
        <v>497</v>
      </c>
      <c r="ER16" s="602">
        <f t="shared" si="59"/>
        <v>507</v>
      </c>
      <c r="ES16" s="602">
        <f t="shared" si="60"/>
        <v>507</v>
      </c>
      <c r="ET16" s="602">
        <f t="shared" si="61"/>
        <v>507</v>
      </c>
      <c r="EU16" s="602">
        <f t="shared" si="62"/>
        <v>507</v>
      </c>
      <c r="EV16" s="602">
        <f t="shared" si="63"/>
        <v>507</v>
      </c>
      <c r="EW16" s="602">
        <f t="shared" si="64"/>
        <v>507</v>
      </c>
      <c r="EX16" s="602">
        <f t="shared" si="65"/>
        <v>507</v>
      </c>
      <c r="EY16" s="602">
        <f t="shared" si="66"/>
        <v>513</v>
      </c>
    </row>
    <row r="17" spans="2:155" ht="12.75" customHeight="1" x14ac:dyDescent="0.2">
      <c r="B17" s="617" t="str">
        <f>IF(COUNTIF($CK$10:CK17,TRUE)&gt;0,"",INDEX(C_InstallationDescription!$E$224:$E$240,ROWS($A$11:A17)))</f>
        <v/>
      </c>
      <c r="C17" s="623" t="str">
        <f>IF($E17="","",INDEX(C_InstallationDescription!F:F,MATCH($B17,C_InstallationDescription!$E:$E,0)))</f>
        <v/>
      </c>
      <c r="D17" s="623" t="str">
        <f>IF($E17="","",INDEX(C_InstallationDescription!I:I,MATCH($B17,C_InstallationDescription!$E:$E,0)))</f>
        <v/>
      </c>
      <c r="E17" s="623" t="str">
        <f>IF($B17="","",INDEX(C_InstallationDescription!F:F,MATCH($CJ17,C_InstallationDescription!$Q:$Q,0)))</f>
        <v/>
      </c>
      <c r="F17" s="624" t="str">
        <f>IF($E17="","",INDEX(C_InstallationDescription!L:L,MATCH($CJ17,C_InstallationDescription!$Q:$Q,0)))</f>
        <v/>
      </c>
      <c r="G17" s="623" t="str">
        <f>IF($E17="","",INDEX(C_InstallationDescription!M:M,MATCH($CJ17,C_InstallationDescription!$Q:$Q,0)))</f>
        <v/>
      </c>
      <c r="H17" s="623" t="str">
        <f>IF($E17="","",INDEX(C_InstallationDescription!N:N,MATCH($CJ17,C_InstallationDescription!$Q:$Q,0)))</f>
        <v/>
      </c>
      <c r="I17" s="620" t="str">
        <f>IF($E17="","",IF(INDEX(E_SourceStreams!$A:$N,CN17,I$7)="","",INDEX(E_SourceStreams!$A:$N,CN17,I$7)))</f>
        <v/>
      </c>
      <c r="J17" s="620" t="str">
        <f>IF($E17="","",IF(INDEX(E_SourceStreams!$A:$N,CO17,J$7)="","",INDEX(E_SourceStreams!$A:$N,CO17,J$7)))</f>
        <v/>
      </c>
      <c r="K17" s="620" t="str">
        <f>IF($E17="","",IF(INDEX(E_SourceStreams!$A:$N,CP17,K$7)="","",INDEX(E_SourceStreams!$A:$N,CP17,K$7)))</f>
        <v/>
      </c>
      <c r="L17" s="620" t="str">
        <f>IF($E17="","",IF(INDEX(E_SourceStreams!$A:$N,CQ17,L$7)="","",INDEX(E_SourceStreams!$A:$N,CQ17,L$7)))</f>
        <v/>
      </c>
      <c r="M17" s="620" t="str">
        <f>IF($E17="","",IF(INDEX(E_SourceStreams!$A:$N,CR17,M$7)="","",INDEX(E_SourceStreams!$A:$N,CR17,M$7)))</f>
        <v/>
      </c>
      <c r="N17" s="620" t="str">
        <f>IF($E17="","",IF(INDEX(E_SourceStreams!$A:$N,CS17,N$7)="","",INDEX(E_SourceStreams!$A:$N,CS17,N$7)))</f>
        <v/>
      </c>
      <c r="O17" s="620" t="str">
        <f>IF($E17="","",IF(INDEX(E_SourceStreams!$A:$N,CT17,O$7)="","",INDEX(E_SourceStreams!$A:$N,CT17,O$7)))</f>
        <v/>
      </c>
      <c r="P17" s="620" t="str">
        <f>IF($E17="","",IF(INDEX(E_SourceStreams!$A:$N,CU17,P$7)="","",INDEX(E_SourceStreams!$A:$N,CU17,P$7)))</f>
        <v/>
      </c>
      <c r="Q17" s="620" t="str">
        <f>IF($E17="","",IF(INDEX(E_SourceStreams!$A:$N,CV17,Q$7)="","",INDEX(E_SourceStreams!$A:$N,CV17,Q$7)))</f>
        <v/>
      </c>
      <c r="R17" s="620" t="str">
        <f>IF($E17="","",IF(INDEX(E_SourceStreams!$A:$N,CW17,R$7)="","",INDEX(E_SourceStreams!$A:$N,CW17,R$7)))</f>
        <v/>
      </c>
      <c r="S17" s="620" t="str">
        <f>IF($E17="","",IF(INDEX(E_SourceStreams!$A:$N,CX17,S$7)="","",INDEX(E_SourceStreams!$A:$N,CX17,S$7)))</f>
        <v/>
      </c>
      <c r="T17" s="620" t="str">
        <f>IF($E17="","",IF(INDEX(E_SourceStreams!$A:$N,CY17,T$7)="","",INDEX(E_SourceStreams!$A:$N,CY17,T$7)))</f>
        <v/>
      </c>
      <c r="U17" s="620" t="str">
        <f>IF($E17="","",IF(INDEX(E_SourceStreams!$A:$N,CZ17,U$7)="","",INDEX(E_SourceStreams!$A:$N,CZ17,U$7)))</f>
        <v/>
      </c>
      <c r="V17" s="620" t="str">
        <f>IF($E17="","",IF(INDEX(E_SourceStreams!$A:$N,DA17,V$7)="","",INDEX(E_SourceStreams!$A:$N,DA17,V$7)))</f>
        <v/>
      </c>
      <c r="W17" s="620" t="str">
        <f>IF($E17="","",IF(INDEX(E_SourceStreams!$A:$N,DB17,W$7)="","",INDEX(E_SourceStreams!$A:$N,DB17,W$7)))</f>
        <v/>
      </c>
      <c r="X17" s="620" t="str">
        <f>IF($E17="","",IF(INDEX(E_SourceStreams!$A:$N,DC17,X$7)="","",INDEX(E_SourceStreams!$A:$N,DC17,X$7)))</f>
        <v/>
      </c>
      <c r="Y17" s="620" t="str">
        <f>IF($E17="","",IF(INDEX(E_SourceStreams!$A:$N,DD17,Y$7)="","",INDEX(E_SourceStreams!$A:$N,DD17,Y$7)))</f>
        <v/>
      </c>
      <c r="Z17" s="620" t="str">
        <f>IF($E17="","",IF(INDEX(E_SourceStreams!$A:$N,DE17,Z$7)="","",INDEX(E_SourceStreams!$A:$N,DE17,Z$7)))</f>
        <v/>
      </c>
      <c r="AA17" s="620" t="str">
        <f>IF($E17="","",IF(INDEX(E_SourceStreams!$A:$N,DF17,AA$7)="","",INDEX(E_SourceStreams!$A:$N,DF17,AA$7)))</f>
        <v/>
      </c>
      <c r="AB17" s="620" t="str">
        <f>IF($E17="","",IF(INDEX(E_SourceStreams!$A:$N,DG17,AB$7)="","",INDEX(E_SourceStreams!$A:$N,DG17,AB$7)))</f>
        <v/>
      </c>
      <c r="AC17" s="620" t="str">
        <f>IF($E17="","",IF(INDEX(E_SourceStreams!$A:$N,DH17,AC$7)="","",INDEX(E_SourceStreams!$A:$N,DH17,AC$7)))</f>
        <v/>
      </c>
      <c r="AD17" s="620" t="str">
        <f>IF($E17="","",IF(INDEX(E_SourceStreams!$A:$N,DI17,AD$7)="","",INDEX(E_SourceStreams!$A:$N,DI17,AD$7)))</f>
        <v/>
      </c>
      <c r="AE17" s="620" t="str">
        <f>IF($E17="","",IF(INDEX(E_SourceStreams!$A:$N,DJ17,AE$7)="","",INDEX(E_SourceStreams!$A:$N,DJ17,AE$7)))</f>
        <v/>
      </c>
      <c r="AF17" s="620" t="str">
        <f>IF($E17="","",IF(INDEX(E_SourceStreams!$A:$N,DK17,AF$7)="","",INDEX(E_SourceStreams!$A:$N,DK17,AF$7)))</f>
        <v/>
      </c>
      <c r="AG17" s="620" t="str">
        <f>IF($E17="","",IF(INDEX(E_SourceStreams!$A:$N,DL17,AG$7)="","",INDEX(E_SourceStreams!$A:$N,DL17,AG$7)))</f>
        <v/>
      </c>
      <c r="AH17" s="620" t="str">
        <f>IF($E17="","",IF(INDEX(E_SourceStreams!$A:$N,DM17,AH$7)="","",INDEX(E_SourceStreams!$A:$N,DM17,AH$7)))</f>
        <v/>
      </c>
      <c r="AI17" s="620" t="str">
        <f>IF($E17="","",IF(INDEX(E_SourceStreams!$A:$N,DN17,AI$7)="","",INDEX(E_SourceStreams!$A:$N,DN17,AI$7)))</f>
        <v/>
      </c>
      <c r="AJ17" s="620" t="str">
        <f>IF($E17="","",IF(INDEX(E_SourceStreams!$A:$N,DO17,AJ$7)="","",INDEX(E_SourceStreams!$A:$N,DO17,AJ$7)))</f>
        <v/>
      </c>
      <c r="AK17" s="620" t="str">
        <f>IF($E17="","",IF(INDEX(E_SourceStreams!$A:$N,DP17,AK$7)="","",INDEX(E_SourceStreams!$A:$N,DP17,AK$7)))</f>
        <v/>
      </c>
      <c r="AL17" s="620" t="str">
        <f>IF($E17="","",IF(INDEX(E_SourceStreams!$A:$N,DQ17,AL$7)="","",INDEX(E_SourceStreams!$A:$N,DQ17,AL$7)))</f>
        <v/>
      </c>
      <c r="AM17" s="620" t="str">
        <f>IF($E17="","",IF(INDEX(E_SourceStreams!$A:$N,DR17,AM$7)="","",INDEX(E_SourceStreams!$A:$N,DR17,AM$7)))</f>
        <v/>
      </c>
      <c r="AN17" s="620" t="str">
        <f>IF($E17="","",IF(INDEX(E_SourceStreams!$A:$N,DS17,AN$7)="","",INDEX(E_SourceStreams!$A:$N,DS17,AN$7)))</f>
        <v/>
      </c>
      <c r="AO17" s="620" t="str">
        <f>IF($E17="","",IF(INDEX(E_SourceStreams!$A:$N,DT17,AO$7)="","",INDEX(E_SourceStreams!$A:$N,DT17,AO$7)))</f>
        <v/>
      </c>
      <c r="AP17" s="620" t="str">
        <f>IF($E17="","",IF(INDEX(E_SourceStreams!$A:$N,DU17,AP$7)="","",INDEX(E_SourceStreams!$A:$N,DU17,AP$7)))</f>
        <v/>
      </c>
      <c r="AQ17" s="620" t="str">
        <f>IF($E17="","",IF(INDEX(E_SourceStreams!$A:$N,DV17,AQ$7)="","",INDEX(E_SourceStreams!$A:$N,DV17,AQ$7)))</f>
        <v/>
      </c>
      <c r="AR17" s="620" t="str">
        <f>IF($E17="","",IF(INDEX(E_SourceStreams!$A:$N,DW17,AR$7)="","",INDEX(E_SourceStreams!$A:$N,DW17,AR$7)))</f>
        <v/>
      </c>
      <c r="AS17" s="620" t="str">
        <f>IF($E17="","",IF(INDEX(E_SourceStreams!$A:$N,DX17,AS$7)="","",INDEX(E_SourceStreams!$A:$N,DX17,AS$7)))</f>
        <v/>
      </c>
      <c r="AT17" s="620" t="str">
        <f>IF($E17="","",IF(INDEX(E_SourceStreams!$A:$N,DY17,AT$7)="","",INDEX(E_SourceStreams!$A:$N,DY17,AT$7)))</f>
        <v/>
      </c>
      <c r="AU17" s="620" t="str">
        <f>IF($E17="","",IF(INDEX(E_SourceStreams!$A:$N,DZ17,AU$7)="","",INDEX(E_SourceStreams!$A:$N,DZ17,AU$7)))</f>
        <v/>
      </c>
      <c r="AV17" s="620" t="str">
        <f>IF($E17="","",IF(INDEX(E_SourceStreams!$A:$N,EA17,AV$7)="","",INDEX(E_SourceStreams!$A:$N,EA17,AV$7)))</f>
        <v/>
      </c>
      <c r="AW17" s="620" t="str">
        <f>IF($E17="","",IF(INDEX(E_SourceStreams!$A:$N,EB17,AW$7)="","",INDEX(E_SourceStreams!$A:$N,EB17,AW$7)))</f>
        <v/>
      </c>
      <c r="AX17" s="620" t="str">
        <f>IF($E17="","",IF(INDEX(E_SourceStreams!$A:$N,EC17,AX$7)="","",INDEX(E_SourceStreams!$A:$N,EC17,AX$7)))</f>
        <v/>
      </c>
      <c r="AY17" s="620" t="str">
        <f>IF($E17="","",IF(INDEX(E_SourceStreams!$A:$N,ED17,AY$7)="","",INDEX(E_SourceStreams!$A:$N,ED17,AY$7)))</f>
        <v/>
      </c>
      <c r="AZ17" s="620" t="str">
        <f>IF($E17="","",IF(INDEX(E_SourceStreams!$A:$N,EE17,AZ$7)="","",INDEX(E_SourceStreams!$A:$N,EE17,AZ$7)))</f>
        <v/>
      </c>
      <c r="BA17" s="620" t="str">
        <f>IF($E17="","",IF(INDEX(E_SourceStreams!$A:$N,EF17,BA$7)="","",INDEX(E_SourceStreams!$A:$N,EF17,BA$7)))</f>
        <v/>
      </c>
      <c r="BB17" s="620" t="str">
        <f>IF($E17="","",IF(INDEX(E_SourceStreams!$A:$N,EG17,BB$7)="","",INDEX(E_SourceStreams!$A:$N,EG17,BB$7)))</f>
        <v/>
      </c>
      <c r="BC17" s="620" t="str">
        <f>IF($E17="","",IF(INDEX(E_SourceStreams!$A:$N,EH17,BC$7)="","",INDEX(E_SourceStreams!$A:$N,EH17,BC$7)))</f>
        <v/>
      </c>
      <c r="BD17" s="620" t="str">
        <f>IF($E17="","",IF(INDEX(E_SourceStreams!$A:$N,EI17,BD$7)="","",INDEX(E_SourceStreams!$A:$N,EI17,BD$7)))</f>
        <v/>
      </c>
      <c r="BE17" s="620" t="str">
        <f>IF($E17="","",IF(INDEX(E_SourceStreams!$A:$N,EJ17,BE$7)="","",INDEX(E_SourceStreams!$A:$N,EJ17,BE$7)))</f>
        <v/>
      </c>
      <c r="BF17" s="620" t="str">
        <f>IF($E17="","",IF(INDEX(E_SourceStreams!$A:$N,EK17,BF$7)="","",INDEX(E_SourceStreams!$A:$N,EK17,BF$7)))</f>
        <v/>
      </c>
      <c r="BG17" s="620" t="str">
        <f>IF($E17="","",IF(INDEX(E_SourceStreams!$A:$N,EL17,BG$7)="","",INDEX(E_SourceStreams!$A:$N,EL17,BG$7)))</f>
        <v/>
      </c>
      <c r="BH17" s="620" t="str">
        <f>IF($E17="","",IF(INDEX(E_SourceStreams!$A:$N,EM17,BH$7)="","",INDEX(E_SourceStreams!$A:$N,EM17,BH$7)))</f>
        <v/>
      </c>
      <c r="BI17" s="620" t="str">
        <f>IF($E17="","",IF(INDEX(E_SourceStreams!$A:$N,EN17,BI$7)="","",INDEX(E_SourceStreams!$A:$N,EN17,BI$7)))</f>
        <v/>
      </c>
      <c r="BJ17" s="620" t="str">
        <f>IF($E17="","",IF(INDEX(E_SourceStreams!$A:$N,EO17,BJ$7)="","",INDEX(E_SourceStreams!$A:$N,EO17,BJ$7)))</f>
        <v/>
      </c>
      <c r="BK17" s="620" t="str">
        <f>IF($E17="","",IF(INDEX(E_SourceStreams!$A:$N,EP17,BK$7)="","",INDEX(E_SourceStreams!$A:$N,EP17,BK$7)))</f>
        <v/>
      </c>
      <c r="BL17" s="620" t="str">
        <f>IF($E17="","",IF(INDEX(E_SourceStreams!$A:$N,EQ17,BL$7)="","",INDEX(E_SourceStreams!$A:$N,EQ17,BL$7)))</f>
        <v/>
      </c>
      <c r="BM17" s="620" t="str">
        <f>IF($E17="","",IF(INDEX(E_SourceStreams!$A:$N,ER17,BM$7)="","",INDEX(E_SourceStreams!$A:$N,ER17,BM$7)))</f>
        <v/>
      </c>
      <c r="BN17" s="620" t="str">
        <f>IF($E17="","",IF(INDEX(E_SourceStreams!$A:$N,ES17,BN$7)="","",INDEX(E_SourceStreams!$A:$N,ES17,BN$7)))</f>
        <v/>
      </c>
      <c r="BO17" s="620" t="str">
        <f>IF($E17="","",IF(INDEX(E_SourceStreams!$A:$N,ET17,BO$7)="","",INDEX(E_SourceStreams!$A:$N,ET17,BO$7)))</f>
        <v/>
      </c>
      <c r="BP17" s="620" t="str">
        <f>IF($E17="","",IF(INDEX(E_SourceStreams!$A:$N,EU17,BP$7)="","",INDEX(E_SourceStreams!$A:$N,EU17,BP$7)))</f>
        <v/>
      </c>
      <c r="BQ17" s="620" t="str">
        <f>IF($E17="","",IF(INDEX(E_SourceStreams!$A:$N,EV17,BQ$7)="","",INDEX(E_SourceStreams!$A:$N,EV17,BQ$7)))</f>
        <v/>
      </c>
      <c r="BR17" s="620" t="str">
        <f>IF($E17="","",IF(INDEX(E_SourceStreams!$A:$N,EW17,BR$7)="","",INDEX(E_SourceStreams!$A:$N,EW17,BR$7)))</f>
        <v/>
      </c>
      <c r="BS17" s="620" t="str">
        <f>IF($E17="","",IF(INDEX(E_SourceStreams!$A:$N,EX17,BS$7)="","",INDEX(E_SourceStreams!$A:$N,EX17,BS$7)))</f>
        <v/>
      </c>
      <c r="BT17" s="620" t="str">
        <f>IF($E17="","",IF(INDEX(E_SourceStreams!$A:$N,EY17,BT$7)="","",INDEX(E_SourceStreams!$A:$N,EY17,BT$7)))</f>
        <v/>
      </c>
      <c r="BU17" s="615"/>
      <c r="CJ17" s="621" t="str">
        <f t="shared" si="0"/>
        <v>SourceCategory_</v>
      </c>
      <c r="CK17" s="602" t="b">
        <f>INDEX(C_InstallationDescription!$A$224:$A$329,ROWS($CI$11:CI17))="ausblenden"</f>
        <v>0</v>
      </c>
      <c r="CL17" s="602" t="str">
        <f t="shared" si="1"/>
        <v>SourceStreamName_</v>
      </c>
      <c r="CN17" s="602">
        <f t="shared" si="67"/>
        <v>530</v>
      </c>
      <c r="CO17" s="602">
        <f t="shared" si="4"/>
        <v>532</v>
      </c>
      <c r="CP17" s="602">
        <f t="shared" si="5"/>
        <v>534</v>
      </c>
      <c r="CQ17" s="602">
        <f t="shared" si="6"/>
        <v>536</v>
      </c>
      <c r="CR17" s="602">
        <f t="shared" si="7"/>
        <v>538</v>
      </c>
      <c r="CS17" s="602">
        <f t="shared" si="8"/>
        <v>540</v>
      </c>
      <c r="CT17" s="602">
        <f t="shared" si="9"/>
        <v>542</v>
      </c>
      <c r="CU17" s="602">
        <f t="shared" si="10"/>
        <v>542</v>
      </c>
      <c r="CV17" s="602">
        <f t="shared" si="11"/>
        <v>542</v>
      </c>
      <c r="CW17" s="602">
        <f t="shared" si="12"/>
        <v>542</v>
      </c>
      <c r="CX17" s="602">
        <f t="shared" si="13"/>
        <v>542</v>
      </c>
      <c r="CY17" s="602">
        <f t="shared" si="14"/>
        <v>545</v>
      </c>
      <c r="CZ17" s="602">
        <f t="shared" si="15"/>
        <v>549</v>
      </c>
      <c r="DA17" s="602">
        <f t="shared" si="16"/>
        <v>550</v>
      </c>
      <c r="DB17" s="602">
        <f t="shared" si="17"/>
        <v>551</v>
      </c>
      <c r="DC17" s="602">
        <f t="shared" si="18"/>
        <v>558</v>
      </c>
      <c r="DD17" s="602">
        <f t="shared" si="19"/>
        <v>568</v>
      </c>
      <c r="DE17" s="602">
        <f t="shared" si="20"/>
        <v>568</v>
      </c>
      <c r="DF17" s="602">
        <f t="shared" si="21"/>
        <v>568</v>
      </c>
      <c r="DG17" s="602">
        <f t="shared" si="22"/>
        <v>568</v>
      </c>
      <c r="DH17" s="602">
        <f t="shared" si="23"/>
        <v>568</v>
      </c>
      <c r="DI17" s="602">
        <f t="shared" si="24"/>
        <v>568</v>
      </c>
      <c r="DJ17" s="602">
        <f t="shared" si="25"/>
        <v>568</v>
      </c>
      <c r="DK17" s="602">
        <f t="shared" si="26"/>
        <v>559</v>
      </c>
      <c r="DL17" s="602">
        <f t="shared" si="27"/>
        <v>569</v>
      </c>
      <c r="DM17" s="602">
        <f t="shared" si="28"/>
        <v>569</v>
      </c>
      <c r="DN17" s="602">
        <f t="shared" si="29"/>
        <v>569</v>
      </c>
      <c r="DO17" s="602">
        <f t="shared" si="30"/>
        <v>569</v>
      </c>
      <c r="DP17" s="602">
        <f t="shared" si="31"/>
        <v>569</v>
      </c>
      <c r="DQ17" s="602">
        <f t="shared" si="32"/>
        <v>569</v>
      </c>
      <c r="DR17" s="602">
        <f t="shared" si="33"/>
        <v>569</v>
      </c>
      <c r="DS17" s="602">
        <f t="shared" si="34"/>
        <v>560</v>
      </c>
      <c r="DT17" s="602">
        <f t="shared" si="35"/>
        <v>570</v>
      </c>
      <c r="DU17" s="602">
        <f t="shared" si="36"/>
        <v>570</v>
      </c>
      <c r="DV17" s="602">
        <f t="shared" si="37"/>
        <v>570</v>
      </c>
      <c r="DW17" s="602">
        <f t="shared" si="38"/>
        <v>570</v>
      </c>
      <c r="DX17" s="602">
        <f t="shared" si="39"/>
        <v>570</v>
      </c>
      <c r="DY17" s="602">
        <f t="shared" si="40"/>
        <v>570</v>
      </c>
      <c r="DZ17" s="602">
        <f t="shared" si="41"/>
        <v>570</v>
      </c>
      <c r="EA17" s="602">
        <f t="shared" si="42"/>
        <v>561</v>
      </c>
      <c r="EB17" s="602">
        <f t="shared" si="43"/>
        <v>571</v>
      </c>
      <c r="EC17" s="602">
        <f t="shared" si="44"/>
        <v>571</v>
      </c>
      <c r="ED17" s="602">
        <f t="shared" si="45"/>
        <v>571</v>
      </c>
      <c r="EE17" s="602">
        <f t="shared" si="46"/>
        <v>571</v>
      </c>
      <c r="EF17" s="602">
        <f t="shared" si="47"/>
        <v>571</v>
      </c>
      <c r="EG17" s="602">
        <f t="shared" si="48"/>
        <v>571</v>
      </c>
      <c r="EH17" s="602">
        <f t="shared" si="49"/>
        <v>571</v>
      </c>
      <c r="EI17" s="602">
        <f t="shared" si="50"/>
        <v>562</v>
      </c>
      <c r="EJ17" s="602">
        <f t="shared" si="51"/>
        <v>572</v>
      </c>
      <c r="EK17" s="602">
        <f t="shared" si="52"/>
        <v>572</v>
      </c>
      <c r="EL17" s="602">
        <f t="shared" si="53"/>
        <v>572</v>
      </c>
      <c r="EM17" s="602">
        <f t="shared" si="54"/>
        <v>572</v>
      </c>
      <c r="EN17" s="602">
        <f t="shared" si="55"/>
        <v>572</v>
      </c>
      <c r="EO17" s="602">
        <f t="shared" si="56"/>
        <v>572</v>
      </c>
      <c r="EP17" s="602">
        <f t="shared" si="57"/>
        <v>572</v>
      </c>
      <c r="EQ17" s="602">
        <f t="shared" si="58"/>
        <v>563</v>
      </c>
      <c r="ER17" s="602">
        <f t="shared" si="59"/>
        <v>573</v>
      </c>
      <c r="ES17" s="602">
        <f t="shared" si="60"/>
        <v>573</v>
      </c>
      <c r="ET17" s="602">
        <f t="shared" si="61"/>
        <v>573</v>
      </c>
      <c r="EU17" s="602">
        <f t="shared" si="62"/>
        <v>573</v>
      </c>
      <c r="EV17" s="602">
        <f t="shared" si="63"/>
        <v>573</v>
      </c>
      <c r="EW17" s="602">
        <f t="shared" si="64"/>
        <v>573</v>
      </c>
      <c r="EX17" s="602">
        <f t="shared" si="65"/>
        <v>573</v>
      </c>
      <c r="EY17" s="602">
        <f t="shared" si="66"/>
        <v>579</v>
      </c>
    </row>
    <row r="18" spans="2:155" ht="12.75" customHeight="1" x14ac:dyDescent="0.2">
      <c r="B18" s="617" t="str">
        <f>IF(COUNTIF($CK$10:CK18,TRUE)&gt;0,"",INDEX(C_InstallationDescription!$E$224:$E$240,ROWS($A$11:A18)))</f>
        <v/>
      </c>
      <c r="C18" s="623" t="str">
        <f>IF($E18="","",INDEX(C_InstallationDescription!F:F,MATCH($B18,C_InstallationDescription!$E:$E,0)))</f>
        <v/>
      </c>
      <c r="D18" s="623" t="str">
        <f>IF($E18="","",INDEX(C_InstallationDescription!I:I,MATCH($B18,C_InstallationDescription!$E:$E,0)))</f>
        <v/>
      </c>
      <c r="E18" s="623" t="str">
        <f>IF($B18="","",INDEX(C_InstallationDescription!F:F,MATCH($CJ18,C_InstallationDescription!$Q:$Q,0)))</f>
        <v/>
      </c>
      <c r="F18" s="624" t="str">
        <f>IF($E18="","",INDEX(C_InstallationDescription!L:L,MATCH($CJ18,C_InstallationDescription!$Q:$Q,0)))</f>
        <v/>
      </c>
      <c r="G18" s="623" t="str">
        <f>IF($E18="","",INDEX(C_InstallationDescription!M:M,MATCH($CJ18,C_InstallationDescription!$Q:$Q,0)))</f>
        <v/>
      </c>
      <c r="H18" s="623" t="str">
        <f>IF($E18="","",INDEX(C_InstallationDescription!N:N,MATCH($CJ18,C_InstallationDescription!$Q:$Q,0)))</f>
        <v/>
      </c>
      <c r="I18" s="620" t="str">
        <f>IF($E18="","",IF(INDEX(E_SourceStreams!$A:$N,CN18,I$7)="","",INDEX(E_SourceStreams!$A:$N,CN18,I$7)))</f>
        <v/>
      </c>
      <c r="J18" s="620" t="str">
        <f>IF($E18="","",IF(INDEX(E_SourceStreams!$A:$N,CO18,J$7)="","",INDEX(E_SourceStreams!$A:$N,CO18,J$7)))</f>
        <v/>
      </c>
      <c r="K18" s="620" t="str">
        <f>IF($E18="","",IF(INDEX(E_SourceStreams!$A:$N,CP18,K$7)="","",INDEX(E_SourceStreams!$A:$N,CP18,K$7)))</f>
        <v/>
      </c>
      <c r="L18" s="620" t="str">
        <f>IF($E18="","",IF(INDEX(E_SourceStreams!$A:$N,CQ18,L$7)="","",INDEX(E_SourceStreams!$A:$N,CQ18,L$7)))</f>
        <v/>
      </c>
      <c r="M18" s="620" t="str">
        <f>IF($E18="","",IF(INDEX(E_SourceStreams!$A:$N,CR18,M$7)="","",INDEX(E_SourceStreams!$A:$N,CR18,M$7)))</f>
        <v/>
      </c>
      <c r="N18" s="620" t="str">
        <f>IF($E18="","",IF(INDEX(E_SourceStreams!$A:$N,CS18,N$7)="","",INDEX(E_SourceStreams!$A:$N,CS18,N$7)))</f>
        <v/>
      </c>
      <c r="O18" s="620" t="str">
        <f>IF($E18="","",IF(INDEX(E_SourceStreams!$A:$N,CT18,O$7)="","",INDEX(E_SourceStreams!$A:$N,CT18,O$7)))</f>
        <v/>
      </c>
      <c r="P18" s="620" t="str">
        <f>IF($E18="","",IF(INDEX(E_SourceStreams!$A:$N,CU18,P$7)="","",INDEX(E_SourceStreams!$A:$N,CU18,P$7)))</f>
        <v/>
      </c>
      <c r="Q18" s="620" t="str">
        <f>IF($E18="","",IF(INDEX(E_SourceStreams!$A:$N,CV18,Q$7)="","",INDEX(E_SourceStreams!$A:$N,CV18,Q$7)))</f>
        <v/>
      </c>
      <c r="R18" s="620" t="str">
        <f>IF($E18="","",IF(INDEX(E_SourceStreams!$A:$N,CW18,R$7)="","",INDEX(E_SourceStreams!$A:$N,CW18,R$7)))</f>
        <v/>
      </c>
      <c r="S18" s="620" t="str">
        <f>IF($E18="","",IF(INDEX(E_SourceStreams!$A:$N,CX18,S$7)="","",INDEX(E_SourceStreams!$A:$N,CX18,S$7)))</f>
        <v/>
      </c>
      <c r="T18" s="620" t="str">
        <f>IF($E18="","",IF(INDEX(E_SourceStreams!$A:$N,CY18,T$7)="","",INDEX(E_SourceStreams!$A:$N,CY18,T$7)))</f>
        <v/>
      </c>
      <c r="U18" s="620" t="str">
        <f>IF($E18="","",IF(INDEX(E_SourceStreams!$A:$N,CZ18,U$7)="","",INDEX(E_SourceStreams!$A:$N,CZ18,U$7)))</f>
        <v/>
      </c>
      <c r="V18" s="620" t="str">
        <f>IF($E18="","",IF(INDEX(E_SourceStreams!$A:$N,DA18,V$7)="","",INDEX(E_SourceStreams!$A:$N,DA18,V$7)))</f>
        <v/>
      </c>
      <c r="W18" s="620" t="str">
        <f>IF($E18="","",IF(INDEX(E_SourceStreams!$A:$N,DB18,W$7)="","",INDEX(E_SourceStreams!$A:$N,DB18,W$7)))</f>
        <v/>
      </c>
      <c r="X18" s="620" t="str">
        <f>IF($E18="","",IF(INDEX(E_SourceStreams!$A:$N,DC18,X$7)="","",INDEX(E_SourceStreams!$A:$N,DC18,X$7)))</f>
        <v/>
      </c>
      <c r="Y18" s="620" t="str">
        <f>IF($E18="","",IF(INDEX(E_SourceStreams!$A:$N,DD18,Y$7)="","",INDEX(E_SourceStreams!$A:$N,DD18,Y$7)))</f>
        <v/>
      </c>
      <c r="Z18" s="620" t="str">
        <f>IF($E18="","",IF(INDEX(E_SourceStreams!$A:$N,DE18,Z$7)="","",INDEX(E_SourceStreams!$A:$N,DE18,Z$7)))</f>
        <v/>
      </c>
      <c r="AA18" s="620" t="str">
        <f>IF($E18="","",IF(INDEX(E_SourceStreams!$A:$N,DF18,AA$7)="","",INDEX(E_SourceStreams!$A:$N,DF18,AA$7)))</f>
        <v/>
      </c>
      <c r="AB18" s="620" t="str">
        <f>IF($E18="","",IF(INDEX(E_SourceStreams!$A:$N,DG18,AB$7)="","",INDEX(E_SourceStreams!$A:$N,DG18,AB$7)))</f>
        <v/>
      </c>
      <c r="AC18" s="620" t="str">
        <f>IF($E18="","",IF(INDEX(E_SourceStreams!$A:$N,DH18,AC$7)="","",INDEX(E_SourceStreams!$A:$N,DH18,AC$7)))</f>
        <v/>
      </c>
      <c r="AD18" s="620" t="str">
        <f>IF($E18="","",IF(INDEX(E_SourceStreams!$A:$N,DI18,AD$7)="","",INDEX(E_SourceStreams!$A:$N,DI18,AD$7)))</f>
        <v/>
      </c>
      <c r="AE18" s="620" t="str">
        <f>IF($E18="","",IF(INDEX(E_SourceStreams!$A:$N,DJ18,AE$7)="","",INDEX(E_SourceStreams!$A:$N,DJ18,AE$7)))</f>
        <v/>
      </c>
      <c r="AF18" s="620" t="str">
        <f>IF($E18="","",IF(INDEX(E_SourceStreams!$A:$N,DK18,AF$7)="","",INDEX(E_SourceStreams!$A:$N,DK18,AF$7)))</f>
        <v/>
      </c>
      <c r="AG18" s="620" t="str">
        <f>IF($E18="","",IF(INDEX(E_SourceStreams!$A:$N,DL18,AG$7)="","",INDEX(E_SourceStreams!$A:$N,DL18,AG$7)))</f>
        <v/>
      </c>
      <c r="AH18" s="620" t="str">
        <f>IF($E18="","",IF(INDEX(E_SourceStreams!$A:$N,DM18,AH$7)="","",INDEX(E_SourceStreams!$A:$N,DM18,AH$7)))</f>
        <v/>
      </c>
      <c r="AI18" s="620" t="str">
        <f>IF($E18="","",IF(INDEX(E_SourceStreams!$A:$N,DN18,AI$7)="","",INDEX(E_SourceStreams!$A:$N,DN18,AI$7)))</f>
        <v/>
      </c>
      <c r="AJ18" s="620" t="str">
        <f>IF($E18="","",IF(INDEX(E_SourceStreams!$A:$N,DO18,AJ$7)="","",INDEX(E_SourceStreams!$A:$N,DO18,AJ$7)))</f>
        <v/>
      </c>
      <c r="AK18" s="620" t="str">
        <f>IF($E18="","",IF(INDEX(E_SourceStreams!$A:$N,DP18,AK$7)="","",INDEX(E_SourceStreams!$A:$N,DP18,AK$7)))</f>
        <v/>
      </c>
      <c r="AL18" s="620" t="str">
        <f>IF($E18="","",IF(INDEX(E_SourceStreams!$A:$N,DQ18,AL$7)="","",INDEX(E_SourceStreams!$A:$N,DQ18,AL$7)))</f>
        <v/>
      </c>
      <c r="AM18" s="620" t="str">
        <f>IF($E18="","",IF(INDEX(E_SourceStreams!$A:$N,DR18,AM$7)="","",INDEX(E_SourceStreams!$A:$N,DR18,AM$7)))</f>
        <v/>
      </c>
      <c r="AN18" s="620" t="str">
        <f>IF($E18="","",IF(INDEX(E_SourceStreams!$A:$N,DS18,AN$7)="","",INDEX(E_SourceStreams!$A:$N,DS18,AN$7)))</f>
        <v/>
      </c>
      <c r="AO18" s="620" t="str">
        <f>IF($E18="","",IF(INDEX(E_SourceStreams!$A:$N,DT18,AO$7)="","",INDEX(E_SourceStreams!$A:$N,DT18,AO$7)))</f>
        <v/>
      </c>
      <c r="AP18" s="620" t="str">
        <f>IF($E18="","",IF(INDEX(E_SourceStreams!$A:$N,DU18,AP$7)="","",INDEX(E_SourceStreams!$A:$N,DU18,AP$7)))</f>
        <v/>
      </c>
      <c r="AQ18" s="620" t="str">
        <f>IF($E18="","",IF(INDEX(E_SourceStreams!$A:$N,DV18,AQ$7)="","",INDEX(E_SourceStreams!$A:$N,DV18,AQ$7)))</f>
        <v/>
      </c>
      <c r="AR18" s="620" t="str">
        <f>IF($E18="","",IF(INDEX(E_SourceStreams!$A:$N,DW18,AR$7)="","",INDEX(E_SourceStreams!$A:$N,DW18,AR$7)))</f>
        <v/>
      </c>
      <c r="AS18" s="620" t="str">
        <f>IF($E18="","",IF(INDEX(E_SourceStreams!$A:$N,DX18,AS$7)="","",INDEX(E_SourceStreams!$A:$N,DX18,AS$7)))</f>
        <v/>
      </c>
      <c r="AT18" s="620" t="str">
        <f>IF($E18="","",IF(INDEX(E_SourceStreams!$A:$N,DY18,AT$7)="","",INDEX(E_SourceStreams!$A:$N,DY18,AT$7)))</f>
        <v/>
      </c>
      <c r="AU18" s="620" t="str">
        <f>IF($E18="","",IF(INDEX(E_SourceStreams!$A:$N,DZ18,AU$7)="","",INDEX(E_SourceStreams!$A:$N,DZ18,AU$7)))</f>
        <v/>
      </c>
      <c r="AV18" s="620" t="str">
        <f>IF($E18="","",IF(INDEX(E_SourceStreams!$A:$N,EA18,AV$7)="","",INDEX(E_SourceStreams!$A:$N,EA18,AV$7)))</f>
        <v/>
      </c>
      <c r="AW18" s="620" t="str">
        <f>IF($E18="","",IF(INDEX(E_SourceStreams!$A:$N,EB18,AW$7)="","",INDEX(E_SourceStreams!$A:$N,EB18,AW$7)))</f>
        <v/>
      </c>
      <c r="AX18" s="620" t="str">
        <f>IF($E18="","",IF(INDEX(E_SourceStreams!$A:$N,EC18,AX$7)="","",INDEX(E_SourceStreams!$A:$N,EC18,AX$7)))</f>
        <v/>
      </c>
      <c r="AY18" s="620" t="str">
        <f>IF($E18="","",IF(INDEX(E_SourceStreams!$A:$N,ED18,AY$7)="","",INDEX(E_SourceStreams!$A:$N,ED18,AY$7)))</f>
        <v/>
      </c>
      <c r="AZ18" s="620" t="str">
        <f>IF($E18="","",IF(INDEX(E_SourceStreams!$A:$N,EE18,AZ$7)="","",INDEX(E_SourceStreams!$A:$N,EE18,AZ$7)))</f>
        <v/>
      </c>
      <c r="BA18" s="620" t="str">
        <f>IF($E18="","",IF(INDEX(E_SourceStreams!$A:$N,EF18,BA$7)="","",INDEX(E_SourceStreams!$A:$N,EF18,BA$7)))</f>
        <v/>
      </c>
      <c r="BB18" s="620" t="str">
        <f>IF($E18="","",IF(INDEX(E_SourceStreams!$A:$N,EG18,BB$7)="","",INDEX(E_SourceStreams!$A:$N,EG18,BB$7)))</f>
        <v/>
      </c>
      <c r="BC18" s="620" t="str">
        <f>IF($E18="","",IF(INDEX(E_SourceStreams!$A:$N,EH18,BC$7)="","",INDEX(E_SourceStreams!$A:$N,EH18,BC$7)))</f>
        <v/>
      </c>
      <c r="BD18" s="620" t="str">
        <f>IF($E18="","",IF(INDEX(E_SourceStreams!$A:$N,EI18,BD$7)="","",INDEX(E_SourceStreams!$A:$N,EI18,BD$7)))</f>
        <v/>
      </c>
      <c r="BE18" s="620" t="str">
        <f>IF($E18="","",IF(INDEX(E_SourceStreams!$A:$N,EJ18,BE$7)="","",INDEX(E_SourceStreams!$A:$N,EJ18,BE$7)))</f>
        <v/>
      </c>
      <c r="BF18" s="620" t="str">
        <f>IF($E18="","",IF(INDEX(E_SourceStreams!$A:$N,EK18,BF$7)="","",INDEX(E_SourceStreams!$A:$N,EK18,BF$7)))</f>
        <v/>
      </c>
      <c r="BG18" s="620" t="str">
        <f>IF($E18="","",IF(INDEX(E_SourceStreams!$A:$N,EL18,BG$7)="","",INDEX(E_SourceStreams!$A:$N,EL18,BG$7)))</f>
        <v/>
      </c>
      <c r="BH18" s="620" t="str">
        <f>IF($E18="","",IF(INDEX(E_SourceStreams!$A:$N,EM18,BH$7)="","",INDEX(E_SourceStreams!$A:$N,EM18,BH$7)))</f>
        <v/>
      </c>
      <c r="BI18" s="620" t="str">
        <f>IF($E18="","",IF(INDEX(E_SourceStreams!$A:$N,EN18,BI$7)="","",INDEX(E_SourceStreams!$A:$N,EN18,BI$7)))</f>
        <v/>
      </c>
      <c r="BJ18" s="620" t="str">
        <f>IF($E18="","",IF(INDEX(E_SourceStreams!$A:$N,EO18,BJ$7)="","",INDEX(E_SourceStreams!$A:$N,EO18,BJ$7)))</f>
        <v/>
      </c>
      <c r="BK18" s="620" t="str">
        <f>IF($E18="","",IF(INDEX(E_SourceStreams!$A:$N,EP18,BK$7)="","",INDEX(E_SourceStreams!$A:$N,EP18,BK$7)))</f>
        <v/>
      </c>
      <c r="BL18" s="620" t="str">
        <f>IF($E18="","",IF(INDEX(E_SourceStreams!$A:$N,EQ18,BL$7)="","",INDEX(E_SourceStreams!$A:$N,EQ18,BL$7)))</f>
        <v/>
      </c>
      <c r="BM18" s="620" t="str">
        <f>IF($E18="","",IF(INDEX(E_SourceStreams!$A:$N,ER18,BM$7)="","",INDEX(E_SourceStreams!$A:$N,ER18,BM$7)))</f>
        <v/>
      </c>
      <c r="BN18" s="620" t="str">
        <f>IF($E18="","",IF(INDEX(E_SourceStreams!$A:$N,ES18,BN$7)="","",INDEX(E_SourceStreams!$A:$N,ES18,BN$7)))</f>
        <v/>
      </c>
      <c r="BO18" s="620" t="str">
        <f>IF($E18="","",IF(INDEX(E_SourceStreams!$A:$N,ET18,BO$7)="","",INDEX(E_SourceStreams!$A:$N,ET18,BO$7)))</f>
        <v/>
      </c>
      <c r="BP18" s="620" t="str">
        <f>IF($E18="","",IF(INDEX(E_SourceStreams!$A:$N,EU18,BP$7)="","",INDEX(E_SourceStreams!$A:$N,EU18,BP$7)))</f>
        <v/>
      </c>
      <c r="BQ18" s="620" t="str">
        <f>IF($E18="","",IF(INDEX(E_SourceStreams!$A:$N,EV18,BQ$7)="","",INDEX(E_SourceStreams!$A:$N,EV18,BQ$7)))</f>
        <v/>
      </c>
      <c r="BR18" s="620" t="str">
        <f>IF($E18="","",IF(INDEX(E_SourceStreams!$A:$N,EW18,BR$7)="","",INDEX(E_SourceStreams!$A:$N,EW18,BR$7)))</f>
        <v/>
      </c>
      <c r="BS18" s="620" t="str">
        <f>IF($E18="","",IF(INDEX(E_SourceStreams!$A:$N,EX18,BS$7)="","",INDEX(E_SourceStreams!$A:$N,EX18,BS$7)))</f>
        <v/>
      </c>
      <c r="BT18" s="620" t="str">
        <f>IF($E18="","",IF(INDEX(E_SourceStreams!$A:$N,EY18,BT$7)="","",INDEX(E_SourceStreams!$A:$N,EY18,BT$7)))</f>
        <v/>
      </c>
      <c r="BU18" s="615"/>
      <c r="CJ18" s="621" t="str">
        <f t="shared" si="0"/>
        <v>SourceCategory_</v>
      </c>
      <c r="CK18" s="602" t="b">
        <f>INDEX(C_InstallationDescription!$A$224:$A$329,ROWS($CI$11:CI18))="ausblenden"</f>
        <v>0</v>
      </c>
      <c r="CL18" s="602" t="str">
        <f t="shared" si="1"/>
        <v>SourceStreamName_</v>
      </c>
      <c r="CN18" s="602">
        <f t="shared" si="67"/>
        <v>596</v>
      </c>
      <c r="CO18" s="602">
        <f t="shared" si="4"/>
        <v>598</v>
      </c>
      <c r="CP18" s="602">
        <f t="shared" si="5"/>
        <v>600</v>
      </c>
      <c r="CQ18" s="602">
        <f t="shared" si="6"/>
        <v>602</v>
      </c>
      <c r="CR18" s="602">
        <f t="shared" si="7"/>
        <v>604</v>
      </c>
      <c r="CS18" s="602">
        <f t="shared" si="8"/>
        <v>606</v>
      </c>
      <c r="CT18" s="602">
        <f t="shared" si="9"/>
        <v>608</v>
      </c>
      <c r="CU18" s="602">
        <f t="shared" si="10"/>
        <v>608</v>
      </c>
      <c r="CV18" s="602">
        <f t="shared" si="11"/>
        <v>608</v>
      </c>
      <c r="CW18" s="602">
        <f t="shared" si="12"/>
        <v>608</v>
      </c>
      <c r="CX18" s="602">
        <f t="shared" si="13"/>
        <v>608</v>
      </c>
      <c r="CY18" s="602">
        <f t="shared" si="14"/>
        <v>611</v>
      </c>
      <c r="CZ18" s="602">
        <f t="shared" si="15"/>
        <v>615</v>
      </c>
      <c r="DA18" s="602">
        <f t="shared" si="16"/>
        <v>616</v>
      </c>
      <c r="DB18" s="602">
        <f t="shared" si="17"/>
        <v>617</v>
      </c>
      <c r="DC18" s="602">
        <f t="shared" si="18"/>
        <v>624</v>
      </c>
      <c r="DD18" s="602">
        <f t="shared" si="19"/>
        <v>634</v>
      </c>
      <c r="DE18" s="602">
        <f t="shared" si="20"/>
        <v>634</v>
      </c>
      <c r="DF18" s="602">
        <f t="shared" si="21"/>
        <v>634</v>
      </c>
      <c r="DG18" s="602">
        <f t="shared" si="22"/>
        <v>634</v>
      </c>
      <c r="DH18" s="602">
        <f t="shared" si="23"/>
        <v>634</v>
      </c>
      <c r="DI18" s="602">
        <f t="shared" si="24"/>
        <v>634</v>
      </c>
      <c r="DJ18" s="602">
        <f t="shared" si="25"/>
        <v>634</v>
      </c>
      <c r="DK18" s="602">
        <f t="shared" si="26"/>
        <v>625</v>
      </c>
      <c r="DL18" s="602">
        <f t="shared" si="27"/>
        <v>635</v>
      </c>
      <c r="DM18" s="602">
        <f t="shared" si="28"/>
        <v>635</v>
      </c>
      <c r="DN18" s="602">
        <f t="shared" si="29"/>
        <v>635</v>
      </c>
      <c r="DO18" s="602">
        <f t="shared" si="30"/>
        <v>635</v>
      </c>
      <c r="DP18" s="602">
        <f t="shared" si="31"/>
        <v>635</v>
      </c>
      <c r="DQ18" s="602">
        <f t="shared" si="32"/>
        <v>635</v>
      </c>
      <c r="DR18" s="602">
        <f t="shared" si="33"/>
        <v>635</v>
      </c>
      <c r="DS18" s="602">
        <f t="shared" si="34"/>
        <v>626</v>
      </c>
      <c r="DT18" s="602">
        <f t="shared" si="35"/>
        <v>636</v>
      </c>
      <c r="DU18" s="602">
        <f t="shared" si="36"/>
        <v>636</v>
      </c>
      <c r="DV18" s="602">
        <f t="shared" si="37"/>
        <v>636</v>
      </c>
      <c r="DW18" s="602">
        <f t="shared" si="38"/>
        <v>636</v>
      </c>
      <c r="DX18" s="602">
        <f t="shared" si="39"/>
        <v>636</v>
      </c>
      <c r="DY18" s="602">
        <f t="shared" si="40"/>
        <v>636</v>
      </c>
      <c r="DZ18" s="602">
        <f t="shared" si="41"/>
        <v>636</v>
      </c>
      <c r="EA18" s="602">
        <f t="shared" si="42"/>
        <v>627</v>
      </c>
      <c r="EB18" s="602">
        <f t="shared" si="43"/>
        <v>637</v>
      </c>
      <c r="EC18" s="602">
        <f t="shared" si="44"/>
        <v>637</v>
      </c>
      <c r="ED18" s="602">
        <f t="shared" si="45"/>
        <v>637</v>
      </c>
      <c r="EE18" s="602">
        <f t="shared" si="46"/>
        <v>637</v>
      </c>
      <c r="EF18" s="602">
        <f t="shared" si="47"/>
        <v>637</v>
      </c>
      <c r="EG18" s="602">
        <f t="shared" si="48"/>
        <v>637</v>
      </c>
      <c r="EH18" s="602">
        <f t="shared" si="49"/>
        <v>637</v>
      </c>
      <c r="EI18" s="602">
        <f t="shared" si="50"/>
        <v>628</v>
      </c>
      <c r="EJ18" s="602">
        <f t="shared" si="51"/>
        <v>638</v>
      </c>
      <c r="EK18" s="602">
        <f t="shared" si="52"/>
        <v>638</v>
      </c>
      <c r="EL18" s="602">
        <f t="shared" si="53"/>
        <v>638</v>
      </c>
      <c r="EM18" s="602">
        <f t="shared" si="54"/>
        <v>638</v>
      </c>
      <c r="EN18" s="602">
        <f t="shared" si="55"/>
        <v>638</v>
      </c>
      <c r="EO18" s="602">
        <f t="shared" si="56"/>
        <v>638</v>
      </c>
      <c r="EP18" s="602">
        <f t="shared" si="57"/>
        <v>638</v>
      </c>
      <c r="EQ18" s="602">
        <f t="shared" si="58"/>
        <v>629</v>
      </c>
      <c r="ER18" s="602">
        <f t="shared" si="59"/>
        <v>639</v>
      </c>
      <c r="ES18" s="602">
        <f t="shared" si="60"/>
        <v>639</v>
      </c>
      <c r="ET18" s="602">
        <f t="shared" si="61"/>
        <v>639</v>
      </c>
      <c r="EU18" s="602">
        <f t="shared" si="62"/>
        <v>639</v>
      </c>
      <c r="EV18" s="602">
        <f t="shared" si="63"/>
        <v>639</v>
      </c>
      <c r="EW18" s="602">
        <f t="shared" si="64"/>
        <v>639</v>
      </c>
      <c r="EX18" s="602">
        <f t="shared" si="65"/>
        <v>639</v>
      </c>
      <c r="EY18" s="602">
        <f t="shared" si="66"/>
        <v>645</v>
      </c>
    </row>
    <row r="19" spans="2:155" ht="12.75" customHeight="1" x14ac:dyDescent="0.2">
      <c r="B19" s="617" t="str">
        <f>IF(COUNTIF($CK$10:CK19,TRUE)&gt;0,"",INDEX(C_InstallationDescription!$E$224:$E$240,ROWS($A$11:A19)))</f>
        <v/>
      </c>
      <c r="C19" s="623" t="str">
        <f>IF($E19="","",INDEX(C_InstallationDescription!F:F,MATCH($B19,C_InstallationDescription!$E:$E,0)))</f>
        <v/>
      </c>
      <c r="D19" s="623" t="str">
        <f>IF($E19="","",INDEX(C_InstallationDescription!I:I,MATCH($B19,C_InstallationDescription!$E:$E,0)))</f>
        <v/>
      </c>
      <c r="E19" s="623" t="str">
        <f>IF($B19="","",INDEX(C_InstallationDescription!F:F,MATCH($CJ19,C_InstallationDescription!$Q:$Q,0)))</f>
        <v/>
      </c>
      <c r="F19" s="624" t="str">
        <f>IF($E19="","",INDEX(C_InstallationDescription!L:L,MATCH($CJ19,C_InstallationDescription!$Q:$Q,0)))</f>
        <v/>
      </c>
      <c r="G19" s="623" t="str">
        <f>IF($E19="","",INDEX(C_InstallationDescription!M:M,MATCH($CJ19,C_InstallationDescription!$Q:$Q,0)))</f>
        <v/>
      </c>
      <c r="H19" s="623" t="str">
        <f>IF($E19="","",INDEX(C_InstallationDescription!N:N,MATCH($CJ19,C_InstallationDescription!$Q:$Q,0)))</f>
        <v/>
      </c>
      <c r="I19" s="620" t="str">
        <f>IF($E19="","",IF(INDEX(E_SourceStreams!$A:$N,CN19,I$7)="","",INDEX(E_SourceStreams!$A:$N,CN19,I$7)))</f>
        <v/>
      </c>
      <c r="J19" s="620" t="str">
        <f>IF($E19="","",IF(INDEX(E_SourceStreams!$A:$N,CO19,J$7)="","",INDEX(E_SourceStreams!$A:$N,CO19,J$7)))</f>
        <v/>
      </c>
      <c r="K19" s="620" t="str">
        <f>IF($E19="","",IF(INDEX(E_SourceStreams!$A:$N,CP19,K$7)="","",INDEX(E_SourceStreams!$A:$N,CP19,K$7)))</f>
        <v/>
      </c>
      <c r="L19" s="620" t="str">
        <f>IF($E19="","",IF(INDEX(E_SourceStreams!$A:$N,CQ19,L$7)="","",INDEX(E_SourceStreams!$A:$N,CQ19,L$7)))</f>
        <v/>
      </c>
      <c r="M19" s="620" t="str">
        <f>IF($E19="","",IF(INDEX(E_SourceStreams!$A:$N,CR19,M$7)="","",INDEX(E_SourceStreams!$A:$N,CR19,M$7)))</f>
        <v/>
      </c>
      <c r="N19" s="620" t="str">
        <f>IF($E19="","",IF(INDEX(E_SourceStreams!$A:$N,CS19,N$7)="","",INDEX(E_SourceStreams!$A:$N,CS19,N$7)))</f>
        <v/>
      </c>
      <c r="O19" s="620" t="str">
        <f>IF($E19="","",IF(INDEX(E_SourceStreams!$A:$N,CT19,O$7)="","",INDEX(E_SourceStreams!$A:$N,CT19,O$7)))</f>
        <v/>
      </c>
      <c r="P19" s="620" t="str">
        <f>IF($E19="","",IF(INDEX(E_SourceStreams!$A:$N,CU19,P$7)="","",INDEX(E_SourceStreams!$A:$N,CU19,P$7)))</f>
        <v/>
      </c>
      <c r="Q19" s="620" t="str">
        <f>IF($E19="","",IF(INDEX(E_SourceStreams!$A:$N,CV19,Q$7)="","",INDEX(E_SourceStreams!$A:$N,CV19,Q$7)))</f>
        <v/>
      </c>
      <c r="R19" s="620" t="str">
        <f>IF($E19="","",IF(INDEX(E_SourceStreams!$A:$N,CW19,R$7)="","",INDEX(E_SourceStreams!$A:$N,CW19,R$7)))</f>
        <v/>
      </c>
      <c r="S19" s="620" t="str">
        <f>IF($E19="","",IF(INDEX(E_SourceStreams!$A:$N,CX19,S$7)="","",INDEX(E_SourceStreams!$A:$N,CX19,S$7)))</f>
        <v/>
      </c>
      <c r="T19" s="620" t="str">
        <f>IF($E19="","",IF(INDEX(E_SourceStreams!$A:$N,CY19,T$7)="","",INDEX(E_SourceStreams!$A:$N,CY19,T$7)))</f>
        <v/>
      </c>
      <c r="U19" s="620" t="str">
        <f>IF($E19="","",IF(INDEX(E_SourceStreams!$A:$N,CZ19,U$7)="","",INDEX(E_SourceStreams!$A:$N,CZ19,U$7)))</f>
        <v/>
      </c>
      <c r="V19" s="620" t="str">
        <f>IF($E19="","",IF(INDEX(E_SourceStreams!$A:$N,DA19,V$7)="","",INDEX(E_SourceStreams!$A:$N,DA19,V$7)))</f>
        <v/>
      </c>
      <c r="W19" s="620" t="str">
        <f>IF($E19="","",IF(INDEX(E_SourceStreams!$A:$N,DB19,W$7)="","",INDEX(E_SourceStreams!$A:$N,DB19,W$7)))</f>
        <v/>
      </c>
      <c r="X19" s="620" t="str">
        <f>IF($E19="","",IF(INDEX(E_SourceStreams!$A:$N,DC19,X$7)="","",INDEX(E_SourceStreams!$A:$N,DC19,X$7)))</f>
        <v/>
      </c>
      <c r="Y19" s="620" t="str">
        <f>IF($E19="","",IF(INDEX(E_SourceStreams!$A:$N,DD19,Y$7)="","",INDEX(E_SourceStreams!$A:$N,DD19,Y$7)))</f>
        <v/>
      </c>
      <c r="Z19" s="620" t="str">
        <f>IF($E19="","",IF(INDEX(E_SourceStreams!$A:$N,DE19,Z$7)="","",INDEX(E_SourceStreams!$A:$N,DE19,Z$7)))</f>
        <v/>
      </c>
      <c r="AA19" s="620" t="str">
        <f>IF($E19="","",IF(INDEX(E_SourceStreams!$A:$N,DF19,AA$7)="","",INDEX(E_SourceStreams!$A:$N,DF19,AA$7)))</f>
        <v/>
      </c>
      <c r="AB19" s="620" t="str">
        <f>IF($E19="","",IF(INDEX(E_SourceStreams!$A:$N,DG19,AB$7)="","",INDEX(E_SourceStreams!$A:$N,DG19,AB$7)))</f>
        <v/>
      </c>
      <c r="AC19" s="620" t="str">
        <f>IF($E19="","",IF(INDEX(E_SourceStreams!$A:$N,DH19,AC$7)="","",INDEX(E_SourceStreams!$A:$N,DH19,AC$7)))</f>
        <v/>
      </c>
      <c r="AD19" s="620" t="str">
        <f>IF($E19="","",IF(INDEX(E_SourceStreams!$A:$N,DI19,AD$7)="","",INDEX(E_SourceStreams!$A:$N,DI19,AD$7)))</f>
        <v/>
      </c>
      <c r="AE19" s="620" t="str">
        <f>IF($E19="","",IF(INDEX(E_SourceStreams!$A:$N,DJ19,AE$7)="","",INDEX(E_SourceStreams!$A:$N,DJ19,AE$7)))</f>
        <v/>
      </c>
      <c r="AF19" s="620" t="str">
        <f>IF($E19="","",IF(INDEX(E_SourceStreams!$A:$N,DK19,AF$7)="","",INDEX(E_SourceStreams!$A:$N,DK19,AF$7)))</f>
        <v/>
      </c>
      <c r="AG19" s="620" t="str">
        <f>IF($E19="","",IF(INDEX(E_SourceStreams!$A:$N,DL19,AG$7)="","",INDEX(E_SourceStreams!$A:$N,DL19,AG$7)))</f>
        <v/>
      </c>
      <c r="AH19" s="620" t="str">
        <f>IF($E19="","",IF(INDEX(E_SourceStreams!$A:$N,DM19,AH$7)="","",INDEX(E_SourceStreams!$A:$N,DM19,AH$7)))</f>
        <v/>
      </c>
      <c r="AI19" s="620" t="str">
        <f>IF($E19="","",IF(INDEX(E_SourceStreams!$A:$N,DN19,AI$7)="","",INDEX(E_SourceStreams!$A:$N,DN19,AI$7)))</f>
        <v/>
      </c>
      <c r="AJ19" s="620" t="str">
        <f>IF($E19="","",IF(INDEX(E_SourceStreams!$A:$N,DO19,AJ$7)="","",INDEX(E_SourceStreams!$A:$N,DO19,AJ$7)))</f>
        <v/>
      </c>
      <c r="AK19" s="620" t="str">
        <f>IF($E19="","",IF(INDEX(E_SourceStreams!$A:$N,DP19,AK$7)="","",INDEX(E_SourceStreams!$A:$N,DP19,AK$7)))</f>
        <v/>
      </c>
      <c r="AL19" s="620" t="str">
        <f>IF($E19="","",IF(INDEX(E_SourceStreams!$A:$N,DQ19,AL$7)="","",INDEX(E_SourceStreams!$A:$N,DQ19,AL$7)))</f>
        <v/>
      </c>
      <c r="AM19" s="620" t="str">
        <f>IF($E19="","",IF(INDEX(E_SourceStreams!$A:$N,DR19,AM$7)="","",INDEX(E_SourceStreams!$A:$N,DR19,AM$7)))</f>
        <v/>
      </c>
      <c r="AN19" s="620" t="str">
        <f>IF($E19="","",IF(INDEX(E_SourceStreams!$A:$N,DS19,AN$7)="","",INDEX(E_SourceStreams!$A:$N,DS19,AN$7)))</f>
        <v/>
      </c>
      <c r="AO19" s="620" t="str">
        <f>IF($E19="","",IF(INDEX(E_SourceStreams!$A:$N,DT19,AO$7)="","",INDEX(E_SourceStreams!$A:$N,DT19,AO$7)))</f>
        <v/>
      </c>
      <c r="AP19" s="620" t="str">
        <f>IF($E19="","",IF(INDEX(E_SourceStreams!$A:$N,DU19,AP$7)="","",INDEX(E_SourceStreams!$A:$N,DU19,AP$7)))</f>
        <v/>
      </c>
      <c r="AQ19" s="620" t="str">
        <f>IF($E19="","",IF(INDEX(E_SourceStreams!$A:$N,DV19,AQ$7)="","",INDEX(E_SourceStreams!$A:$N,DV19,AQ$7)))</f>
        <v/>
      </c>
      <c r="AR19" s="620" t="str">
        <f>IF($E19="","",IF(INDEX(E_SourceStreams!$A:$N,DW19,AR$7)="","",INDEX(E_SourceStreams!$A:$N,DW19,AR$7)))</f>
        <v/>
      </c>
      <c r="AS19" s="620" t="str">
        <f>IF($E19="","",IF(INDEX(E_SourceStreams!$A:$N,DX19,AS$7)="","",INDEX(E_SourceStreams!$A:$N,DX19,AS$7)))</f>
        <v/>
      </c>
      <c r="AT19" s="620" t="str">
        <f>IF($E19="","",IF(INDEX(E_SourceStreams!$A:$N,DY19,AT$7)="","",INDEX(E_SourceStreams!$A:$N,DY19,AT$7)))</f>
        <v/>
      </c>
      <c r="AU19" s="620" t="str">
        <f>IF($E19="","",IF(INDEX(E_SourceStreams!$A:$N,DZ19,AU$7)="","",INDEX(E_SourceStreams!$A:$N,DZ19,AU$7)))</f>
        <v/>
      </c>
      <c r="AV19" s="620" t="str">
        <f>IF($E19="","",IF(INDEX(E_SourceStreams!$A:$N,EA19,AV$7)="","",INDEX(E_SourceStreams!$A:$N,EA19,AV$7)))</f>
        <v/>
      </c>
      <c r="AW19" s="620" t="str">
        <f>IF($E19="","",IF(INDEX(E_SourceStreams!$A:$N,EB19,AW$7)="","",INDEX(E_SourceStreams!$A:$N,EB19,AW$7)))</f>
        <v/>
      </c>
      <c r="AX19" s="620" t="str">
        <f>IF($E19="","",IF(INDEX(E_SourceStreams!$A:$N,EC19,AX$7)="","",INDEX(E_SourceStreams!$A:$N,EC19,AX$7)))</f>
        <v/>
      </c>
      <c r="AY19" s="620" t="str">
        <f>IF($E19="","",IF(INDEX(E_SourceStreams!$A:$N,ED19,AY$7)="","",INDEX(E_SourceStreams!$A:$N,ED19,AY$7)))</f>
        <v/>
      </c>
      <c r="AZ19" s="620" t="str">
        <f>IF($E19="","",IF(INDEX(E_SourceStreams!$A:$N,EE19,AZ$7)="","",INDEX(E_SourceStreams!$A:$N,EE19,AZ$7)))</f>
        <v/>
      </c>
      <c r="BA19" s="620" t="str">
        <f>IF($E19="","",IF(INDEX(E_SourceStreams!$A:$N,EF19,BA$7)="","",INDEX(E_SourceStreams!$A:$N,EF19,BA$7)))</f>
        <v/>
      </c>
      <c r="BB19" s="620" t="str">
        <f>IF($E19="","",IF(INDEX(E_SourceStreams!$A:$N,EG19,BB$7)="","",INDEX(E_SourceStreams!$A:$N,EG19,BB$7)))</f>
        <v/>
      </c>
      <c r="BC19" s="620" t="str">
        <f>IF($E19="","",IF(INDEX(E_SourceStreams!$A:$N,EH19,BC$7)="","",INDEX(E_SourceStreams!$A:$N,EH19,BC$7)))</f>
        <v/>
      </c>
      <c r="BD19" s="620" t="str">
        <f>IF($E19="","",IF(INDEX(E_SourceStreams!$A:$N,EI19,BD$7)="","",INDEX(E_SourceStreams!$A:$N,EI19,BD$7)))</f>
        <v/>
      </c>
      <c r="BE19" s="620" t="str">
        <f>IF($E19="","",IF(INDEX(E_SourceStreams!$A:$N,EJ19,BE$7)="","",INDEX(E_SourceStreams!$A:$N,EJ19,BE$7)))</f>
        <v/>
      </c>
      <c r="BF19" s="620" t="str">
        <f>IF($E19="","",IF(INDEX(E_SourceStreams!$A:$N,EK19,BF$7)="","",INDEX(E_SourceStreams!$A:$N,EK19,BF$7)))</f>
        <v/>
      </c>
      <c r="BG19" s="620" t="str">
        <f>IF($E19="","",IF(INDEX(E_SourceStreams!$A:$N,EL19,BG$7)="","",INDEX(E_SourceStreams!$A:$N,EL19,BG$7)))</f>
        <v/>
      </c>
      <c r="BH19" s="620" t="str">
        <f>IF($E19="","",IF(INDEX(E_SourceStreams!$A:$N,EM19,BH$7)="","",INDEX(E_SourceStreams!$A:$N,EM19,BH$7)))</f>
        <v/>
      </c>
      <c r="BI19" s="620" t="str">
        <f>IF($E19="","",IF(INDEX(E_SourceStreams!$A:$N,EN19,BI$7)="","",INDEX(E_SourceStreams!$A:$N,EN19,BI$7)))</f>
        <v/>
      </c>
      <c r="BJ19" s="620" t="str">
        <f>IF($E19="","",IF(INDEX(E_SourceStreams!$A:$N,EO19,BJ$7)="","",INDEX(E_SourceStreams!$A:$N,EO19,BJ$7)))</f>
        <v/>
      </c>
      <c r="BK19" s="620" t="str">
        <f>IF($E19="","",IF(INDEX(E_SourceStreams!$A:$N,EP19,BK$7)="","",INDEX(E_SourceStreams!$A:$N,EP19,BK$7)))</f>
        <v/>
      </c>
      <c r="BL19" s="620" t="str">
        <f>IF($E19="","",IF(INDEX(E_SourceStreams!$A:$N,EQ19,BL$7)="","",INDEX(E_SourceStreams!$A:$N,EQ19,BL$7)))</f>
        <v/>
      </c>
      <c r="BM19" s="620" t="str">
        <f>IF($E19="","",IF(INDEX(E_SourceStreams!$A:$N,ER19,BM$7)="","",INDEX(E_SourceStreams!$A:$N,ER19,BM$7)))</f>
        <v/>
      </c>
      <c r="BN19" s="620" t="str">
        <f>IF($E19="","",IF(INDEX(E_SourceStreams!$A:$N,ES19,BN$7)="","",INDEX(E_SourceStreams!$A:$N,ES19,BN$7)))</f>
        <v/>
      </c>
      <c r="BO19" s="620" t="str">
        <f>IF($E19="","",IF(INDEX(E_SourceStreams!$A:$N,ET19,BO$7)="","",INDEX(E_SourceStreams!$A:$N,ET19,BO$7)))</f>
        <v/>
      </c>
      <c r="BP19" s="620" t="str">
        <f>IF($E19="","",IF(INDEX(E_SourceStreams!$A:$N,EU19,BP$7)="","",INDEX(E_SourceStreams!$A:$N,EU19,BP$7)))</f>
        <v/>
      </c>
      <c r="BQ19" s="620" t="str">
        <f>IF($E19="","",IF(INDEX(E_SourceStreams!$A:$N,EV19,BQ$7)="","",INDEX(E_SourceStreams!$A:$N,EV19,BQ$7)))</f>
        <v/>
      </c>
      <c r="BR19" s="620" t="str">
        <f>IF($E19="","",IF(INDEX(E_SourceStreams!$A:$N,EW19,BR$7)="","",INDEX(E_SourceStreams!$A:$N,EW19,BR$7)))</f>
        <v/>
      </c>
      <c r="BS19" s="620" t="str">
        <f>IF($E19="","",IF(INDEX(E_SourceStreams!$A:$N,EX19,BS$7)="","",INDEX(E_SourceStreams!$A:$N,EX19,BS$7)))</f>
        <v/>
      </c>
      <c r="BT19" s="620" t="str">
        <f>IF($E19="","",IF(INDEX(E_SourceStreams!$A:$N,EY19,BT$7)="","",INDEX(E_SourceStreams!$A:$N,EY19,BT$7)))</f>
        <v/>
      </c>
      <c r="BU19" s="615"/>
      <c r="CJ19" s="621" t="str">
        <f t="shared" si="0"/>
        <v>SourceCategory_</v>
      </c>
      <c r="CK19" s="602" t="b">
        <f>INDEX(C_InstallationDescription!$A$224:$A$329,ROWS($CI$11:CI19))="ausblenden"</f>
        <v>0</v>
      </c>
      <c r="CL19" s="602" t="str">
        <f t="shared" si="1"/>
        <v>SourceStreamName_</v>
      </c>
      <c r="CN19" s="602">
        <f t="shared" si="67"/>
        <v>662</v>
      </c>
      <c r="CO19" s="602">
        <f t="shared" si="4"/>
        <v>664</v>
      </c>
      <c r="CP19" s="602">
        <f t="shared" si="5"/>
        <v>666</v>
      </c>
      <c r="CQ19" s="602">
        <f t="shared" si="6"/>
        <v>668</v>
      </c>
      <c r="CR19" s="602">
        <f t="shared" si="7"/>
        <v>670</v>
      </c>
      <c r="CS19" s="602">
        <f t="shared" si="8"/>
        <v>672</v>
      </c>
      <c r="CT19" s="602">
        <f t="shared" si="9"/>
        <v>674</v>
      </c>
      <c r="CU19" s="602">
        <f t="shared" si="10"/>
        <v>674</v>
      </c>
      <c r="CV19" s="602">
        <f t="shared" si="11"/>
        <v>674</v>
      </c>
      <c r="CW19" s="602">
        <f t="shared" si="12"/>
        <v>674</v>
      </c>
      <c r="CX19" s="602">
        <f t="shared" si="13"/>
        <v>674</v>
      </c>
      <c r="CY19" s="602">
        <f t="shared" si="14"/>
        <v>677</v>
      </c>
      <c r="CZ19" s="602">
        <f t="shared" si="15"/>
        <v>681</v>
      </c>
      <c r="DA19" s="602">
        <f t="shared" si="16"/>
        <v>682</v>
      </c>
      <c r="DB19" s="602">
        <f t="shared" si="17"/>
        <v>683</v>
      </c>
      <c r="DC19" s="602">
        <f t="shared" si="18"/>
        <v>690</v>
      </c>
      <c r="DD19" s="602">
        <f t="shared" si="19"/>
        <v>700</v>
      </c>
      <c r="DE19" s="602">
        <f t="shared" si="20"/>
        <v>700</v>
      </c>
      <c r="DF19" s="602">
        <f t="shared" si="21"/>
        <v>700</v>
      </c>
      <c r="DG19" s="602">
        <f t="shared" si="22"/>
        <v>700</v>
      </c>
      <c r="DH19" s="602">
        <f t="shared" si="23"/>
        <v>700</v>
      </c>
      <c r="DI19" s="602">
        <f t="shared" si="24"/>
        <v>700</v>
      </c>
      <c r="DJ19" s="602">
        <f t="shared" si="25"/>
        <v>700</v>
      </c>
      <c r="DK19" s="602">
        <f t="shared" si="26"/>
        <v>691</v>
      </c>
      <c r="DL19" s="602">
        <f t="shared" si="27"/>
        <v>701</v>
      </c>
      <c r="DM19" s="602">
        <f t="shared" si="28"/>
        <v>701</v>
      </c>
      <c r="DN19" s="602">
        <f t="shared" si="29"/>
        <v>701</v>
      </c>
      <c r="DO19" s="602">
        <f t="shared" si="30"/>
        <v>701</v>
      </c>
      <c r="DP19" s="602">
        <f t="shared" si="31"/>
        <v>701</v>
      </c>
      <c r="DQ19" s="602">
        <f t="shared" si="32"/>
        <v>701</v>
      </c>
      <c r="DR19" s="602">
        <f t="shared" si="33"/>
        <v>701</v>
      </c>
      <c r="DS19" s="602">
        <f t="shared" si="34"/>
        <v>692</v>
      </c>
      <c r="DT19" s="602">
        <f t="shared" si="35"/>
        <v>702</v>
      </c>
      <c r="DU19" s="602">
        <f t="shared" si="36"/>
        <v>702</v>
      </c>
      <c r="DV19" s="602">
        <f t="shared" si="37"/>
        <v>702</v>
      </c>
      <c r="DW19" s="602">
        <f t="shared" si="38"/>
        <v>702</v>
      </c>
      <c r="DX19" s="602">
        <f t="shared" si="39"/>
        <v>702</v>
      </c>
      <c r="DY19" s="602">
        <f t="shared" si="40"/>
        <v>702</v>
      </c>
      <c r="DZ19" s="602">
        <f t="shared" si="41"/>
        <v>702</v>
      </c>
      <c r="EA19" s="602">
        <f t="shared" si="42"/>
        <v>693</v>
      </c>
      <c r="EB19" s="602">
        <f t="shared" si="43"/>
        <v>703</v>
      </c>
      <c r="EC19" s="602">
        <f t="shared" si="44"/>
        <v>703</v>
      </c>
      <c r="ED19" s="602">
        <f t="shared" si="45"/>
        <v>703</v>
      </c>
      <c r="EE19" s="602">
        <f t="shared" si="46"/>
        <v>703</v>
      </c>
      <c r="EF19" s="602">
        <f t="shared" si="47"/>
        <v>703</v>
      </c>
      <c r="EG19" s="602">
        <f t="shared" si="48"/>
        <v>703</v>
      </c>
      <c r="EH19" s="602">
        <f t="shared" si="49"/>
        <v>703</v>
      </c>
      <c r="EI19" s="602">
        <f t="shared" si="50"/>
        <v>694</v>
      </c>
      <c r="EJ19" s="602">
        <f t="shared" si="51"/>
        <v>704</v>
      </c>
      <c r="EK19" s="602">
        <f t="shared" si="52"/>
        <v>704</v>
      </c>
      <c r="EL19" s="602">
        <f t="shared" si="53"/>
        <v>704</v>
      </c>
      <c r="EM19" s="602">
        <f t="shared" si="54"/>
        <v>704</v>
      </c>
      <c r="EN19" s="602">
        <f t="shared" si="55"/>
        <v>704</v>
      </c>
      <c r="EO19" s="602">
        <f t="shared" si="56"/>
        <v>704</v>
      </c>
      <c r="EP19" s="602">
        <f t="shared" si="57"/>
        <v>704</v>
      </c>
      <c r="EQ19" s="602">
        <f t="shared" si="58"/>
        <v>695</v>
      </c>
      <c r="ER19" s="602">
        <f t="shared" si="59"/>
        <v>705</v>
      </c>
      <c r="ES19" s="602">
        <f t="shared" si="60"/>
        <v>705</v>
      </c>
      <c r="ET19" s="602">
        <f t="shared" si="61"/>
        <v>705</v>
      </c>
      <c r="EU19" s="602">
        <f t="shared" si="62"/>
        <v>705</v>
      </c>
      <c r="EV19" s="602">
        <f t="shared" si="63"/>
        <v>705</v>
      </c>
      <c r="EW19" s="602">
        <f t="shared" si="64"/>
        <v>705</v>
      </c>
      <c r="EX19" s="602">
        <f t="shared" si="65"/>
        <v>705</v>
      </c>
      <c r="EY19" s="602">
        <f t="shared" si="66"/>
        <v>711</v>
      </c>
    </row>
    <row r="20" spans="2:155" ht="12.75" customHeight="1" x14ac:dyDescent="0.2">
      <c r="B20" s="617" t="str">
        <f>IF(COUNTIF($CK$10:CK20,TRUE)&gt;0,"",INDEX(C_InstallationDescription!$E$224:$E$240,ROWS($A$11:A20)))</f>
        <v/>
      </c>
      <c r="C20" s="623" t="str">
        <f>IF($E20="","",INDEX(C_InstallationDescription!F:F,MATCH($B20,C_InstallationDescription!$E:$E,0)))</f>
        <v/>
      </c>
      <c r="D20" s="623" t="str">
        <f>IF($E20="","",INDEX(C_InstallationDescription!I:I,MATCH($B20,C_InstallationDescription!$E:$E,0)))</f>
        <v/>
      </c>
      <c r="E20" s="623" t="str">
        <f>IF($B20="","",INDEX(C_InstallationDescription!F:F,MATCH($CJ20,C_InstallationDescription!$Q:$Q,0)))</f>
        <v/>
      </c>
      <c r="F20" s="624" t="str">
        <f>IF($E20="","",INDEX(C_InstallationDescription!L:L,MATCH($CJ20,C_InstallationDescription!$Q:$Q,0)))</f>
        <v/>
      </c>
      <c r="G20" s="623" t="str">
        <f>IF($E20="","",INDEX(C_InstallationDescription!M:M,MATCH($CJ20,C_InstallationDescription!$Q:$Q,0)))</f>
        <v/>
      </c>
      <c r="H20" s="623" t="str">
        <f>IF($E20="","",INDEX(C_InstallationDescription!N:N,MATCH($CJ20,C_InstallationDescription!$Q:$Q,0)))</f>
        <v/>
      </c>
      <c r="I20" s="620" t="str">
        <f>IF($E20="","",IF(INDEX(E_SourceStreams!$A:$N,CN20,I$7)="","",INDEX(E_SourceStreams!$A:$N,CN20,I$7)))</f>
        <v/>
      </c>
      <c r="J20" s="620" t="str">
        <f>IF($E20="","",IF(INDEX(E_SourceStreams!$A:$N,CO20,J$7)="","",INDEX(E_SourceStreams!$A:$N,CO20,J$7)))</f>
        <v/>
      </c>
      <c r="K20" s="620" t="str">
        <f>IF($E20="","",IF(INDEX(E_SourceStreams!$A:$N,CP20,K$7)="","",INDEX(E_SourceStreams!$A:$N,CP20,K$7)))</f>
        <v/>
      </c>
      <c r="L20" s="620" t="str">
        <f>IF($E20="","",IF(INDEX(E_SourceStreams!$A:$N,CQ20,L$7)="","",INDEX(E_SourceStreams!$A:$N,CQ20,L$7)))</f>
        <v/>
      </c>
      <c r="M20" s="620" t="str">
        <f>IF($E20="","",IF(INDEX(E_SourceStreams!$A:$N,CR20,M$7)="","",INDEX(E_SourceStreams!$A:$N,CR20,M$7)))</f>
        <v/>
      </c>
      <c r="N20" s="620" t="str">
        <f>IF($E20="","",IF(INDEX(E_SourceStreams!$A:$N,CS20,N$7)="","",INDEX(E_SourceStreams!$A:$N,CS20,N$7)))</f>
        <v/>
      </c>
      <c r="O20" s="620" t="str">
        <f>IF($E20="","",IF(INDEX(E_SourceStreams!$A:$N,CT20,O$7)="","",INDEX(E_SourceStreams!$A:$N,CT20,O$7)))</f>
        <v/>
      </c>
      <c r="P20" s="620" t="str">
        <f>IF($E20="","",IF(INDEX(E_SourceStreams!$A:$N,CU20,P$7)="","",INDEX(E_SourceStreams!$A:$N,CU20,P$7)))</f>
        <v/>
      </c>
      <c r="Q20" s="620" t="str">
        <f>IF($E20="","",IF(INDEX(E_SourceStreams!$A:$N,CV20,Q$7)="","",INDEX(E_SourceStreams!$A:$N,CV20,Q$7)))</f>
        <v/>
      </c>
      <c r="R20" s="620" t="str">
        <f>IF($E20="","",IF(INDEX(E_SourceStreams!$A:$N,CW20,R$7)="","",INDEX(E_SourceStreams!$A:$N,CW20,R$7)))</f>
        <v/>
      </c>
      <c r="S20" s="620" t="str">
        <f>IF($E20="","",IF(INDEX(E_SourceStreams!$A:$N,CX20,S$7)="","",INDEX(E_SourceStreams!$A:$N,CX20,S$7)))</f>
        <v/>
      </c>
      <c r="T20" s="620" t="str">
        <f>IF($E20="","",IF(INDEX(E_SourceStreams!$A:$N,CY20,T$7)="","",INDEX(E_SourceStreams!$A:$N,CY20,T$7)))</f>
        <v/>
      </c>
      <c r="U20" s="620" t="str">
        <f>IF($E20="","",IF(INDEX(E_SourceStreams!$A:$N,CZ20,U$7)="","",INDEX(E_SourceStreams!$A:$N,CZ20,U$7)))</f>
        <v/>
      </c>
      <c r="V20" s="620" t="str">
        <f>IF($E20="","",IF(INDEX(E_SourceStreams!$A:$N,DA20,V$7)="","",INDEX(E_SourceStreams!$A:$N,DA20,V$7)))</f>
        <v/>
      </c>
      <c r="W20" s="620" t="str">
        <f>IF($E20="","",IF(INDEX(E_SourceStreams!$A:$N,DB20,W$7)="","",INDEX(E_SourceStreams!$A:$N,DB20,W$7)))</f>
        <v/>
      </c>
      <c r="X20" s="620" t="str">
        <f>IF($E20="","",IF(INDEX(E_SourceStreams!$A:$N,DC20,X$7)="","",INDEX(E_SourceStreams!$A:$N,DC20,X$7)))</f>
        <v/>
      </c>
      <c r="Y20" s="620" t="str">
        <f>IF($E20="","",IF(INDEX(E_SourceStreams!$A:$N,DD20,Y$7)="","",INDEX(E_SourceStreams!$A:$N,DD20,Y$7)))</f>
        <v/>
      </c>
      <c r="Z20" s="620" t="str">
        <f>IF($E20="","",IF(INDEX(E_SourceStreams!$A:$N,DE20,Z$7)="","",INDEX(E_SourceStreams!$A:$N,DE20,Z$7)))</f>
        <v/>
      </c>
      <c r="AA20" s="620" t="str">
        <f>IF($E20="","",IF(INDEX(E_SourceStreams!$A:$N,DF20,AA$7)="","",INDEX(E_SourceStreams!$A:$N,DF20,AA$7)))</f>
        <v/>
      </c>
      <c r="AB20" s="620" t="str">
        <f>IF($E20="","",IF(INDEX(E_SourceStreams!$A:$N,DG20,AB$7)="","",INDEX(E_SourceStreams!$A:$N,DG20,AB$7)))</f>
        <v/>
      </c>
      <c r="AC20" s="620" t="str">
        <f>IF($E20="","",IF(INDEX(E_SourceStreams!$A:$N,DH20,AC$7)="","",INDEX(E_SourceStreams!$A:$N,DH20,AC$7)))</f>
        <v/>
      </c>
      <c r="AD20" s="620" t="str">
        <f>IF($E20="","",IF(INDEX(E_SourceStreams!$A:$N,DI20,AD$7)="","",INDEX(E_SourceStreams!$A:$N,DI20,AD$7)))</f>
        <v/>
      </c>
      <c r="AE20" s="620" t="str">
        <f>IF($E20="","",IF(INDEX(E_SourceStreams!$A:$N,DJ20,AE$7)="","",INDEX(E_SourceStreams!$A:$N,DJ20,AE$7)))</f>
        <v/>
      </c>
      <c r="AF20" s="620" t="str">
        <f>IF($E20="","",IF(INDEX(E_SourceStreams!$A:$N,DK20,AF$7)="","",INDEX(E_SourceStreams!$A:$N,DK20,AF$7)))</f>
        <v/>
      </c>
      <c r="AG20" s="620" t="str">
        <f>IF($E20="","",IF(INDEX(E_SourceStreams!$A:$N,DL20,AG$7)="","",INDEX(E_SourceStreams!$A:$N,DL20,AG$7)))</f>
        <v/>
      </c>
      <c r="AH20" s="620" t="str">
        <f>IF($E20="","",IF(INDEX(E_SourceStreams!$A:$N,DM20,AH$7)="","",INDEX(E_SourceStreams!$A:$N,DM20,AH$7)))</f>
        <v/>
      </c>
      <c r="AI20" s="620" t="str">
        <f>IF($E20="","",IF(INDEX(E_SourceStreams!$A:$N,DN20,AI$7)="","",INDEX(E_SourceStreams!$A:$N,DN20,AI$7)))</f>
        <v/>
      </c>
      <c r="AJ20" s="620" t="str">
        <f>IF($E20="","",IF(INDEX(E_SourceStreams!$A:$N,DO20,AJ$7)="","",INDEX(E_SourceStreams!$A:$N,DO20,AJ$7)))</f>
        <v/>
      </c>
      <c r="AK20" s="620" t="str">
        <f>IF($E20="","",IF(INDEX(E_SourceStreams!$A:$N,DP20,AK$7)="","",INDEX(E_SourceStreams!$A:$N,DP20,AK$7)))</f>
        <v/>
      </c>
      <c r="AL20" s="620" t="str">
        <f>IF($E20="","",IF(INDEX(E_SourceStreams!$A:$N,DQ20,AL$7)="","",INDEX(E_SourceStreams!$A:$N,DQ20,AL$7)))</f>
        <v/>
      </c>
      <c r="AM20" s="620" t="str">
        <f>IF($E20="","",IF(INDEX(E_SourceStreams!$A:$N,DR20,AM$7)="","",INDEX(E_SourceStreams!$A:$N,DR20,AM$7)))</f>
        <v/>
      </c>
      <c r="AN20" s="620" t="str">
        <f>IF($E20="","",IF(INDEX(E_SourceStreams!$A:$N,DS20,AN$7)="","",INDEX(E_SourceStreams!$A:$N,DS20,AN$7)))</f>
        <v/>
      </c>
      <c r="AO20" s="620" t="str">
        <f>IF($E20="","",IF(INDEX(E_SourceStreams!$A:$N,DT20,AO$7)="","",INDEX(E_SourceStreams!$A:$N,DT20,AO$7)))</f>
        <v/>
      </c>
      <c r="AP20" s="620" t="str">
        <f>IF($E20="","",IF(INDEX(E_SourceStreams!$A:$N,DU20,AP$7)="","",INDEX(E_SourceStreams!$A:$N,DU20,AP$7)))</f>
        <v/>
      </c>
      <c r="AQ20" s="620" t="str">
        <f>IF($E20="","",IF(INDEX(E_SourceStreams!$A:$N,DV20,AQ$7)="","",INDEX(E_SourceStreams!$A:$N,DV20,AQ$7)))</f>
        <v/>
      </c>
      <c r="AR20" s="620" t="str">
        <f>IF($E20="","",IF(INDEX(E_SourceStreams!$A:$N,DW20,AR$7)="","",INDEX(E_SourceStreams!$A:$N,DW20,AR$7)))</f>
        <v/>
      </c>
      <c r="AS20" s="620" t="str">
        <f>IF($E20="","",IF(INDEX(E_SourceStreams!$A:$N,DX20,AS$7)="","",INDEX(E_SourceStreams!$A:$N,DX20,AS$7)))</f>
        <v/>
      </c>
      <c r="AT20" s="620" t="str">
        <f>IF($E20="","",IF(INDEX(E_SourceStreams!$A:$N,DY20,AT$7)="","",INDEX(E_SourceStreams!$A:$N,DY20,AT$7)))</f>
        <v/>
      </c>
      <c r="AU20" s="620" t="str">
        <f>IF($E20="","",IF(INDEX(E_SourceStreams!$A:$N,DZ20,AU$7)="","",INDEX(E_SourceStreams!$A:$N,DZ20,AU$7)))</f>
        <v/>
      </c>
      <c r="AV20" s="620" t="str">
        <f>IF($E20="","",IF(INDEX(E_SourceStreams!$A:$N,EA20,AV$7)="","",INDEX(E_SourceStreams!$A:$N,EA20,AV$7)))</f>
        <v/>
      </c>
      <c r="AW20" s="620" t="str">
        <f>IF($E20="","",IF(INDEX(E_SourceStreams!$A:$N,EB20,AW$7)="","",INDEX(E_SourceStreams!$A:$N,EB20,AW$7)))</f>
        <v/>
      </c>
      <c r="AX20" s="620" t="str">
        <f>IF($E20="","",IF(INDEX(E_SourceStreams!$A:$N,EC20,AX$7)="","",INDEX(E_SourceStreams!$A:$N,EC20,AX$7)))</f>
        <v/>
      </c>
      <c r="AY20" s="620" t="str">
        <f>IF($E20="","",IF(INDEX(E_SourceStreams!$A:$N,ED20,AY$7)="","",INDEX(E_SourceStreams!$A:$N,ED20,AY$7)))</f>
        <v/>
      </c>
      <c r="AZ20" s="620" t="str">
        <f>IF($E20="","",IF(INDEX(E_SourceStreams!$A:$N,EE20,AZ$7)="","",INDEX(E_SourceStreams!$A:$N,EE20,AZ$7)))</f>
        <v/>
      </c>
      <c r="BA20" s="620" t="str">
        <f>IF($E20="","",IF(INDEX(E_SourceStreams!$A:$N,EF20,BA$7)="","",INDEX(E_SourceStreams!$A:$N,EF20,BA$7)))</f>
        <v/>
      </c>
      <c r="BB20" s="620" t="str">
        <f>IF($E20="","",IF(INDEX(E_SourceStreams!$A:$N,EG20,BB$7)="","",INDEX(E_SourceStreams!$A:$N,EG20,BB$7)))</f>
        <v/>
      </c>
      <c r="BC20" s="620" t="str">
        <f>IF($E20="","",IF(INDEX(E_SourceStreams!$A:$N,EH20,BC$7)="","",INDEX(E_SourceStreams!$A:$N,EH20,BC$7)))</f>
        <v/>
      </c>
      <c r="BD20" s="620" t="str">
        <f>IF($E20="","",IF(INDEX(E_SourceStreams!$A:$N,EI20,BD$7)="","",INDEX(E_SourceStreams!$A:$N,EI20,BD$7)))</f>
        <v/>
      </c>
      <c r="BE20" s="620" t="str">
        <f>IF($E20="","",IF(INDEX(E_SourceStreams!$A:$N,EJ20,BE$7)="","",INDEX(E_SourceStreams!$A:$N,EJ20,BE$7)))</f>
        <v/>
      </c>
      <c r="BF20" s="620" t="str">
        <f>IF($E20="","",IF(INDEX(E_SourceStreams!$A:$N,EK20,BF$7)="","",INDEX(E_SourceStreams!$A:$N,EK20,BF$7)))</f>
        <v/>
      </c>
      <c r="BG20" s="620" t="str">
        <f>IF($E20="","",IF(INDEX(E_SourceStreams!$A:$N,EL20,BG$7)="","",INDEX(E_SourceStreams!$A:$N,EL20,BG$7)))</f>
        <v/>
      </c>
      <c r="BH20" s="620" t="str">
        <f>IF($E20="","",IF(INDEX(E_SourceStreams!$A:$N,EM20,BH$7)="","",INDEX(E_SourceStreams!$A:$N,EM20,BH$7)))</f>
        <v/>
      </c>
      <c r="BI20" s="620" t="str">
        <f>IF($E20="","",IF(INDEX(E_SourceStreams!$A:$N,EN20,BI$7)="","",INDEX(E_SourceStreams!$A:$N,EN20,BI$7)))</f>
        <v/>
      </c>
      <c r="BJ20" s="620" t="str">
        <f>IF($E20="","",IF(INDEX(E_SourceStreams!$A:$N,EO20,BJ$7)="","",INDEX(E_SourceStreams!$A:$N,EO20,BJ$7)))</f>
        <v/>
      </c>
      <c r="BK20" s="620" t="str">
        <f>IF($E20="","",IF(INDEX(E_SourceStreams!$A:$N,EP20,BK$7)="","",INDEX(E_SourceStreams!$A:$N,EP20,BK$7)))</f>
        <v/>
      </c>
      <c r="BL20" s="620" t="str">
        <f>IF($E20="","",IF(INDEX(E_SourceStreams!$A:$N,EQ20,BL$7)="","",INDEX(E_SourceStreams!$A:$N,EQ20,BL$7)))</f>
        <v/>
      </c>
      <c r="BM20" s="620" t="str">
        <f>IF($E20="","",IF(INDEX(E_SourceStreams!$A:$N,ER20,BM$7)="","",INDEX(E_SourceStreams!$A:$N,ER20,BM$7)))</f>
        <v/>
      </c>
      <c r="BN20" s="620" t="str">
        <f>IF($E20="","",IF(INDEX(E_SourceStreams!$A:$N,ES20,BN$7)="","",INDEX(E_SourceStreams!$A:$N,ES20,BN$7)))</f>
        <v/>
      </c>
      <c r="BO20" s="620" t="str">
        <f>IF($E20="","",IF(INDEX(E_SourceStreams!$A:$N,ET20,BO$7)="","",INDEX(E_SourceStreams!$A:$N,ET20,BO$7)))</f>
        <v/>
      </c>
      <c r="BP20" s="620" t="str">
        <f>IF($E20="","",IF(INDEX(E_SourceStreams!$A:$N,EU20,BP$7)="","",INDEX(E_SourceStreams!$A:$N,EU20,BP$7)))</f>
        <v/>
      </c>
      <c r="BQ20" s="620" t="str">
        <f>IF($E20="","",IF(INDEX(E_SourceStreams!$A:$N,EV20,BQ$7)="","",INDEX(E_SourceStreams!$A:$N,EV20,BQ$7)))</f>
        <v/>
      </c>
      <c r="BR20" s="620" t="str">
        <f>IF($E20="","",IF(INDEX(E_SourceStreams!$A:$N,EW20,BR$7)="","",INDEX(E_SourceStreams!$A:$N,EW20,BR$7)))</f>
        <v/>
      </c>
      <c r="BS20" s="620" t="str">
        <f>IF($E20="","",IF(INDEX(E_SourceStreams!$A:$N,EX20,BS$7)="","",INDEX(E_SourceStreams!$A:$N,EX20,BS$7)))</f>
        <v/>
      </c>
      <c r="BT20" s="620" t="str">
        <f>IF($E20="","",IF(INDEX(E_SourceStreams!$A:$N,EY20,BT$7)="","",INDEX(E_SourceStreams!$A:$N,EY20,BT$7)))</f>
        <v/>
      </c>
      <c r="BU20" s="615"/>
      <c r="CJ20" s="621" t="str">
        <f t="shared" si="0"/>
        <v>SourceCategory_</v>
      </c>
      <c r="CK20" s="602" t="b">
        <f>INDEX(C_InstallationDescription!$A$224:$A$329,ROWS($CI$11:CI20))="ausblenden"</f>
        <v>0</v>
      </c>
      <c r="CL20" s="602" t="str">
        <f t="shared" si="1"/>
        <v>SourceStreamName_</v>
      </c>
      <c r="CN20" s="602">
        <f t="shared" si="67"/>
        <v>728</v>
      </c>
      <c r="CO20" s="602">
        <f t="shared" si="4"/>
        <v>730</v>
      </c>
      <c r="CP20" s="602">
        <f t="shared" si="5"/>
        <v>732</v>
      </c>
      <c r="CQ20" s="602">
        <f t="shared" si="6"/>
        <v>734</v>
      </c>
      <c r="CR20" s="602">
        <f t="shared" si="7"/>
        <v>736</v>
      </c>
      <c r="CS20" s="602">
        <f t="shared" si="8"/>
        <v>738</v>
      </c>
      <c r="CT20" s="602">
        <f t="shared" si="9"/>
        <v>740</v>
      </c>
      <c r="CU20" s="602">
        <f t="shared" si="10"/>
        <v>740</v>
      </c>
      <c r="CV20" s="602">
        <f t="shared" si="11"/>
        <v>740</v>
      </c>
      <c r="CW20" s="602">
        <f t="shared" si="12"/>
        <v>740</v>
      </c>
      <c r="CX20" s="602">
        <f t="shared" si="13"/>
        <v>740</v>
      </c>
      <c r="CY20" s="602">
        <f t="shared" si="14"/>
        <v>743</v>
      </c>
      <c r="CZ20" s="602">
        <f t="shared" si="15"/>
        <v>747</v>
      </c>
      <c r="DA20" s="602">
        <f t="shared" si="16"/>
        <v>748</v>
      </c>
      <c r="DB20" s="602">
        <f t="shared" si="17"/>
        <v>749</v>
      </c>
      <c r="DC20" s="602">
        <f t="shared" si="18"/>
        <v>756</v>
      </c>
      <c r="DD20" s="602">
        <f t="shared" si="19"/>
        <v>766</v>
      </c>
      <c r="DE20" s="602">
        <f t="shared" si="20"/>
        <v>766</v>
      </c>
      <c r="DF20" s="602">
        <f t="shared" si="21"/>
        <v>766</v>
      </c>
      <c r="DG20" s="602">
        <f t="shared" si="22"/>
        <v>766</v>
      </c>
      <c r="DH20" s="602">
        <f t="shared" si="23"/>
        <v>766</v>
      </c>
      <c r="DI20" s="602">
        <f t="shared" si="24"/>
        <v>766</v>
      </c>
      <c r="DJ20" s="602">
        <f t="shared" si="25"/>
        <v>766</v>
      </c>
      <c r="DK20" s="602">
        <f t="shared" si="26"/>
        <v>757</v>
      </c>
      <c r="DL20" s="602">
        <f t="shared" si="27"/>
        <v>767</v>
      </c>
      <c r="DM20" s="602">
        <f t="shared" si="28"/>
        <v>767</v>
      </c>
      <c r="DN20" s="602">
        <f t="shared" si="29"/>
        <v>767</v>
      </c>
      <c r="DO20" s="602">
        <f t="shared" si="30"/>
        <v>767</v>
      </c>
      <c r="DP20" s="602">
        <f t="shared" si="31"/>
        <v>767</v>
      </c>
      <c r="DQ20" s="602">
        <f t="shared" si="32"/>
        <v>767</v>
      </c>
      <c r="DR20" s="602">
        <f t="shared" si="33"/>
        <v>767</v>
      </c>
      <c r="DS20" s="602">
        <f t="shared" si="34"/>
        <v>758</v>
      </c>
      <c r="DT20" s="602">
        <f t="shared" si="35"/>
        <v>768</v>
      </c>
      <c r="DU20" s="602">
        <f t="shared" si="36"/>
        <v>768</v>
      </c>
      <c r="DV20" s="602">
        <f t="shared" si="37"/>
        <v>768</v>
      </c>
      <c r="DW20" s="602">
        <f t="shared" si="38"/>
        <v>768</v>
      </c>
      <c r="DX20" s="602">
        <f t="shared" si="39"/>
        <v>768</v>
      </c>
      <c r="DY20" s="602">
        <f t="shared" si="40"/>
        <v>768</v>
      </c>
      <c r="DZ20" s="602">
        <f t="shared" si="41"/>
        <v>768</v>
      </c>
      <c r="EA20" s="602">
        <f t="shared" si="42"/>
        <v>759</v>
      </c>
      <c r="EB20" s="602">
        <f t="shared" si="43"/>
        <v>769</v>
      </c>
      <c r="EC20" s="602">
        <f t="shared" si="44"/>
        <v>769</v>
      </c>
      <c r="ED20" s="602">
        <f t="shared" si="45"/>
        <v>769</v>
      </c>
      <c r="EE20" s="602">
        <f t="shared" si="46"/>
        <v>769</v>
      </c>
      <c r="EF20" s="602">
        <f t="shared" si="47"/>
        <v>769</v>
      </c>
      <c r="EG20" s="602">
        <f t="shared" si="48"/>
        <v>769</v>
      </c>
      <c r="EH20" s="602">
        <f t="shared" si="49"/>
        <v>769</v>
      </c>
      <c r="EI20" s="602">
        <f t="shared" si="50"/>
        <v>760</v>
      </c>
      <c r="EJ20" s="602">
        <f t="shared" si="51"/>
        <v>770</v>
      </c>
      <c r="EK20" s="602">
        <f t="shared" si="52"/>
        <v>770</v>
      </c>
      <c r="EL20" s="602">
        <f t="shared" si="53"/>
        <v>770</v>
      </c>
      <c r="EM20" s="602">
        <f t="shared" si="54"/>
        <v>770</v>
      </c>
      <c r="EN20" s="602">
        <f t="shared" si="55"/>
        <v>770</v>
      </c>
      <c r="EO20" s="602">
        <f t="shared" si="56"/>
        <v>770</v>
      </c>
      <c r="EP20" s="602">
        <f t="shared" si="57"/>
        <v>770</v>
      </c>
      <c r="EQ20" s="602">
        <f t="shared" si="58"/>
        <v>761</v>
      </c>
      <c r="ER20" s="602">
        <f t="shared" si="59"/>
        <v>771</v>
      </c>
      <c r="ES20" s="602">
        <f t="shared" si="60"/>
        <v>771</v>
      </c>
      <c r="ET20" s="602">
        <f t="shared" si="61"/>
        <v>771</v>
      </c>
      <c r="EU20" s="602">
        <f t="shared" si="62"/>
        <v>771</v>
      </c>
      <c r="EV20" s="602">
        <f t="shared" si="63"/>
        <v>771</v>
      </c>
      <c r="EW20" s="602">
        <f t="shared" si="64"/>
        <v>771</v>
      </c>
      <c r="EX20" s="602">
        <f t="shared" si="65"/>
        <v>771</v>
      </c>
      <c r="EY20" s="602">
        <f t="shared" si="66"/>
        <v>777</v>
      </c>
    </row>
    <row r="21" spans="2:155" ht="12.75" customHeight="1" x14ac:dyDescent="0.2">
      <c r="B21" s="617" t="str">
        <f>IF(COUNTIF($CK$10:CK21,TRUE)&gt;0,"",INDEX(C_InstallationDescription!$E$224:$E$240,ROWS($A$11:A21)))</f>
        <v/>
      </c>
      <c r="C21" s="623" t="str">
        <f>IF($E21="","",INDEX(C_InstallationDescription!F:F,MATCH($B21,C_InstallationDescription!$E:$E,0)))</f>
        <v/>
      </c>
      <c r="D21" s="623" t="str">
        <f>IF($E21="","",INDEX(C_InstallationDescription!I:I,MATCH($B21,C_InstallationDescription!$E:$E,0)))</f>
        <v/>
      </c>
      <c r="E21" s="623" t="str">
        <f>IF($B21="","",INDEX(C_InstallationDescription!F:F,MATCH($CJ21,C_InstallationDescription!$Q:$Q,0)))</f>
        <v/>
      </c>
      <c r="F21" s="624" t="str">
        <f>IF($E21="","",INDEX(C_InstallationDescription!L:L,MATCH($CJ21,C_InstallationDescription!$Q:$Q,0)))</f>
        <v/>
      </c>
      <c r="G21" s="623" t="str">
        <f>IF($E21="","",INDEX(C_InstallationDescription!M:M,MATCH($CJ21,C_InstallationDescription!$Q:$Q,0)))</f>
        <v/>
      </c>
      <c r="H21" s="623" t="str">
        <f>IF($E21="","",INDEX(C_InstallationDescription!N:N,MATCH($CJ21,C_InstallationDescription!$Q:$Q,0)))</f>
        <v/>
      </c>
      <c r="I21" s="620" t="str">
        <f>IF($E21="","",IF(INDEX(E_SourceStreams!$A:$N,CN21,I$7)="","",INDEX(E_SourceStreams!$A:$N,CN21,I$7)))</f>
        <v/>
      </c>
      <c r="J21" s="620" t="str">
        <f>IF($E21="","",IF(INDEX(E_SourceStreams!$A:$N,CO21,J$7)="","",INDEX(E_SourceStreams!$A:$N,CO21,J$7)))</f>
        <v/>
      </c>
      <c r="K21" s="620" t="str">
        <f>IF($E21="","",IF(INDEX(E_SourceStreams!$A:$N,CP21,K$7)="","",INDEX(E_SourceStreams!$A:$N,CP21,K$7)))</f>
        <v/>
      </c>
      <c r="L21" s="620" t="str">
        <f>IF($E21="","",IF(INDEX(E_SourceStreams!$A:$N,CQ21,L$7)="","",INDEX(E_SourceStreams!$A:$N,CQ21,L$7)))</f>
        <v/>
      </c>
      <c r="M21" s="620" t="str">
        <f>IF($E21="","",IF(INDEX(E_SourceStreams!$A:$N,CR21,M$7)="","",INDEX(E_SourceStreams!$A:$N,CR21,M$7)))</f>
        <v/>
      </c>
      <c r="N21" s="620" t="str">
        <f>IF($E21="","",IF(INDEX(E_SourceStreams!$A:$N,CS21,N$7)="","",INDEX(E_SourceStreams!$A:$N,CS21,N$7)))</f>
        <v/>
      </c>
      <c r="O21" s="620" t="str">
        <f>IF($E21="","",IF(INDEX(E_SourceStreams!$A:$N,CT21,O$7)="","",INDEX(E_SourceStreams!$A:$N,CT21,O$7)))</f>
        <v/>
      </c>
      <c r="P21" s="620" t="str">
        <f>IF($E21="","",IF(INDEX(E_SourceStreams!$A:$N,CU21,P$7)="","",INDEX(E_SourceStreams!$A:$N,CU21,P$7)))</f>
        <v/>
      </c>
      <c r="Q21" s="620" t="str">
        <f>IF($E21="","",IF(INDEX(E_SourceStreams!$A:$N,CV21,Q$7)="","",INDEX(E_SourceStreams!$A:$N,CV21,Q$7)))</f>
        <v/>
      </c>
      <c r="R21" s="620" t="str">
        <f>IF($E21="","",IF(INDEX(E_SourceStreams!$A:$N,CW21,R$7)="","",INDEX(E_SourceStreams!$A:$N,CW21,R$7)))</f>
        <v/>
      </c>
      <c r="S21" s="620" t="str">
        <f>IF($E21="","",IF(INDEX(E_SourceStreams!$A:$N,CX21,S$7)="","",INDEX(E_SourceStreams!$A:$N,CX21,S$7)))</f>
        <v/>
      </c>
      <c r="T21" s="620" t="str">
        <f>IF($E21="","",IF(INDEX(E_SourceStreams!$A:$N,CY21,T$7)="","",INDEX(E_SourceStreams!$A:$N,CY21,T$7)))</f>
        <v/>
      </c>
      <c r="U21" s="620" t="str">
        <f>IF($E21="","",IF(INDEX(E_SourceStreams!$A:$N,CZ21,U$7)="","",INDEX(E_SourceStreams!$A:$N,CZ21,U$7)))</f>
        <v/>
      </c>
      <c r="V21" s="620" t="str">
        <f>IF($E21="","",IF(INDEX(E_SourceStreams!$A:$N,DA21,V$7)="","",INDEX(E_SourceStreams!$A:$N,DA21,V$7)))</f>
        <v/>
      </c>
      <c r="W21" s="620" t="str">
        <f>IF($E21="","",IF(INDEX(E_SourceStreams!$A:$N,DB21,W$7)="","",INDEX(E_SourceStreams!$A:$N,DB21,W$7)))</f>
        <v/>
      </c>
      <c r="X21" s="620" t="str">
        <f>IF($E21="","",IF(INDEX(E_SourceStreams!$A:$N,DC21,X$7)="","",INDEX(E_SourceStreams!$A:$N,DC21,X$7)))</f>
        <v/>
      </c>
      <c r="Y21" s="620" t="str">
        <f>IF($E21="","",IF(INDEX(E_SourceStreams!$A:$N,DD21,Y$7)="","",INDEX(E_SourceStreams!$A:$N,DD21,Y$7)))</f>
        <v/>
      </c>
      <c r="Z21" s="620" t="str">
        <f>IF($E21="","",IF(INDEX(E_SourceStreams!$A:$N,DE21,Z$7)="","",INDEX(E_SourceStreams!$A:$N,DE21,Z$7)))</f>
        <v/>
      </c>
      <c r="AA21" s="620" t="str">
        <f>IF($E21="","",IF(INDEX(E_SourceStreams!$A:$N,DF21,AA$7)="","",INDEX(E_SourceStreams!$A:$N,DF21,AA$7)))</f>
        <v/>
      </c>
      <c r="AB21" s="620" t="str">
        <f>IF($E21="","",IF(INDEX(E_SourceStreams!$A:$N,DG21,AB$7)="","",INDEX(E_SourceStreams!$A:$N,DG21,AB$7)))</f>
        <v/>
      </c>
      <c r="AC21" s="620" t="str">
        <f>IF($E21="","",IF(INDEX(E_SourceStreams!$A:$N,DH21,AC$7)="","",INDEX(E_SourceStreams!$A:$N,DH21,AC$7)))</f>
        <v/>
      </c>
      <c r="AD21" s="620" t="str">
        <f>IF($E21="","",IF(INDEX(E_SourceStreams!$A:$N,DI21,AD$7)="","",INDEX(E_SourceStreams!$A:$N,DI21,AD$7)))</f>
        <v/>
      </c>
      <c r="AE21" s="620" t="str">
        <f>IF($E21="","",IF(INDEX(E_SourceStreams!$A:$N,DJ21,AE$7)="","",INDEX(E_SourceStreams!$A:$N,DJ21,AE$7)))</f>
        <v/>
      </c>
      <c r="AF21" s="620" t="str">
        <f>IF($E21="","",IF(INDEX(E_SourceStreams!$A:$N,DK21,AF$7)="","",INDEX(E_SourceStreams!$A:$N,DK21,AF$7)))</f>
        <v/>
      </c>
      <c r="AG21" s="620" t="str">
        <f>IF($E21="","",IF(INDEX(E_SourceStreams!$A:$N,DL21,AG$7)="","",INDEX(E_SourceStreams!$A:$N,DL21,AG$7)))</f>
        <v/>
      </c>
      <c r="AH21" s="620" t="str">
        <f>IF($E21="","",IF(INDEX(E_SourceStreams!$A:$N,DM21,AH$7)="","",INDEX(E_SourceStreams!$A:$N,DM21,AH$7)))</f>
        <v/>
      </c>
      <c r="AI21" s="620" t="str">
        <f>IF($E21="","",IF(INDEX(E_SourceStreams!$A:$N,DN21,AI$7)="","",INDEX(E_SourceStreams!$A:$N,DN21,AI$7)))</f>
        <v/>
      </c>
      <c r="AJ21" s="620" t="str">
        <f>IF($E21="","",IF(INDEX(E_SourceStreams!$A:$N,DO21,AJ$7)="","",INDEX(E_SourceStreams!$A:$N,DO21,AJ$7)))</f>
        <v/>
      </c>
      <c r="AK21" s="620" t="str">
        <f>IF($E21="","",IF(INDEX(E_SourceStreams!$A:$N,DP21,AK$7)="","",INDEX(E_SourceStreams!$A:$N,DP21,AK$7)))</f>
        <v/>
      </c>
      <c r="AL21" s="620" t="str">
        <f>IF($E21="","",IF(INDEX(E_SourceStreams!$A:$N,DQ21,AL$7)="","",INDEX(E_SourceStreams!$A:$N,DQ21,AL$7)))</f>
        <v/>
      </c>
      <c r="AM21" s="620" t="str">
        <f>IF($E21="","",IF(INDEX(E_SourceStreams!$A:$N,DR21,AM$7)="","",INDEX(E_SourceStreams!$A:$N,DR21,AM$7)))</f>
        <v/>
      </c>
      <c r="AN21" s="620" t="str">
        <f>IF($E21="","",IF(INDEX(E_SourceStreams!$A:$N,DS21,AN$7)="","",INDEX(E_SourceStreams!$A:$N,DS21,AN$7)))</f>
        <v/>
      </c>
      <c r="AO21" s="620" t="str">
        <f>IF($E21="","",IF(INDEX(E_SourceStreams!$A:$N,DT21,AO$7)="","",INDEX(E_SourceStreams!$A:$N,DT21,AO$7)))</f>
        <v/>
      </c>
      <c r="AP21" s="620" t="str">
        <f>IF($E21="","",IF(INDEX(E_SourceStreams!$A:$N,DU21,AP$7)="","",INDEX(E_SourceStreams!$A:$N,DU21,AP$7)))</f>
        <v/>
      </c>
      <c r="AQ21" s="620" t="str">
        <f>IF($E21="","",IF(INDEX(E_SourceStreams!$A:$N,DV21,AQ$7)="","",INDEX(E_SourceStreams!$A:$N,DV21,AQ$7)))</f>
        <v/>
      </c>
      <c r="AR21" s="620" t="str">
        <f>IF($E21="","",IF(INDEX(E_SourceStreams!$A:$N,DW21,AR$7)="","",INDEX(E_SourceStreams!$A:$N,DW21,AR$7)))</f>
        <v/>
      </c>
      <c r="AS21" s="620" t="str">
        <f>IF($E21="","",IF(INDEX(E_SourceStreams!$A:$N,DX21,AS$7)="","",INDEX(E_SourceStreams!$A:$N,DX21,AS$7)))</f>
        <v/>
      </c>
      <c r="AT21" s="620" t="str">
        <f>IF($E21="","",IF(INDEX(E_SourceStreams!$A:$N,DY21,AT$7)="","",INDEX(E_SourceStreams!$A:$N,DY21,AT$7)))</f>
        <v/>
      </c>
      <c r="AU21" s="620" t="str">
        <f>IF($E21="","",IF(INDEX(E_SourceStreams!$A:$N,DZ21,AU$7)="","",INDEX(E_SourceStreams!$A:$N,DZ21,AU$7)))</f>
        <v/>
      </c>
      <c r="AV21" s="620" t="str">
        <f>IF($E21="","",IF(INDEX(E_SourceStreams!$A:$N,EA21,AV$7)="","",INDEX(E_SourceStreams!$A:$N,EA21,AV$7)))</f>
        <v/>
      </c>
      <c r="AW21" s="620" t="str">
        <f>IF($E21="","",IF(INDEX(E_SourceStreams!$A:$N,EB21,AW$7)="","",INDEX(E_SourceStreams!$A:$N,EB21,AW$7)))</f>
        <v/>
      </c>
      <c r="AX21" s="620" t="str">
        <f>IF($E21="","",IF(INDEX(E_SourceStreams!$A:$N,EC21,AX$7)="","",INDEX(E_SourceStreams!$A:$N,EC21,AX$7)))</f>
        <v/>
      </c>
      <c r="AY21" s="620" t="str">
        <f>IF($E21="","",IF(INDEX(E_SourceStreams!$A:$N,ED21,AY$7)="","",INDEX(E_SourceStreams!$A:$N,ED21,AY$7)))</f>
        <v/>
      </c>
      <c r="AZ21" s="620" t="str">
        <f>IF($E21="","",IF(INDEX(E_SourceStreams!$A:$N,EE21,AZ$7)="","",INDEX(E_SourceStreams!$A:$N,EE21,AZ$7)))</f>
        <v/>
      </c>
      <c r="BA21" s="620" t="str">
        <f>IF($E21="","",IF(INDEX(E_SourceStreams!$A:$N,EF21,BA$7)="","",INDEX(E_SourceStreams!$A:$N,EF21,BA$7)))</f>
        <v/>
      </c>
      <c r="BB21" s="620" t="str">
        <f>IF($E21="","",IF(INDEX(E_SourceStreams!$A:$N,EG21,BB$7)="","",INDEX(E_SourceStreams!$A:$N,EG21,BB$7)))</f>
        <v/>
      </c>
      <c r="BC21" s="620" t="str">
        <f>IF($E21="","",IF(INDEX(E_SourceStreams!$A:$N,EH21,BC$7)="","",INDEX(E_SourceStreams!$A:$N,EH21,BC$7)))</f>
        <v/>
      </c>
      <c r="BD21" s="620" t="str">
        <f>IF($E21="","",IF(INDEX(E_SourceStreams!$A:$N,EI21,BD$7)="","",INDEX(E_SourceStreams!$A:$N,EI21,BD$7)))</f>
        <v/>
      </c>
      <c r="BE21" s="620" t="str">
        <f>IF($E21="","",IF(INDEX(E_SourceStreams!$A:$N,EJ21,BE$7)="","",INDEX(E_SourceStreams!$A:$N,EJ21,BE$7)))</f>
        <v/>
      </c>
      <c r="BF21" s="620" t="str">
        <f>IF($E21="","",IF(INDEX(E_SourceStreams!$A:$N,EK21,BF$7)="","",INDEX(E_SourceStreams!$A:$N,EK21,BF$7)))</f>
        <v/>
      </c>
      <c r="BG21" s="620" t="str">
        <f>IF($E21="","",IF(INDEX(E_SourceStreams!$A:$N,EL21,BG$7)="","",INDEX(E_SourceStreams!$A:$N,EL21,BG$7)))</f>
        <v/>
      </c>
      <c r="BH21" s="620" t="str">
        <f>IF($E21="","",IF(INDEX(E_SourceStreams!$A:$N,EM21,BH$7)="","",INDEX(E_SourceStreams!$A:$N,EM21,BH$7)))</f>
        <v/>
      </c>
      <c r="BI21" s="620" t="str">
        <f>IF($E21="","",IF(INDEX(E_SourceStreams!$A:$N,EN21,BI$7)="","",INDEX(E_SourceStreams!$A:$N,EN21,BI$7)))</f>
        <v/>
      </c>
      <c r="BJ21" s="620" t="str">
        <f>IF($E21="","",IF(INDEX(E_SourceStreams!$A:$N,EO21,BJ$7)="","",INDEX(E_SourceStreams!$A:$N,EO21,BJ$7)))</f>
        <v/>
      </c>
      <c r="BK21" s="620" t="str">
        <f>IF($E21="","",IF(INDEX(E_SourceStreams!$A:$N,EP21,BK$7)="","",INDEX(E_SourceStreams!$A:$N,EP21,BK$7)))</f>
        <v/>
      </c>
      <c r="BL21" s="620" t="str">
        <f>IF($E21="","",IF(INDEX(E_SourceStreams!$A:$N,EQ21,BL$7)="","",INDEX(E_SourceStreams!$A:$N,EQ21,BL$7)))</f>
        <v/>
      </c>
      <c r="BM21" s="620" t="str">
        <f>IF($E21="","",IF(INDEX(E_SourceStreams!$A:$N,ER21,BM$7)="","",INDEX(E_SourceStreams!$A:$N,ER21,BM$7)))</f>
        <v/>
      </c>
      <c r="BN21" s="620" t="str">
        <f>IF($E21="","",IF(INDEX(E_SourceStreams!$A:$N,ES21,BN$7)="","",INDEX(E_SourceStreams!$A:$N,ES21,BN$7)))</f>
        <v/>
      </c>
      <c r="BO21" s="620" t="str">
        <f>IF($E21="","",IF(INDEX(E_SourceStreams!$A:$N,ET21,BO$7)="","",INDEX(E_SourceStreams!$A:$N,ET21,BO$7)))</f>
        <v/>
      </c>
      <c r="BP21" s="620" t="str">
        <f>IF($E21="","",IF(INDEX(E_SourceStreams!$A:$N,EU21,BP$7)="","",INDEX(E_SourceStreams!$A:$N,EU21,BP$7)))</f>
        <v/>
      </c>
      <c r="BQ21" s="620" t="str">
        <f>IF($E21="","",IF(INDEX(E_SourceStreams!$A:$N,EV21,BQ$7)="","",INDEX(E_SourceStreams!$A:$N,EV21,BQ$7)))</f>
        <v/>
      </c>
      <c r="BR21" s="620" t="str">
        <f>IF($E21="","",IF(INDEX(E_SourceStreams!$A:$N,EW21,BR$7)="","",INDEX(E_SourceStreams!$A:$N,EW21,BR$7)))</f>
        <v/>
      </c>
      <c r="BS21" s="620" t="str">
        <f>IF($E21="","",IF(INDEX(E_SourceStreams!$A:$N,EX21,BS$7)="","",INDEX(E_SourceStreams!$A:$N,EX21,BS$7)))</f>
        <v/>
      </c>
      <c r="BT21" s="620" t="str">
        <f>IF($E21="","",IF(INDEX(E_SourceStreams!$A:$N,EY21,BT$7)="","",INDEX(E_SourceStreams!$A:$N,EY21,BT$7)))</f>
        <v/>
      </c>
      <c r="BU21" s="615"/>
      <c r="CJ21" s="621" t="str">
        <f t="shared" si="0"/>
        <v>SourceCategory_</v>
      </c>
      <c r="CK21" s="602" t="b">
        <f>INDEX(C_InstallationDescription!$A$224:$A$329,ROWS($CI$11:CI21))="ausblenden"</f>
        <v>1</v>
      </c>
      <c r="CL21" s="602" t="str">
        <f t="shared" si="1"/>
        <v>SourceStreamName_</v>
      </c>
      <c r="CN21" s="602">
        <f t="shared" si="67"/>
        <v>794</v>
      </c>
      <c r="CO21" s="602">
        <f t="shared" si="4"/>
        <v>796</v>
      </c>
      <c r="CP21" s="602">
        <f t="shared" si="5"/>
        <v>798</v>
      </c>
      <c r="CQ21" s="602">
        <f t="shared" si="6"/>
        <v>800</v>
      </c>
      <c r="CR21" s="602">
        <f t="shared" si="7"/>
        <v>802</v>
      </c>
      <c r="CS21" s="602">
        <f t="shared" si="8"/>
        <v>804</v>
      </c>
      <c r="CT21" s="602">
        <f t="shared" si="9"/>
        <v>806</v>
      </c>
      <c r="CU21" s="602">
        <f t="shared" si="10"/>
        <v>806</v>
      </c>
      <c r="CV21" s="602">
        <f t="shared" si="11"/>
        <v>806</v>
      </c>
      <c r="CW21" s="602">
        <f t="shared" si="12"/>
        <v>806</v>
      </c>
      <c r="CX21" s="602">
        <f t="shared" si="13"/>
        <v>806</v>
      </c>
      <c r="CY21" s="602">
        <f t="shared" si="14"/>
        <v>809</v>
      </c>
      <c r="CZ21" s="602">
        <f t="shared" si="15"/>
        <v>813</v>
      </c>
      <c r="DA21" s="602">
        <f t="shared" si="16"/>
        <v>814</v>
      </c>
      <c r="DB21" s="602">
        <f t="shared" si="17"/>
        <v>815</v>
      </c>
      <c r="DC21" s="602">
        <f t="shared" si="18"/>
        <v>822</v>
      </c>
      <c r="DD21" s="602">
        <f t="shared" si="19"/>
        <v>832</v>
      </c>
      <c r="DE21" s="602">
        <f t="shared" si="20"/>
        <v>832</v>
      </c>
      <c r="DF21" s="602">
        <f t="shared" si="21"/>
        <v>832</v>
      </c>
      <c r="DG21" s="602">
        <f t="shared" si="22"/>
        <v>832</v>
      </c>
      <c r="DH21" s="602">
        <f t="shared" si="23"/>
        <v>832</v>
      </c>
      <c r="DI21" s="602">
        <f t="shared" si="24"/>
        <v>832</v>
      </c>
      <c r="DJ21" s="602">
        <f t="shared" si="25"/>
        <v>832</v>
      </c>
      <c r="DK21" s="602">
        <f t="shared" si="26"/>
        <v>823</v>
      </c>
      <c r="DL21" s="602">
        <f t="shared" si="27"/>
        <v>833</v>
      </c>
      <c r="DM21" s="602">
        <f t="shared" si="28"/>
        <v>833</v>
      </c>
      <c r="DN21" s="602">
        <f t="shared" si="29"/>
        <v>833</v>
      </c>
      <c r="DO21" s="602">
        <f t="shared" si="30"/>
        <v>833</v>
      </c>
      <c r="DP21" s="602">
        <f t="shared" si="31"/>
        <v>833</v>
      </c>
      <c r="DQ21" s="602">
        <f t="shared" si="32"/>
        <v>833</v>
      </c>
      <c r="DR21" s="602">
        <f t="shared" si="33"/>
        <v>833</v>
      </c>
      <c r="DS21" s="602">
        <f t="shared" si="34"/>
        <v>824</v>
      </c>
      <c r="DT21" s="602">
        <f t="shared" si="35"/>
        <v>834</v>
      </c>
      <c r="DU21" s="602">
        <f t="shared" si="36"/>
        <v>834</v>
      </c>
      <c r="DV21" s="602">
        <f t="shared" si="37"/>
        <v>834</v>
      </c>
      <c r="DW21" s="602">
        <f t="shared" si="38"/>
        <v>834</v>
      </c>
      <c r="DX21" s="602">
        <f t="shared" si="39"/>
        <v>834</v>
      </c>
      <c r="DY21" s="602">
        <f t="shared" si="40"/>
        <v>834</v>
      </c>
      <c r="DZ21" s="602">
        <f t="shared" si="41"/>
        <v>834</v>
      </c>
      <c r="EA21" s="602">
        <f t="shared" si="42"/>
        <v>825</v>
      </c>
      <c r="EB21" s="602">
        <f t="shared" si="43"/>
        <v>835</v>
      </c>
      <c r="EC21" s="602">
        <f t="shared" si="44"/>
        <v>835</v>
      </c>
      <c r="ED21" s="602">
        <f t="shared" si="45"/>
        <v>835</v>
      </c>
      <c r="EE21" s="602">
        <f t="shared" si="46"/>
        <v>835</v>
      </c>
      <c r="EF21" s="602">
        <f t="shared" si="47"/>
        <v>835</v>
      </c>
      <c r="EG21" s="602">
        <f t="shared" si="48"/>
        <v>835</v>
      </c>
      <c r="EH21" s="602">
        <f t="shared" si="49"/>
        <v>835</v>
      </c>
      <c r="EI21" s="602">
        <f t="shared" si="50"/>
        <v>826</v>
      </c>
      <c r="EJ21" s="602">
        <f t="shared" si="51"/>
        <v>836</v>
      </c>
      <c r="EK21" s="602">
        <f t="shared" si="52"/>
        <v>836</v>
      </c>
      <c r="EL21" s="602">
        <f t="shared" si="53"/>
        <v>836</v>
      </c>
      <c r="EM21" s="602">
        <f t="shared" si="54"/>
        <v>836</v>
      </c>
      <c r="EN21" s="602">
        <f t="shared" si="55"/>
        <v>836</v>
      </c>
      <c r="EO21" s="602">
        <f t="shared" si="56"/>
        <v>836</v>
      </c>
      <c r="EP21" s="602">
        <f t="shared" si="57"/>
        <v>836</v>
      </c>
      <c r="EQ21" s="602">
        <f t="shared" si="58"/>
        <v>827</v>
      </c>
      <c r="ER21" s="602">
        <f t="shared" si="59"/>
        <v>837</v>
      </c>
      <c r="ES21" s="602">
        <f t="shared" si="60"/>
        <v>837</v>
      </c>
      <c r="ET21" s="602">
        <f t="shared" si="61"/>
        <v>837</v>
      </c>
      <c r="EU21" s="602">
        <f t="shared" si="62"/>
        <v>837</v>
      </c>
      <c r="EV21" s="602">
        <f t="shared" si="63"/>
        <v>837</v>
      </c>
      <c r="EW21" s="602">
        <f t="shared" si="64"/>
        <v>837</v>
      </c>
      <c r="EX21" s="602">
        <f t="shared" si="65"/>
        <v>837</v>
      </c>
      <c r="EY21" s="602">
        <f t="shared" si="66"/>
        <v>843</v>
      </c>
    </row>
    <row r="22" spans="2:155" ht="12.75" customHeight="1" x14ac:dyDescent="0.2">
      <c r="B22" s="617" t="str">
        <f>IF(COUNTIF($CK$10:CK22,TRUE)&gt;0,"",INDEX(C_InstallationDescription!$E$224:$E$240,ROWS($A$11:A22)))</f>
        <v/>
      </c>
      <c r="C22" s="623" t="str">
        <f>IF($E22="","",INDEX(C_InstallationDescription!F:F,MATCH($B22,C_InstallationDescription!$E:$E,0)))</f>
        <v/>
      </c>
      <c r="D22" s="623" t="str">
        <f>IF($E22="","",INDEX(C_InstallationDescription!I:I,MATCH($B22,C_InstallationDescription!$E:$E,0)))</f>
        <v/>
      </c>
      <c r="E22" s="623" t="str">
        <f>IF($B22="","",INDEX(C_InstallationDescription!F:F,MATCH($CJ22,C_InstallationDescription!$Q:$Q,0)))</f>
        <v/>
      </c>
      <c r="F22" s="624" t="str">
        <f>IF($E22="","",INDEX(C_InstallationDescription!L:L,MATCH($CJ22,C_InstallationDescription!$Q:$Q,0)))</f>
        <v/>
      </c>
      <c r="G22" s="623" t="str">
        <f>IF($E22="","",INDEX(C_InstallationDescription!M:M,MATCH($CJ22,C_InstallationDescription!$Q:$Q,0)))</f>
        <v/>
      </c>
      <c r="H22" s="623" t="str">
        <f>IF($E22="","",INDEX(C_InstallationDescription!N:N,MATCH($CJ22,C_InstallationDescription!$Q:$Q,0)))</f>
        <v/>
      </c>
      <c r="I22" s="620" t="str">
        <f>IF($E22="","",IF(INDEX(E_SourceStreams!$A:$N,CN22,I$7)="","",INDEX(E_SourceStreams!$A:$N,CN22,I$7)))</f>
        <v/>
      </c>
      <c r="J22" s="620" t="str">
        <f>IF($E22="","",IF(INDEX(E_SourceStreams!$A:$N,CO22,J$7)="","",INDEX(E_SourceStreams!$A:$N,CO22,J$7)))</f>
        <v/>
      </c>
      <c r="K22" s="620" t="str">
        <f>IF($E22="","",IF(INDEX(E_SourceStreams!$A:$N,CP22,K$7)="","",INDEX(E_SourceStreams!$A:$N,CP22,K$7)))</f>
        <v/>
      </c>
      <c r="L22" s="620" t="str">
        <f>IF($E22="","",IF(INDEX(E_SourceStreams!$A:$N,CQ22,L$7)="","",INDEX(E_SourceStreams!$A:$N,CQ22,L$7)))</f>
        <v/>
      </c>
      <c r="M22" s="620" t="str">
        <f>IF($E22="","",IF(INDEX(E_SourceStreams!$A:$N,CR22,M$7)="","",INDEX(E_SourceStreams!$A:$N,CR22,M$7)))</f>
        <v/>
      </c>
      <c r="N22" s="620" t="str">
        <f>IF($E22="","",IF(INDEX(E_SourceStreams!$A:$N,CS22,N$7)="","",INDEX(E_SourceStreams!$A:$N,CS22,N$7)))</f>
        <v/>
      </c>
      <c r="O22" s="620" t="str">
        <f>IF($E22="","",IF(INDEX(E_SourceStreams!$A:$N,CT22,O$7)="","",INDEX(E_SourceStreams!$A:$N,CT22,O$7)))</f>
        <v/>
      </c>
      <c r="P22" s="620" t="str">
        <f>IF($E22="","",IF(INDEX(E_SourceStreams!$A:$N,CU22,P$7)="","",INDEX(E_SourceStreams!$A:$N,CU22,P$7)))</f>
        <v/>
      </c>
      <c r="Q22" s="620" t="str">
        <f>IF($E22="","",IF(INDEX(E_SourceStreams!$A:$N,CV22,Q$7)="","",INDEX(E_SourceStreams!$A:$N,CV22,Q$7)))</f>
        <v/>
      </c>
      <c r="R22" s="620" t="str">
        <f>IF($E22="","",IF(INDEX(E_SourceStreams!$A:$N,CW22,R$7)="","",INDEX(E_SourceStreams!$A:$N,CW22,R$7)))</f>
        <v/>
      </c>
      <c r="S22" s="620" t="str">
        <f>IF($E22="","",IF(INDEX(E_SourceStreams!$A:$N,CX22,S$7)="","",INDEX(E_SourceStreams!$A:$N,CX22,S$7)))</f>
        <v/>
      </c>
      <c r="T22" s="620" t="str">
        <f>IF($E22="","",IF(INDEX(E_SourceStreams!$A:$N,CY22,T$7)="","",INDEX(E_SourceStreams!$A:$N,CY22,T$7)))</f>
        <v/>
      </c>
      <c r="U22" s="620" t="str">
        <f>IF($E22="","",IF(INDEX(E_SourceStreams!$A:$N,CZ22,U$7)="","",INDEX(E_SourceStreams!$A:$N,CZ22,U$7)))</f>
        <v/>
      </c>
      <c r="V22" s="620" t="str">
        <f>IF($E22="","",IF(INDEX(E_SourceStreams!$A:$N,DA22,V$7)="","",INDEX(E_SourceStreams!$A:$N,DA22,V$7)))</f>
        <v/>
      </c>
      <c r="W22" s="620" t="str">
        <f>IF($E22="","",IF(INDEX(E_SourceStreams!$A:$N,DB22,W$7)="","",INDEX(E_SourceStreams!$A:$N,DB22,W$7)))</f>
        <v/>
      </c>
      <c r="X22" s="620" t="str">
        <f>IF($E22="","",IF(INDEX(E_SourceStreams!$A:$N,DC22,X$7)="","",INDEX(E_SourceStreams!$A:$N,DC22,X$7)))</f>
        <v/>
      </c>
      <c r="Y22" s="620" t="str">
        <f>IF($E22="","",IF(INDEX(E_SourceStreams!$A:$N,DD22,Y$7)="","",INDEX(E_SourceStreams!$A:$N,DD22,Y$7)))</f>
        <v/>
      </c>
      <c r="Z22" s="620" t="str">
        <f>IF($E22="","",IF(INDEX(E_SourceStreams!$A:$N,DE22,Z$7)="","",INDEX(E_SourceStreams!$A:$N,DE22,Z$7)))</f>
        <v/>
      </c>
      <c r="AA22" s="620" t="str">
        <f>IF($E22="","",IF(INDEX(E_SourceStreams!$A:$N,DF22,AA$7)="","",INDEX(E_SourceStreams!$A:$N,DF22,AA$7)))</f>
        <v/>
      </c>
      <c r="AB22" s="620" t="str">
        <f>IF($E22="","",IF(INDEX(E_SourceStreams!$A:$N,DG22,AB$7)="","",INDEX(E_SourceStreams!$A:$N,DG22,AB$7)))</f>
        <v/>
      </c>
      <c r="AC22" s="620" t="str">
        <f>IF($E22="","",IF(INDEX(E_SourceStreams!$A:$N,DH22,AC$7)="","",INDEX(E_SourceStreams!$A:$N,DH22,AC$7)))</f>
        <v/>
      </c>
      <c r="AD22" s="620" t="str">
        <f>IF($E22="","",IF(INDEX(E_SourceStreams!$A:$N,DI22,AD$7)="","",INDEX(E_SourceStreams!$A:$N,DI22,AD$7)))</f>
        <v/>
      </c>
      <c r="AE22" s="620" t="str">
        <f>IF($E22="","",IF(INDEX(E_SourceStreams!$A:$N,DJ22,AE$7)="","",INDEX(E_SourceStreams!$A:$N,DJ22,AE$7)))</f>
        <v/>
      </c>
      <c r="AF22" s="620" t="str">
        <f>IF($E22="","",IF(INDEX(E_SourceStreams!$A:$N,DK22,AF$7)="","",INDEX(E_SourceStreams!$A:$N,DK22,AF$7)))</f>
        <v/>
      </c>
      <c r="AG22" s="620" t="str">
        <f>IF($E22="","",IF(INDEX(E_SourceStreams!$A:$N,DL22,AG$7)="","",INDEX(E_SourceStreams!$A:$N,DL22,AG$7)))</f>
        <v/>
      </c>
      <c r="AH22" s="620" t="str">
        <f>IF($E22="","",IF(INDEX(E_SourceStreams!$A:$N,DM22,AH$7)="","",INDEX(E_SourceStreams!$A:$N,DM22,AH$7)))</f>
        <v/>
      </c>
      <c r="AI22" s="620" t="str">
        <f>IF($E22="","",IF(INDEX(E_SourceStreams!$A:$N,DN22,AI$7)="","",INDEX(E_SourceStreams!$A:$N,DN22,AI$7)))</f>
        <v/>
      </c>
      <c r="AJ22" s="620" t="str">
        <f>IF($E22="","",IF(INDEX(E_SourceStreams!$A:$N,DO22,AJ$7)="","",INDEX(E_SourceStreams!$A:$N,DO22,AJ$7)))</f>
        <v/>
      </c>
      <c r="AK22" s="620" t="str">
        <f>IF($E22="","",IF(INDEX(E_SourceStreams!$A:$N,DP22,AK$7)="","",INDEX(E_SourceStreams!$A:$N,DP22,AK$7)))</f>
        <v/>
      </c>
      <c r="AL22" s="620" t="str">
        <f>IF($E22="","",IF(INDEX(E_SourceStreams!$A:$N,DQ22,AL$7)="","",INDEX(E_SourceStreams!$A:$N,DQ22,AL$7)))</f>
        <v/>
      </c>
      <c r="AM22" s="620" t="str">
        <f>IF($E22="","",IF(INDEX(E_SourceStreams!$A:$N,DR22,AM$7)="","",INDEX(E_SourceStreams!$A:$N,DR22,AM$7)))</f>
        <v/>
      </c>
      <c r="AN22" s="620" t="str">
        <f>IF($E22="","",IF(INDEX(E_SourceStreams!$A:$N,DS22,AN$7)="","",INDEX(E_SourceStreams!$A:$N,DS22,AN$7)))</f>
        <v/>
      </c>
      <c r="AO22" s="620" t="str">
        <f>IF($E22="","",IF(INDEX(E_SourceStreams!$A:$N,DT22,AO$7)="","",INDEX(E_SourceStreams!$A:$N,DT22,AO$7)))</f>
        <v/>
      </c>
      <c r="AP22" s="620" t="str">
        <f>IF($E22="","",IF(INDEX(E_SourceStreams!$A:$N,DU22,AP$7)="","",INDEX(E_SourceStreams!$A:$N,DU22,AP$7)))</f>
        <v/>
      </c>
      <c r="AQ22" s="620" t="str">
        <f>IF($E22="","",IF(INDEX(E_SourceStreams!$A:$N,DV22,AQ$7)="","",INDEX(E_SourceStreams!$A:$N,DV22,AQ$7)))</f>
        <v/>
      </c>
      <c r="AR22" s="620" t="str">
        <f>IF($E22="","",IF(INDEX(E_SourceStreams!$A:$N,DW22,AR$7)="","",INDEX(E_SourceStreams!$A:$N,DW22,AR$7)))</f>
        <v/>
      </c>
      <c r="AS22" s="620" t="str">
        <f>IF($E22="","",IF(INDEX(E_SourceStreams!$A:$N,DX22,AS$7)="","",INDEX(E_SourceStreams!$A:$N,DX22,AS$7)))</f>
        <v/>
      </c>
      <c r="AT22" s="620" t="str">
        <f>IF($E22="","",IF(INDEX(E_SourceStreams!$A:$N,DY22,AT$7)="","",INDEX(E_SourceStreams!$A:$N,DY22,AT$7)))</f>
        <v/>
      </c>
      <c r="AU22" s="620" t="str">
        <f>IF($E22="","",IF(INDEX(E_SourceStreams!$A:$N,DZ22,AU$7)="","",INDEX(E_SourceStreams!$A:$N,DZ22,AU$7)))</f>
        <v/>
      </c>
      <c r="AV22" s="620" t="str">
        <f>IF($E22="","",IF(INDEX(E_SourceStreams!$A:$N,EA22,AV$7)="","",INDEX(E_SourceStreams!$A:$N,EA22,AV$7)))</f>
        <v/>
      </c>
      <c r="AW22" s="620" t="str">
        <f>IF($E22="","",IF(INDEX(E_SourceStreams!$A:$N,EB22,AW$7)="","",INDEX(E_SourceStreams!$A:$N,EB22,AW$7)))</f>
        <v/>
      </c>
      <c r="AX22" s="620" t="str">
        <f>IF($E22="","",IF(INDEX(E_SourceStreams!$A:$N,EC22,AX$7)="","",INDEX(E_SourceStreams!$A:$N,EC22,AX$7)))</f>
        <v/>
      </c>
      <c r="AY22" s="620" t="str">
        <f>IF($E22="","",IF(INDEX(E_SourceStreams!$A:$N,ED22,AY$7)="","",INDEX(E_SourceStreams!$A:$N,ED22,AY$7)))</f>
        <v/>
      </c>
      <c r="AZ22" s="620" t="str">
        <f>IF($E22="","",IF(INDEX(E_SourceStreams!$A:$N,EE22,AZ$7)="","",INDEX(E_SourceStreams!$A:$N,EE22,AZ$7)))</f>
        <v/>
      </c>
      <c r="BA22" s="620" t="str">
        <f>IF($E22="","",IF(INDEX(E_SourceStreams!$A:$N,EF22,BA$7)="","",INDEX(E_SourceStreams!$A:$N,EF22,BA$7)))</f>
        <v/>
      </c>
      <c r="BB22" s="620" t="str">
        <f>IF($E22="","",IF(INDEX(E_SourceStreams!$A:$N,EG22,BB$7)="","",INDEX(E_SourceStreams!$A:$N,EG22,BB$7)))</f>
        <v/>
      </c>
      <c r="BC22" s="620" t="str">
        <f>IF($E22="","",IF(INDEX(E_SourceStreams!$A:$N,EH22,BC$7)="","",INDEX(E_SourceStreams!$A:$N,EH22,BC$7)))</f>
        <v/>
      </c>
      <c r="BD22" s="620" t="str">
        <f>IF($E22="","",IF(INDEX(E_SourceStreams!$A:$N,EI22,BD$7)="","",INDEX(E_SourceStreams!$A:$N,EI22,BD$7)))</f>
        <v/>
      </c>
      <c r="BE22" s="620" t="str">
        <f>IF($E22="","",IF(INDEX(E_SourceStreams!$A:$N,EJ22,BE$7)="","",INDEX(E_SourceStreams!$A:$N,EJ22,BE$7)))</f>
        <v/>
      </c>
      <c r="BF22" s="620" t="str">
        <f>IF($E22="","",IF(INDEX(E_SourceStreams!$A:$N,EK22,BF$7)="","",INDEX(E_SourceStreams!$A:$N,EK22,BF$7)))</f>
        <v/>
      </c>
      <c r="BG22" s="620" t="str">
        <f>IF($E22="","",IF(INDEX(E_SourceStreams!$A:$N,EL22,BG$7)="","",INDEX(E_SourceStreams!$A:$N,EL22,BG$7)))</f>
        <v/>
      </c>
      <c r="BH22" s="620" t="str">
        <f>IF($E22="","",IF(INDEX(E_SourceStreams!$A:$N,EM22,BH$7)="","",INDEX(E_SourceStreams!$A:$N,EM22,BH$7)))</f>
        <v/>
      </c>
      <c r="BI22" s="620" t="str">
        <f>IF($E22="","",IF(INDEX(E_SourceStreams!$A:$N,EN22,BI$7)="","",INDEX(E_SourceStreams!$A:$N,EN22,BI$7)))</f>
        <v/>
      </c>
      <c r="BJ22" s="620" t="str">
        <f>IF($E22="","",IF(INDEX(E_SourceStreams!$A:$N,EO22,BJ$7)="","",INDEX(E_SourceStreams!$A:$N,EO22,BJ$7)))</f>
        <v/>
      </c>
      <c r="BK22" s="620" t="str">
        <f>IF($E22="","",IF(INDEX(E_SourceStreams!$A:$N,EP22,BK$7)="","",INDEX(E_SourceStreams!$A:$N,EP22,BK$7)))</f>
        <v/>
      </c>
      <c r="BL22" s="620" t="str">
        <f>IF($E22="","",IF(INDEX(E_SourceStreams!$A:$N,EQ22,BL$7)="","",INDEX(E_SourceStreams!$A:$N,EQ22,BL$7)))</f>
        <v/>
      </c>
      <c r="BM22" s="620" t="str">
        <f>IF($E22="","",IF(INDEX(E_SourceStreams!$A:$N,ER22,BM$7)="","",INDEX(E_SourceStreams!$A:$N,ER22,BM$7)))</f>
        <v/>
      </c>
      <c r="BN22" s="620" t="str">
        <f>IF($E22="","",IF(INDEX(E_SourceStreams!$A:$N,ES22,BN$7)="","",INDEX(E_SourceStreams!$A:$N,ES22,BN$7)))</f>
        <v/>
      </c>
      <c r="BO22" s="620" t="str">
        <f>IF($E22="","",IF(INDEX(E_SourceStreams!$A:$N,ET22,BO$7)="","",INDEX(E_SourceStreams!$A:$N,ET22,BO$7)))</f>
        <v/>
      </c>
      <c r="BP22" s="620" t="str">
        <f>IF($E22="","",IF(INDEX(E_SourceStreams!$A:$N,EU22,BP$7)="","",INDEX(E_SourceStreams!$A:$N,EU22,BP$7)))</f>
        <v/>
      </c>
      <c r="BQ22" s="620" t="str">
        <f>IF($E22="","",IF(INDEX(E_SourceStreams!$A:$N,EV22,BQ$7)="","",INDEX(E_SourceStreams!$A:$N,EV22,BQ$7)))</f>
        <v/>
      </c>
      <c r="BR22" s="620" t="str">
        <f>IF($E22="","",IF(INDEX(E_SourceStreams!$A:$N,EW22,BR$7)="","",INDEX(E_SourceStreams!$A:$N,EW22,BR$7)))</f>
        <v/>
      </c>
      <c r="BS22" s="620" t="str">
        <f>IF($E22="","",IF(INDEX(E_SourceStreams!$A:$N,EX22,BS$7)="","",INDEX(E_SourceStreams!$A:$N,EX22,BS$7)))</f>
        <v/>
      </c>
      <c r="BT22" s="620" t="str">
        <f>IF($E22="","",IF(INDEX(E_SourceStreams!$A:$N,EY22,BT$7)="","",INDEX(E_SourceStreams!$A:$N,EY22,BT$7)))</f>
        <v/>
      </c>
      <c r="BU22" s="615"/>
      <c r="CJ22" s="621" t="str">
        <f t="shared" si="0"/>
        <v>SourceCategory_</v>
      </c>
      <c r="CK22" s="602" t="b">
        <f>INDEX(C_InstallationDescription!$A$224:$A$329,ROWS($CI$11:CI22))="ausblenden"</f>
        <v>0</v>
      </c>
      <c r="CL22" s="602" t="str">
        <f t="shared" si="1"/>
        <v>SourceStreamName_</v>
      </c>
      <c r="CN22" s="602">
        <f t="shared" si="67"/>
        <v>860</v>
      </c>
      <c r="CO22" s="602">
        <f t="shared" si="4"/>
        <v>862</v>
      </c>
      <c r="CP22" s="602">
        <f t="shared" si="5"/>
        <v>864</v>
      </c>
      <c r="CQ22" s="602">
        <f t="shared" si="6"/>
        <v>866</v>
      </c>
      <c r="CR22" s="602">
        <f t="shared" si="7"/>
        <v>868</v>
      </c>
      <c r="CS22" s="602">
        <f t="shared" si="8"/>
        <v>870</v>
      </c>
      <c r="CT22" s="602">
        <f t="shared" si="9"/>
        <v>872</v>
      </c>
      <c r="CU22" s="602">
        <f t="shared" si="10"/>
        <v>872</v>
      </c>
      <c r="CV22" s="602">
        <f t="shared" si="11"/>
        <v>872</v>
      </c>
      <c r="CW22" s="602">
        <f t="shared" si="12"/>
        <v>872</v>
      </c>
      <c r="CX22" s="602">
        <f t="shared" si="13"/>
        <v>872</v>
      </c>
      <c r="CY22" s="602">
        <f t="shared" si="14"/>
        <v>875</v>
      </c>
      <c r="CZ22" s="602">
        <f t="shared" si="15"/>
        <v>879</v>
      </c>
      <c r="DA22" s="602">
        <f t="shared" si="16"/>
        <v>880</v>
      </c>
      <c r="DB22" s="602">
        <f t="shared" si="17"/>
        <v>881</v>
      </c>
      <c r="DC22" s="602">
        <f t="shared" si="18"/>
        <v>888</v>
      </c>
      <c r="DD22" s="602">
        <f t="shared" si="19"/>
        <v>898</v>
      </c>
      <c r="DE22" s="602">
        <f t="shared" si="20"/>
        <v>898</v>
      </c>
      <c r="DF22" s="602">
        <f t="shared" si="21"/>
        <v>898</v>
      </c>
      <c r="DG22" s="602">
        <f t="shared" si="22"/>
        <v>898</v>
      </c>
      <c r="DH22" s="602">
        <f t="shared" si="23"/>
        <v>898</v>
      </c>
      <c r="DI22" s="602">
        <f t="shared" si="24"/>
        <v>898</v>
      </c>
      <c r="DJ22" s="602">
        <f t="shared" si="25"/>
        <v>898</v>
      </c>
      <c r="DK22" s="602">
        <f t="shared" si="26"/>
        <v>889</v>
      </c>
      <c r="DL22" s="602">
        <f t="shared" si="27"/>
        <v>899</v>
      </c>
      <c r="DM22" s="602">
        <f t="shared" si="28"/>
        <v>899</v>
      </c>
      <c r="DN22" s="602">
        <f t="shared" si="29"/>
        <v>899</v>
      </c>
      <c r="DO22" s="602">
        <f t="shared" si="30"/>
        <v>899</v>
      </c>
      <c r="DP22" s="602">
        <f t="shared" si="31"/>
        <v>899</v>
      </c>
      <c r="DQ22" s="602">
        <f t="shared" si="32"/>
        <v>899</v>
      </c>
      <c r="DR22" s="602">
        <f t="shared" si="33"/>
        <v>899</v>
      </c>
      <c r="DS22" s="602">
        <f t="shared" si="34"/>
        <v>890</v>
      </c>
      <c r="DT22" s="602">
        <f t="shared" si="35"/>
        <v>900</v>
      </c>
      <c r="DU22" s="602">
        <f t="shared" si="36"/>
        <v>900</v>
      </c>
      <c r="DV22" s="602">
        <f t="shared" si="37"/>
        <v>900</v>
      </c>
      <c r="DW22" s="602">
        <f t="shared" si="38"/>
        <v>900</v>
      </c>
      <c r="DX22" s="602">
        <f t="shared" si="39"/>
        <v>900</v>
      </c>
      <c r="DY22" s="602">
        <f t="shared" si="40"/>
        <v>900</v>
      </c>
      <c r="DZ22" s="602">
        <f t="shared" si="41"/>
        <v>900</v>
      </c>
      <c r="EA22" s="602">
        <f t="shared" si="42"/>
        <v>891</v>
      </c>
      <c r="EB22" s="602">
        <f t="shared" si="43"/>
        <v>901</v>
      </c>
      <c r="EC22" s="602">
        <f t="shared" si="44"/>
        <v>901</v>
      </c>
      <c r="ED22" s="602">
        <f t="shared" si="45"/>
        <v>901</v>
      </c>
      <c r="EE22" s="602">
        <f t="shared" si="46"/>
        <v>901</v>
      </c>
      <c r="EF22" s="602">
        <f t="shared" si="47"/>
        <v>901</v>
      </c>
      <c r="EG22" s="602">
        <f t="shared" si="48"/>
        <v>901</v>
      </c>
      <c r="EH22" s="602">
        <f t="shared" si="49"/>
        <v>901</v>
      </c>
      <c r="EI22" s="602">
        <f t="shared" si="50"/>
        <v>892</v>
      </c>
      <c r="EJ22" s="602">
        <f t="shared" si="51"/>
        <v>902</v>
      </c>
      <c r="EK22" s="602">
        <f t="shared" si="52"/>
        <v>902</v>
      </c>
      <c r="EL22" s="602">
        <f t="shared" si="53"/>
        <v>902</v>
      </c>
      <c r="EM22" s="602">
        <f t="shared" si="54"/>
        <v>902</v>
      </c>
      <c r="EN22" s="602">
        <f t="shared" si="55"/>
        <v>902</v>
      </c>
      <c r="EO22" s="602">
        <f t="shared" si="56"/>
        <v>902</v>
      </c>
      <c r="EP22" s="602">
        <f t="shared" si="57"/>
        <v>902</v>
      </c>
      <c r="EQ22" s="602">
        <f t="shared" si="58"/>
        <v>893</v>
      </c>
      <c r="ER22" s="602">
        <f t="shared" si="59"/>
        <v>903</v>
      </c>
      <c r="ES22" s="602">
        <f t="shared" si="60"/>
        <v>903</v>
      </c>
      <c r="ET22" s="602">
        <f t="shared" si="61"/>
        <v>903</v>
      </c>
      <c r="EU22" s="602">
        <f t="shared" si="62"/>
        <v>903</v>
      </c>
      <c r="EV22" s="602">
        <f t="shared" si="63"/>
        <v>903</v>
      </c>
      <c r="EW22" s="602">
        <f t="shared" si="64"/>
        <v>903</v>
      </c>
      <c r="EX22" s="602">
        <f t="shared" si="65"/>
        <v>903</v>
      </c>
      <c r="EY22" s="602">
        <f t="shared" si="66"/>
        <v>909</v>
      </c>
    </row>
    <row r="23" spans="2:155" ht="12.75" customHeight="1" x14ac:dyDescent="0.2">
      <c r="B23" s="617" t="str">
        <f>IF(COUNTIF($CK$10:CK23,TRUE)&gt;0,"",INDEX(C_InstallationDescription!$E$224:$E$240,ROWS($A$11:A23)))</f>
        <v/>
      </c>
      <c r="C23" s="623" t="str">
        <f>IF($E23="","",INDEX(C_InstallationDescription!F:F,MATCH($B23,C_InstallationDescription!$E:$E,0)))</f>
        <v/>
      </c>
      <c r="D23" s="623" t="str">
        <f>IF($E23="","",INDEX(C_InstallationDescription!I:I,MATCH($B23,C_InstallationDescription!$E:$E,0)))</f>
        <v/>
      </c>
      <c r="E23" s="623" t="str">
        <f>IF($B23="","",INDEX(C_InstallationDescription!F:F,MATCH($CJ23,C_InstallationDescription!$Q:$Q,0)))</f>
        <v/>
      </c>
      <c r="F23" s="624" t="str">
        <f>IF($E23="","",INDEX(C_InstallationDescription!L:L,MATCH($CJ23,C_InstallationDescription!$Q:$Q,0)))</f>
        <v/>
      </c>
      <c r="G23" s="623" t="str">
        <f>IF($E23="","",INDEX(C_InstallationDescription!M:M,MATCH($CJ23,C_InstallationDescription!$Q:$Q,0)))</f>
        <v/>
      </c>
      <c r="H23" s="623" t="str">
        <f>IF($E23="","",INDEX(C_InstallationDescription!N:N,MATCH($CJ23,C_InstallationDescription!$Q:$Q,0)))</f>
        <v/>
      </c>
      <c r="I23" s="620" t="str">
        <f>IF($E23="","",IF(INDEX(E_SourceStreams!$A:$N,CN23,I$7)="","",INDEX(E_SourceStreams!$A:$N,CN23,I$7)))</f>
        <v/>
      </c>
      <c r="J23" s="620" t="str">
        <f>IF($E23="","",IF(INDEX(E_SourceStreams!$A:$N,CO23,J$7)="","",INDEX(E_SourceStreams!$A:$N,CO23,J$7)))</f>
        <v/>
      </c>
      <c r="K23" s="620" t="str">
        <f>IF($E23="","",IF(INDEX(E_SourceStreams!$A:$N,CP23,K$7)="","",INDEX(E_SourceStreams!$A:$N,CP23,K$7)))</f>
        <v/>
      </c>
      <c r="L23" s="620" t="str">
        <f>IF($E23="","",IF(INDEX(E_SourceStreams!$A:$N,CQ23,L$7)="","",INDEX(E_SourceStreams!$A:$N,CQ23,L$7)))</f>
        <v/>
      </c>
      <c r="M23" s="620" t="str">
        <f>IF($E23="","",IF(INDEX(E_SourceStreams!$A:$N,CR23,M$7)="","",INDEX(E_SourceStreams!$A:$N,CR23,M$7)))</f>
        <v/>
      </c>
      <c r="N23" s="620" t="str">
        <f>IF($E23="","",IF(INDEX(E_SourceStreams!$A:$N,CS23,N$7)="","",INDEX(E_SourceStreams!$A:$N,CS23,N$7)))</f>
        <v/>
      </c>
      <c r="O23" s="620" t="str">
        <f>IF($E23="","",IF(INDEX(E_SourceStreams!$A:$N,CT23,O$7)="","",INDEX(E_SourceStreams!$A:$N,CT23,O$7)))</f>
        <v/>
      </c>
      <c r="P23" s="620" t="str">
        <f>IF($E23="","",IF(INDEX(E_SourceStreams!$A:$N,CU23,P$7)="","",INDEX(E_SourceStreams!$A:$N,CU23,P$7)))</f>
        <v/>
      </c>
      <c r="Q23" s="620" t="str">
        <f>IF($E23="","",IF(INDEX(E_SourceStreams!$A:$N,CV23,Q$7)="","",INDEX(E_SourceStreams!$A:$N,CV23,Q$7)))</f>
        <v/>
      </c>
      <c r="R23" s="620" t="str">
        <f>IF($E23="","",IF(INDEX(E_SourceStreams!$A:$N,CW23,R$7)="","",INDEX(E_SourceStreams!$A:$N,CW23,R$7)))</f>
        <v/>
      </c>
      <c r="S23" s="620" t="str">
        <f>IF($E23="","",IF(INDEX(E_SourceStreams!$A:$N,CX23,S$7)="","",INDEX(E_SourceStreams!$A:$N,CX23,S$7)))</f>
        <v/>
      </c>
      <c r="T23" s="620" t="str">
        <f>IF($E23="","",IF(INDEX(E_SourceStreams!$A:$N,CY23,T$7)="","",INDEX(E_SourceStreams!$A:$N,CY23,T$7)))</f>
        <v/>
      </c>
      <c r="U23" s="620" t="str">
        <f>IF($E23="","",IF(INDEX(E_SourceStreams!$A:$N,CZ23,U$7)="","",INDEX(E_SourceStreams!$A:$N,CZ23,U$7)))</f>
        <v/>
      </c>
      <c r="V23" s="620" t="str">
        <f>IF($E23="","",IF(INDEX(E_SourceStreams!$A:$N,DA23,V$7)="","",INDEX(E_SourceStreams!$A:$N,DA23,V$7)))</f>
        <v/>
      </c>
      <c r="W23" s="620" t="str">
        <f>IF($E23="","",IF(INDEX(E_SourceStreams!$A:$N,DB23,W$7)="","",INDEX(E_SourceStreams!$A:$N,DB23,W$7)))</f>
        <v/>
      </c>
      <c r="X23" s="620" t="str">
        <f>IF($E23="","",IF(INDEX(E_SourceStreams!$A:$N,DC23,X$7)="","",INDEX(E_SourceStreams!$A:$N,DC23,X$7)))</f>
        <v/>
      </c>
      <c r="Y23" s="620" t="str">
        <f>IF($E23="","",IF(INDEX(E_SourceStreams!$A:$N,DD23,Y$7)="","",INDEX(E_SourceStreams!$A:$N,DD23,Y$7)))</f>
        <v/>
      </c>
      <c r="Z23" s="620" t="str">
        <f>IF($E23="","",IF(INDEX(E_SourceStreams!$A:$N,DE23,Z$7)="","",INDEX(E_SourceStreams!$A:$N,DE23,Z$7)))</f>
        <v/>
      </c>
      <c r="AA23" s="620" t="str">
        <f>IF($E23="","",IF(INDEX(E_SourceStreams!$A:$N,DF23,AA$7)="","",INDEX(E_SourceStreams!$A:$N,DF23,AA$7)))</f>
        <v/>
      </c>
      <c r="AB23" s="620" t="str">
        <f>IF($E23="","",IF(INDEX(E_SourceStreams!$A:$N,DG23,AB$7)="","",INDEX(E_SourceStreams!$A:$N,DG23,AB$7)))</f>
        <v/>
      </c>
      <c r="AC23" s="620" t="str">
        <f>IF($E23="","",IF(INDEX(E_SourceStreams!$A:$N,DH23,AC$7)="","",INDEX(E_SourceStreams!$A:$N,DH23,AC$7)))</f>
        <v/>
      </c>
      <c r="AD23" s="620" t="str">
        <f>IF($E23="","",IF(INDEX(E_SourceStreams!$A:$N,DI23,AD$7)="","",INDEX(E_SourceStreams!$A:$N,DI23,AD$7)))</f>
        <v/>
      </c>
      <c r="AE23" s="620" t="str">
        <f>IF($E23="","",IF(INDEX(E_SourceStreams!$A:$N,DJ23,AE$7)="","",INDEX(E_SourceStreams!$A:$N,DJ23,AE$7)))</f>
        <v/>
      </c>
      <c r="AF23" s="620" t="str">
        <f>IF($E23="","",IF(INDEX(E_SourceStreams!$A:$N,DK23,AF$7)="","",INDEX(E_SourceStreams!$A:$N,DK23,AF$7)))</f>
        <v/>
      </c>
      <c r="AG23" s="620" t="str">
        <f>IF($E23="","",IF(INDEX(E_SourceStreams!$A:$N,DL23,AG$7)="","",INDEX(E_SourceStreams!$A:$N,DL23,AG$7)))</f>
        <v/>
      </c>
      <c r="AH23" s="620" t="str">
        <f>IF($E23="","",IF(INDEX(E_SourceStreams!$A:$N,DM23,AH$7)="","",INDEX(E_SourceStreams!$A:$N,DM23,AH$7)))</f>
        <v/>
      </c>
      <c r="AI23" s="620" t="str">
        <f>IF($E23="","",IF(INDEX(E_SourceStreams!$A:$N,DN23,AI$7)="","",INDEX(E_SourceStreams!$A:$N,DN23,AI$7)))</f>
        <v/>
      </c>
      <c r="AJ23" s="620" t="str">
        <f>IF($E23="","",IF(INDEX(E_SourceStreams!$A:$N,DO23,AJ$7)="","",INDEX(E_SourceStreams!$A:$N,DO23,AJ$7)))</f>
        <v/>
      </c>
      <c r="AK23" s="620" t="str">
        <f>IF($E23="","",IF(INDEX(E_SourceStreams!$A:$N,DP23,AK$7)="","",INDEX(E_SourceStreams!$A:$N,DP23,AK$7)))</f>
        <v/>
      </c>
      <c r="AL23" s="620" t="str">
        <f>IF($E23="","",IF(INDEX(E_SourceStreams!$A:$N,DQ23,AL$7)="","",INDEX(E_SourceStreams!$A:$N,DQ23,AL$7)))</f>
        <v/>
      </c>
      <c r="AM23" s="620" t="str">
        <f>IF($E23="","",IF(INDEX(E_SourceStreams!$A:$N,DR23,AM$7)="","",INDEX(E_SourceStreams!$A:$N,DR23,AM$7)))</f>
        <v/>
      </c>
      <c r="AN23" s="620" t="str">
        <f>IF($E23="","",IF(INDEX(E_SourceStreams!$A:$N,DS23,AN$7)="","",INDEX(E_SourceStreams!$A:$N,DS23,AN$7)))</f>
        <v/>
      </c>
      <c r="AO23" s="620" t="str">
        <f>IF($E23="","",IF(INDEX(E_SourceStreams!$A:$N,DT23,AO$7)="","",INDEX(E_SourceStreams!$A:$N,DT23,AO$7)))</f>
        <v/>
      </c>
      <c r="AP23" s="620" t="str">
        <f>IF($E23="","",IF(INDEX(E_SourceStreams!$A:$N,DU23,AP$7)="","",INDEX(E_SourceStreams!$A:$N,DU23,AP$7)))</f>
        <v/>
      </c>
      <c r="AQ23" s="620" t="str">
        <f>IF($E23="","",IF(INDEX(E_SourceStreams!$A:$N,DV23,AQ$7)="","",INDEX(E_SourceStreams!$A:$N,DV23,AQ$7)))</f>
        <v/>
      </c>
      <c r="AR23" s="620" t="str">
        <f>IF($E23="","",IF(INDEX(E_SourceStreams!$A:$N,DW23,AR$7)="","",INDEX(E_SourceStreams!$A:$N,DW23,AR$7)))</f>
        <v/>
      </c>
      <c r="AS23" s="620" t="str">
        <f>IF($E23="","",IF(INDEX(E_SourceStreams!$A:$N,DX23,AS$7)="","",INDEX(E_SourceStreams!$A:$N,DX23,AS$7)))</f>
        <v/>
      </c>
      <c r="AT23" s="620" t="str">
        <f>IF($E23="","",IF(INDEX(E_SourceStreams!$A:$N,DY23,AT$7)="","",INDEX(E_SourceStreams!$A:$N,DY23,AT$7)))</f>
        <v/>
      </c>
      <c r="AU23" s="620" t="str">
        <f>IF($E23="","",IF(INDEX(E_SourceStreams!$A:$N,DZ23,AU$7)="","",INDEX(E_SourceStreams!$A:$N,DZ23,AU$7)))</f>
        <v/>
      </c>
      <c r="AV23" s="620" t="str">
        <f>IF($E23="","",IF(INDEX(E_SourceStreams!$A:$N,EA23,AV$7)="","",INDEX(E_SourceStreams!$A:$N,EA23,AV$7)))</f>
        <v/>
      </c>
      <c r="AW23" s="620" t="str">
        <f>IF($E23="","",IF(INDEX(E_SourceStreams!$A:$N,EB23,AW$7)="","",INDEX(E_SourceStreams!$A:$N,EB23,AW$7)))</f>
        <v/>
      </c>
      <c r="AX23" s="620" t="str">
        <f>IF($E23="","",IF(INDEX(E_SourceStreams!$A:$N,EC23,AX$7)="","",INDEX(E_SourceStreams!$A:$N,EC23,AX$7)))</f>
        <v/>
      </c>
      <c r="AY23" s="620" t="str">
        <f>IF($E23="","",IF(INDEX(E_SourceStreams!$A:$N,ED23,AY$7)="","",INDEX(E_SourceStreams!$A:$N,ED23,AY$7)))</f>
        <v/>
      </c>
      <c r="AZ23" s="620" t="str">
        <f>IF($E23="","",IF(INDEX(E_SourceStreams!$A:$N,EE23,AZ$7)="","",INDEX(E_SourceStreams!$A:$N,EE23,AZ$7)))</f>
        <v/>
      </c>
      <c r="BA23" s="620" t="str">
        <f>IF($E23="","",IF(INDEX(E_SourceStreams!$A:$N,EF23,BA$7)="","",INDEX(E_SourceStreams!$A:$N,EF23,BA$7)))</f>
        <v/>
      </c>
      <c r="BB23" s="620" t="str">
        <f>IF($E23="","",IF(INDEX(E_SourceStreams!$A:$N,EG23,BB$7)="","",INDEX(E_SourceStreams!$A:$N,EG23,BB$7)))</f>
        <v/>
      </c>
      <c r="BC23" s="620" t="str">
        <f>IF($E23="","",IF(INDEX(E_SourceStreams!$A:$N,EH23,BC$7)="","",INDEX(E_SourceStreams!$A:$N,EH23,BC$7)))</f>
        <v/>
      </c>
      <c r="BD23" s="620" t="str">
        <f>IF($E23="","",IF(INDEX(E_SourceStreams!$A:$N,EI23,BD$7)="","",INDEX(E_SourceStreams!$A:$N,EI23,BD$7)))</f>
        <v/>
      </c>
      <c r="BE23" s="620" t="str">
        <f>IF($E23="","",IF(INDEX(E_SourceStreams!$A:$N,EJ23,BE$7)="","",INDEX(E_SourceStreams!$A:$N,EJ23,BE$7)))</f>
        <v/>
      </c>
      <c r="BF23" s="620" t="str">
        <f>IF($E23="","",IF(INDEX(E_SourceStreams!$A:$N,EK23,BF$7)="","",INDEX(E_SourceStreams!$A:$N,EK23,BF$7)))</f>
        <v/>
      </c>
      <c r="BG23" s="620" t="str">
        <f>IF($E23="","",IF(INDEX(E_SourceStreams!$A:$N,EL23,BG$7)="","",INDEX(E_SourceStreams!$A:$N,EL23,BG$7)))</f>
        <v/>
      </c>
      <c r="BH23" s="620" t="str">
        <f>IF($E23="","",IF(INDEX(E_SourceStreams!$A:$N,EM23,BH$7)="","",INDEX(E_SourceStreams!$A:$N,EM23,BH$7)))</f>
        <v/>
      </c>
      <c r="BI23" s="620" t="str">
        <f>IF($E23="","",IF(INDEX(E_SourceStreams!$A:$N,EN23,BI$7)="","",INDEX(E_SourceStreams!$A:$N,EN23,BI$7)))</f>
        <v/>
      </c>
      <c r="BJ23" s="620" t="str">
        <f>IF($E23="","",IF(INDEX(E_SourceStreams!$A:$N,EO23,BJ$7)="","",INDEX(E_SourceStreams!$A:$N,EO23,BJ$7)))</f>
        <v/>
      </c>
      <c r="BK23" s="620" t="str">
        <f>IF($E23="","",IF(INDEX(E_SourceStreams!$A:$N,EP23,BK$7)="","",INDEX(E_SourceStreams!$A:$N,EP23,BK$7)))</f>
        <v/>
      </c>
      <c r="BL23" s="620" t="str">
        <f>IF($E23="","",IF(INDEX(E_SourceStreams!$A:$N,EQ23,BL$7)="","",INDEX(E_SourceStreams!$A:$N,EQ23,BL$7)))</f>
        <v/>
      </c>
      <c r="BM23" s="620" t="str">
        <f>IF($E23="","",IF(INDEX(E_SourceStreams!$A:$N,ER23,BM$7)="","",INDEX(E_SourceStreams!$A:$N,ER23,BM$7)))</f>
        <v/>
      </c>
      <c r="BN23" s="620" t="str">
        <f>IF($E23="","",IF(INDEX(E_SourceStreams!$A:$N,ES23,BN$7)="","",INDEX(E_SourceStreams!$A:$N,ES23,BN$7)))</f>
        <v/>
      </c>
      <c r="BO23" s="620" t="str">
        <f>IF($E23="","",IF(INDEX(E_SourceStreams!$A:$N,ET23,BO$7)="","",INDEX(E_SourceStreams!$A:$N,ET23,BO$7)))</f>
        <v/>
      </c>
      <c r="BP23" s="620" t="str">
        <f>IF($E23="","",IF(INDEX(E_SourceStreams!$A:$N,EU23,BP$7)="","",INDEX(E_SourceStreams!$A:$N,EU23,BP$7)))</f>
        <v/>
      </c>
      <c r="BQ23" s="620" t="str">
        <f>IF($E23="","",IF(INDEX(E_SourceStreams!$A:$N,EV23,BQ$7)="","",INDEX(E_SourceStreams!$A:$N,EV23,BQ$7)))</f>
        <v/>
      </c>
      <c r="BR23" s="620" t="str">
        <f>IF($E23="","",IF(INDEX(E_SourceStreams!$A:$N,EW23,BR$7)="","",INDEX(E_SourceStreams!$A:$N,EW23,BR$7)))</f>
        <v/>
      </c>
      <c r="BS23" s="620" t="str">
        <f>IF($E23="","",IF(INDEX(E_SourceStreams!$A:$N,EX23,BS$7)="","",INDEX(E_SourceStreams!$A:$N,EX23,BS$7)))</f>
        <v/>
      </c>
      <c r="BT23" s="620" t="str">
        <f>IF($E23="","",IF(INDEX(E_SourceStreams!$A:$N,EY23,BT$7)="","",INDEX(E_SourceStreams!$A:$N,EY23,BT$7)))</f>
        <v/>
      </c>
      <c r="BU23" s="615"/>
      <c r="CJ23" s="621" t="str">
        <f t="shared" si="0"/>
        <v>SourceCategory_</v>
      </c>
      <c r="CK23" s="602" t="b">
        <f>INDEX(C_InstallationDescription!$A$224:$A$329,ROWS($CI$11:CI23))="ausblenden"</f>
        <v>0</v>
      </c>
      <c r="CL23" s="602" t="str">
        <f t="shared" si="1"/>
        <v>SourceStreamName_</v>
      </c>
      <c r="CN23" s="602">
        <f t="shared" si="67"/>
        <v>926</v>
      </c>
      <c r="CO23" s="602">
        <f t="shared" si="4"/>
        <v>928</v>
      </c>
      <c r="CP23" s="602">
        <f t="shared" si="5"/>
        <v>930</v>
      </c>
      <c r="CQ23" s="602">
        <f t="shared" si="6"/>
        <v>932</v>
      </c>
      <c r="CR23" s="602">
        <f t="shared" si="7"/>
        <v>934</v>
      </c>
      <c r="CS23" s="602">
        <f t="shared" si="8"/>
        <v>936</v>
      </c>
      <c r="CT23" s="602">
        <f t="shared" si="9"/>
        <v>938</v>
      </c>
      <c r="CU23" s="602">
        <f t="shared" si="10"/>
        <v>938</v>
      </c>
      <c r="CV23" s="602">
        <f t="shared" si="11"/>
        <v>938</v>
      </c>
      <c r="CW23" s="602">
        <f t="shared" si="12"/>
        <v>938</v>
      </c>
      <c r="CX23" s="602">
        <f t="shared" si="13"/>
        <v>938</v>
      </c>
      <c r="CY23" s="602">
        <f t="shared" si="14"/>
        <v>941</v>
      </c>
      <c r="CZ23" s="602">
        <f t="shared" si="15"/>
        <v>945</v>
      </c>
      <c r="DA23" s="602">
        <f t="shared" si="16"/>
        <v>946</v>
      </c>
      <c r="DB23" s="602">
        <f t="shared" si="17"/>
        <v>947</v>
      </c>
      <c r="DC23" s="602">
        <f t="shared" si="18"/>
        <v>954</v>
      </c>
      <c r="DD23" s="602">
        <f t="shared" si="19"/>
        <v>964</v>
      </c>
      <c r="DE23" s="602">
        <f t="shared" si="20"/>
        <v>964</v>
      </c>
      <c r="DF23" s="602">
        <f t="shared" si="21"/>
        <v>964</v>
      </c>
      <c r="DG23" s="602">
        <f t="shared" si="22"/>
        <v>964</v>
      </c>
      <c r="DH23" s="602">
        <f t="shared" si="23"/>
        <v>964</v>
      </c>
      <c r="DI23" s="602">
        <f t="shared" si="24"/>
        <v>964</v>
      </c>
      <c r="DJ23" s="602">
        <f t="shared" si="25"/>
        <v>964</v>
      </c>
      <c r="DK23" s="602">
        <f t="shared" si="26"/>
        <v>955</v>
      </c>
      <c r="DL23" s="602">
        <f t="shared" si="27"/>
        <v>965</v>
      </c>
      <c r="DM23" s="602">
        <f t="shared" si="28"/>
        <v>965</v>
      </c>
      <c r="DN23" s="602">
        <f t="shared" si="29"/>
        <v>965</v>
      </c>
      <c r="DO23" s="602">
        <f t="shared" si="30"/>
        <v>965</v>
      </c>
      <c r="DP23" s="602">
        <f t="shared" si="31"/>
        <v>965</v>
      </c>
      <c r="DQ23" s="602">
        <f t="shared" si="32"/>
        <v>965</v>
      </c>
      <c r="DR23" s="602">
        <f t="shared" si="33"/>
        <v>965</v>
      </c>
      <c r="DS23" s="602">
        <f t="shared" si="34"/>
        <v>956</v>
      </c>
      <c r="DT23" s="602">
        <f t="shared" si="35"/>
        <v>966</v>
      </c>
      <c r="DU23" s="602">
        <f t="shared" si="36"/>
        <v>966</v>
      </c>
      <c r="DV23" s="602">
        <f t="shared" si="37"/>
        <v>966</v>
      </c>
      <c r="DW23" s="602">
        <f t="shared" si="38"/>
        <v>966</v>
      </c>
      <c r="DX23" s="602">
        <f t="shared" si="39"/>
        <v>966</v>
      </c>
      <c r="DY23" s="602">
        <f t="shared" si="40"/>
        <v>966</v>
      </c>
      <c r="DZ23" s="602">
        <f t="shared" si="41"/>
        <v>966</v>
      </c>
      <c r="EA23" s="602">
        <f t="shared" si="42"/>
        <v>957</v>
      </c>
      <c r="EB23" s="602">
        <f t="shared" si="43"/>
        <v>967</v>
      </c>
      <c r="EC23" s="602">
        <f t="shared" si="44"/>
        <v>967</v>
      </c>
      <c r="ED23" s="602">
        <f t="shared" si="45"/>
        <v>967</v>
      </c>
      <c r="EE23" s="602">
        <f t="shared" si="46"/>
        <v>967</v>
      </c>
      <c r="EF23" s="602">
        <f t="shared" si="47"/>
        <v>967</v>
      </c>
      <c r="EG23" s="602">
        <f t="shared" si="48"/>
        <v>967</v>
      </c>
      <c r="EH23" s="602">
        <f t="shared" si="49"/>
        <v>967</v>
      </c>
      <c r="EI23" s="602">
        <f t="shared" si="50"/>
        <v>958</v>
      </c>
      <c r="EJ23" s="602">
        <f t="shared" si="51"/>
        <v>968</v>
      </c>
      <c r="EK23" s="602">
        <f t="shared" si="52"/>
        <v>968</v>
      </c>
      <c r="EL23" s="602">
        <f t="shared" si="53"/>
        <v>968</v>
      </c>
      <c r="EM23" s="602">
        <f t="shared" si="54"/>
        <v>968</v>
      </c>
      <c r="EN23" s="602">
        <f t="shared" si="55"/>
        <v>968</v>
      </c>
      <c r="EO23" s="602">
        <f t="shared" si="56"/>
        <v>968</v>
      </c>
      <c r="EP23" s="602">
        <f t="shared" si="57"/>
        <v>968</v>
      </c>
      <c r="EQ23" s="602">
        <f t="shared" si="58"/>
        <v>959</v>
      </c>
      <c r="ER23" s="602">
        <f t="shared" si="59"/>
        <v>969</v>
      </c>
      <c r="ES23" s="602">
        <f t="shared" si="60"/>
        <v>969</v>
      </c>
      <c r="ET23" s="602">
        <f t="shared" si="61"/>
        <v>969</v>
      </c>
      <c r="EU23" s="602">
        <f t="shared" si="62"/>
        <v>969</v>
      </c>
      <c r="EV23" s="602">
        <f t="shared" si="63"/>
        <v>969</v>
      </c>
      <c r="EW23" s="602">
        <f t="shared" si="64"/>
        <v>969</v>
      </c>
      <c r="EX23" s="602">
        <f t="shared" si="65"/>
        <v>969</v>
      </c>
      <c r="EY23" s="602">
        <f t="shared" si="66"/>
        <v>975</v>
      </c>
    </row>
    <row r="24" spans="2:155" ht="12.75" customHeight="1" x14ac:dyDescent="0.2">
      <c r="B24" s="617" t="str">
        <f>IF(COUNTIF($CK$10:CK24,TRUE)&gt;0,"",INDEX(C_InstallationDescription!$E$224:$E$240,ROWS($A$11:A24)))</f>
        <v/>
      </c>
      <c r="C24" s="623" t="str">
        <f>IF($E24="","",INDEX(C_InstallationDescription!F:F,MATCH($B24,C_InstallationDescription!$E:$E,0)))</f>
        <v/>
      </c>
      <c r="D24" s="623" t="str">
        <f>IF($E24="","",INDEX(C_InstallationDescription!I:I,MATCH($B24,C_InstallationDescription!$E:$E,0)))</f>
        <v/>
      </c>
      <c r="E24" s="623" t="str">
        <f>IF($B24="","",INDEX(C_InstallationDescription!F:F,MATCH($CJ24,C_InstallationDescription!$Q:$Q,0)))</f>
        <v/>
      </c>
      <c r="F24" s="624" t="str">
        <f>IF($E24="","",INDEX(C_InstallationDescription!L:L,MATCH($CJ24,C_InstallationDescription!$Q:$Q,0)))</f>
        <v/>
      </c>
      <c r="G24" s="623" t="str">
        <f>IF($E24="","",INDEX(C_InstallationDescription!M:M,MATCH($CJ24,C_InstallationDescription!$Q:$Q,0)))</f>
        <v/>
      </c>
      <c r="H24" s="623" t="str">
        <f>IF($E24="","",INDEX(C_InstallationDescription!N:N,MATCH($CJ24,C_InstallationDescription!$Q:$Q,0)))</f>
        <v/>
      </c>
      <c r="I24" s="620" t="str">
        <f>IF($E24="","",IF(INDEX(E_SourceStreams!$A:$N,CN24,I$7)="","",INDEX(E_SourceStreams!$A:$N,CN24,I$7)))</f>
        <v/>
      </c>
      <c r="J24" s="620" t="str">
        <f>IF($E24="","",IF(INDEX(E_SourceStreams!$A:$N,CO24,J$7)="","",INDEX(E_SourceStreams!$A:$N,CO24,J$7)))</f>
        <v/>
      </c>
      <c r="K24" s="620" t="str">
        <f>IF($E24="","",IF(INDEX(E_SourceStreams!$A:$N,CP24,K$7)="","",INDEX(E_SourceStreams!$A:$N,CP24,K$7)))</f>
        <v/>
      </c>
      <c r="L24" s="620" t="str">
        <f>IF($E24="","",IF(INDEX(E_SourceStreams!$A:$N,CQ24,L$7)="","",INDEX(E_SourceStreams!$A:$N,CQ24,L$7)))</f>
        <v/>
      </c>
      <c r="M24" s="620" t="str">
        <f>IF($E24="","",IF(INDEX(E_SourceStreams!$A:$N,CR24,M$7)="","",INDEX(E_SourceStreams!$A:$N,CR24,M$7)))</f>
        <v/>
      </c>
      <c r="N24" s="620" t="str">
        <f>IF($E24="","",IF(INDEX(E_SourceStreams!$A:$N,CS24,N$7)="","",INDEX(E_SourceStreams!$A:$N,CS24,N$7)))</f>
        <v/>
      </c>
      <c r="O24" s="620" t="str">
        <f>IF($E24="","",IF(INDEX(E_SourceStreams!$A:$N,CT24,O$7)="","",INDEX(E_SourceStreams!$A:$N,CT24,O$7)))</f>
        <v/>
      </c>
      <c r="P24" s="620" t="str">
        <f>IF($E24="","",IF(INDEX(E_SourceStreams!$A:$N,CU24,P$7)="","",INDEX(E_SourceStreams!$A:$N,CU24,P$7)))</f>
        <v/>
      </c>
      <c r="Q24" s="620" t="str">
        <f>IF($E24="","",IF(INDEX(E_SourceStreams!$A:$N,CV24,Q$7)="","",INDEX(E_SourceStreams!$A:$N,CV24,Q$7)))</f>
        <v/>
      </c>
      <c r="R24" s="620" t="str">
        <f>IF($E24="","",IF(INDEX(E_SourceStreams!$A:$N,CW24,R$7)="","",INDEX(E_SourceStreams!$A:$N,CW24,R$7)))</f>
        <v/>
      </c>
      <c r="S24" s="620" t="str">
        <f>IF($E24="","",IF(INDEX(E_SourceStreams!$A:$N,CX24,S$7)="","",INDEX(E_SourceStreams!$A:$N,CX24,S$7)))</f>
        <v/>
      </c>
      <c r="T24" s="620" t="str">
        <f>IF($E24="","",IF(INDEX(E_SourceStreams!$A:$N,CY24,T$7)="","",INDEX(E_SourceStreams!$A:$N,CY24,T$7)))</f>
        <v/>
      </c>
      <c r="U24" s="620" t="str">
        <f>IF($E24="","",IF(INDEX(E_SourceStreams!$A:$N,CZ24,U$7)="","",INDEX(E_SourceStreams!$A:$N,CZ24,U$7)))</f>
        <v/>
      </c>
      <c r="V24" s="620" t="str">
        <f>IF($E24="","",IF(INDEX(E_SourceStreams!$A:$N,DA24,V$7)="","",INDEX(E_SourceStreams!$A:$N,DA24,V$7)))</f>
        <v/>
      </c>
      <c r="W24" s="620" t="str">
        <f>IF($E24="","",IF(INDEX(E_SourceStreams!$A:$N,DB24,W$7)="","",INDEX(E_SourceStreams!$A:$N,DB24,W$7)))</f>
        <v/>
      </c>
      <c r="X24" s="620" t="str">
        <f>IF($E24="","",IF(INDEX(E_SourceStreams!$A:$N,DC24,X$7)="","",INDEX(E_SourceStreams!$A:$N,DC24,X$7)))</f>
        <v/>
      </c>
      <c r="Y24" s="620" t="str">
        <f>IF($E24="","",IF(INDEX(E_SourceStreams!$A:$N,DD24,Y$7)="","",INDEX(E_SourceStreams!$A:$N,DD24,Y$7)))</f>
        <v/>
      </c>
      <c r="Z24" s="620" t="str">
        <f>IF($E24="","",IF(INDEX(E_SourceStreams!$A:$N,DE24,Z$7)="","",INDEX(E_SourceStreams!$A:$N,DE24,Z$7)))</f>
        <v/>
      </c>
      <c r="AA24" s="620" t="str">
        <f>IF($E24="","",IF(INDEX(E_SourceStreams!$A:$N,DF24,AA$7)="","",INDEX(E_SourceStreams!$A:$N,DF24,AA$7)))</f>
        <v/>
      </c>
      <c r="AB24" s="620" t="str">
        <f>IF($E24="","",IF(INDEX(E_SourceStreams!$A:$N,DG24,AB$7)="","",INDEX(E_SourceStreams!$A:$N,DG24,AB$7)))</f>
        <v/>
      </c>
      <c r="AC24" s="620" t="str">
        <f>IF($E24="","",IF(INDEX(E_SourceStreams!$A:$N,DH24,AC$7)="","",INDEX(E_SourceStreams!$A:$N,DH24,AC$7)))</f>
        <v/>
      </c>
      <c r="AD24" s="620" t="str">
        <f>IF($E24="","",IF(INDEX(E_SourceStreams!$A:$N,DI24,AD$7)="","",INDEX(E_SourceStreams!$A:$N,DI24,AD$7)))</f>
        <v/>
      </c>
      <c r="AE24" s="620" t="str">
        <f>IF($E24="","",IF(INDEX(E_SourceStreams!$A:$N,DJ24,AE$7)="","",INDEX(E_SourceStreams!$A:$N,DJ24,AE$7)))</f>
        <v/>
      </c>
      <c r="AF24" s="620" t="str">
        <f>IF($E24="","",IF(INDEX(E_SourceStreams!$A:$N,DK24,AF$7)="","",INDEX(E_SourceStreams!$A:$N,DK24,AF$7)))</f>
        <v/>
      </c>
      <c r="AG24" s="620" t="str">
        <f>IF($E24="","",IF(INDEX(E_SourceStreams!$A:$N,DL24,AG$7)="","",INDEX(E_SourceStreams!$A:$N,DL24,AG$7)))</f>
        <v/>
      </c>
      <c r="AH24" s="620" t="str">
        <f>IF($E24="","",IF(INDEX(E_SourceStreams!$A:$N,DM24,AH$7)="","",INDEX(E_SourceStreams!$A:$N,DM24,AH$7)))</f>
        <v/>
      </c>
      <c r="AI24" s="620" t="str">
        <f>IF($E24="","",IF(INDEX(E_SourceStreams!$A:$N,DN24,AI$7)="","",INDEX(E_SourceStreams!$A:$N,DN24,AI$7)))</f>
        <v/>
      </c>
      <c r="AJ24" s="620" t="str">
        <f>IF($E24="","",IF(INDEX(E_SourceStreams!$A:$N,DO24,AJ$7)="","",INDEX(E_SourceStreams!$A:$N,DO24,AJ$7)))</f>
        <v/>
      </c>
      <c r="AK24" s="620" t="str">
        <f>IF($E24="","",IF(INDEX(E_SourceStreams!$A:$N,DP24,AK$7)="","",INDEX(E_SourceStreams!$A:$N,DP24,AK$7)))</f>
        <v/>
      </c>
      <c r="AL24" s="620" t="str">
        <f>IF($E24="","",IF(INDEX(E_SourceStreams!$A:$N,DQ24,AL$7)="","",INDEX(E_SourceStreams!$A:$N,DQ24,AL$7)))</f>
        <v/>
      </c>
      <c r="AM24" s="620" t="str">
        <f>IF($E24="","",IF(INDEX(E_SourceStreams!$A:$N,DR24,AM$7)="","",INDEX(E_SourceStreams!$A:$N,DR24,AM$7)))</f>
        <v/>
      </c>
      <c r="AN24" s="620" t="str">
        <f>IF($E24="","",IF(INDEX(E_SourceStreams!$A:$N,DS24,AN$7)="","",INDEX(E_SourceStreams!$A:$N,DS24,AN$7)))</f>
        <v/>
      </c>
      <c r="AO24" s="620" t="str">
        <f>IF($E24="","",IF(INDEX(E_SourceStreams!$A:$N,DT24,AO$7)="","",INDEX(E_SourceStreams!$A:$N,DT24,AO$7)))</f>
        <v/>
      </c>
      <c r="AP24" s="620" t="str">
        <f>IF($E24="","",IF(INDEX(E_SourceStreams!$A:$N,DU24,AP$7)="","",INDEX(E_SourceStreams!$A:$N,DU24,AP$7)))</f>
        <v/>
      </c>
      <c r="AQ24" s="620" t="str">
        <f>IF($E24="","",IF(INDEX(E_SourceStreams!$A:$N,DV24,AQ$7)="","",INDEX(E_SourceStreams!$A:$N,DV24,AQ$7)))</f>
        <v/>
      </c>
      <c r="AR24" s="620" t="str">
        <f>IF($E24="","",IF(INDEX(E_SourceStreams!$A:$N,DW24,AR$7)="","",INDEX(E_SourceStreams!$A:$N,DW24,AR$7)))</f>
        <v/>
      </c>
      <c r="AS24" s="620" t="str">
        <f>IF($E24="","",IF(INDEX(E_SourceStreams!$A:$N,DX24,AS$7)="","",INDEX(E_SourceStreams!$A:$N,DX24,AS$7)))</f>
        <v/>
      </c>
      <c r="AT24" s="620" t="str">
        <f>IF($E24="","",IF(INDEX(E_SourceStreams!$A:$N,DY24,AT$7)="","",INDEX(E_SourceStreams!$A:$N,DY24,AT$7)))</f>
        <v/>
      </c>
      <c r="AU24" s="620" t="str">
        <f>IF($E24="","",IF(INDEX(E_SourceStreams!$A:$N,DZ24,AU$7)="","",INDEX(E_SourceStreams!$A:$N,DZ24,AU$7)))</f>
        <v/>
      </c>
      <c r="AV24" s="620" t="str">
        <f>IF($E24="","",IF(INDEX(E_SourceStreams!$A:$N,EA24,AV$7)="","",INDEX(E_SourceStreams!$A:$N,EA24,AV$7)))</f>
        <v/>
      </c>
      <c r="AW24" s="620" t="str">
        <f>IF($E24="","",IF(INDEX(E_SourceStreams!$A:$N,EB24,AW$7)="","",INDEX(E_SourceStreams!$A:$N,EB24,AW$7)))</f>
        <v/>
      </c>
      <c r="AX24" s="620" t="str">
        <f>IF($E24="","",IF(INDEX(E_SourceStreams!$A:$N,EC24,AX$7)="","",INDEX(E_SourceStreams!$A:$N,EC24,AX$7)))</f>
        <v/>
      </c>
      <c r="AY24" s="620" t="str">
        <f>IF($E24="","",IF(INDEX(E_SourceStreams!$A:$N,ED24,AY$7)="","",INDEX(E_SourceStreams!$A:$N,ED24,AY$7)))</f>
        <v/>
      </c>
      <c r="AZ24" s="620" t="str">
        <f>IF($E24="","",IF(INDEX(E_SourceStreams!$A:$N,EE24,AZ$7)="","",INDEX(E_SourceStreams!$A:$N,EE24,AZ$7)))</f>
        <v/>
      </c>
      <c r="BA24" s="620" t="str">
        <f>IF($E24="","",IF(INDEX(E_SourceStreams!$A:$N,EF24,BA$7)="","",INDEX(E_SourceStreams!$A:$N,EF24,BA$7)))</f>
        <v/>
      </c>
      <c r="BB24" s="620" t="str">
        <f>IF($E24="","",IF(INDEX(E_SourceStreams!$A:$N,EG24,BB$7)="","",INDEX(E_SourceStreams!$A:$N,EG24,BB$7)))</f>
        <v/>
      </c>
      <c r="BC24" s="620" t="str">
        <f>IF($E24="","",IF(INDEX(E_SourceStreams!$A:$N,EH24,BC$7)="","",INDEX(E_SourceStreams!$A:$N,EH24,BC$7)))</f>
        <v/>
      </c>
      <c r="BD24" s="620" t="str">
        <f>IF($E24="","",IF(INDEX(E_SourceStreams!$A:$N,EI24,BD$7)="","",INDEX(E_SourceStreams!$A:$N,EI24,BD$7)))</f>
        <v/>
      </c>
      <c r="BE24" s="620" t="str">
        <f>IF($E24="","",IF(INDEX(E_SourceStreams!$A:$N,EJ24,BE$7)="","",INDEX(E_SourceStreams!$A:$N,EJ24,BE$7)))</f>
        <v/>
      </c>
      <c r="BF24" s="620" t="str">
        <f>IF($E24="","",IF(INDEX(E_SourceStreams!$A:$N,EK24,BF$7)="","",INDEX(E_SourceStreams!$A:$N,EK24,BF$7)))</f>
        <v/>
      </c>
      <c r="BG24" s="620" t="str">
        <f>IF($E24="","",IF(INDEX(E_SourceStreams!$A:$N,EL24,BG$7)="","",INDEX(E_SourceStreams!$A:$N,EL24,BG$7)))</f>
        <v/>
      </c>
      <c r="BH24" s="620" t="str">
        <f>IF($E24="","",IF(INDEX(E_SourceStreams!$A:$N,EM24,BH$7)="","",INDEX(E_SourceStreams!$A:$N,EM24,BH$7)))</f>
        <v/>
      </c>
      <c r="BI24" s="620" t="str">
        <f>IF($E24="","",IF(INDEX(E_SourceStreams!$A:$N,EN24,BI$7)="","",INDEX(E_SourceStreams!$A:$N,EN24,BI$7)))</f>
        <v/>
      </c>
      <c r="BJ24" s="620" t="str">
        <f>IF($E24="","",IF(INDEX(E_SourceStreams!$A:$N,EO24,BJ$7)="","",INDEX(E_SourceStreams!$A:$N,EO24,BJ$7)))</f>
        <v/>
      </c>
      <c r="BK24" s="620" t="str">
        <f>IF($E24="","",IF(INDEX(E_SourceStreams!$A:$N,EP24,BK$7)="","",INDEX(E_SourceStreams!$A:$N,EP24,BK$7)))</f>
        <v/>
      </c>
      <c r="BL24" s="620" t="str">
        <f>IF($E24="","",IF(INDEX(E_SourceStreams!$A:$N,EQ24,BL$7)="","",INDEX(E_SourceStreams!$A:$N,EQ24,BL$7)))</f>
        <v/>
      </c>
      <c r="BM24" s="620" t="str">
        <f>IF($E24="","",IF(INDEX(E_SourceStreams!$A:$N,ER24,BM$7)="","",INDEX(E_SourceStreams!$A:$N,ER24,BM$7)))</f>
        <v/>
      </c>
      <c r="BN24" s="620" t="str">
        <f>IF($E24="","",IF(INDEX(E_SourceStreams!$A:$N,ES24,BN$7)="","",INDEX(E_SourceStreams!$A:$N,ES24,BN$7)))</f>
        <v/>
      </c>
      <c r="BO24" s="620" t="str">
        <f>IF($E24="","",IF(INDEX(E_SourceStreams!$A:$N,ET24,BO$7)="","",INDEX(E_SourceStreams!$A:$N,ET24,BO$7)))</f>
        <v/>
      </c>
      <c r="BP24" s="620" t="str">
        <f>IF($E24="","",IF(INDEX(E_SourceStreams!$A:$N,EU24,BP$7)="","",INDEX(E_SourceStreams!$A:$N,EU24,BP$7)))</f>
        <v/>
      </c>
      <c r="BQ24" s="620" t="str">
        <f>IF($E24="","",IF(INDEX(E_SourceStreams!$A:$N,EV24,BQ$7)="","",INDEX(E_SourceStreams!$A:$N,EV24,BQ$7)))</f>
        <v/>
      </c>
      <c r="BR24" s="620" t="str">
        <f>IF($E24="","",IF(INDEX(E_SourceStreams!$A:$N,EW24,BR$7)="","",INDEX(E_SourceStreams!$A:$N,EW24,BR$7)))</f>
        <v/>
      </c>
      <c r="BS24" s="620" t="str">
        <f>IF($E24="","",IF(INDEX(E_SourceStreams!$A:$N,EX24,BS$7)="","",INDEX(E_SourceStreams!$A:$N,EX24,BS$7)))</f>
        <v/>
      </c>
      <c r="BT24" s="620" t="str">
        <f>IF($E24="","",IF(INDEX(E_SourceStreams!$A:$N,EY24,BT$7)="","",INDEX(E_SourceStreams!$A:$N,EY24,BT$7)))</f>
        <v/>
      </c>
      <c r="BU24" s="615"/>
      <c r="CJ24" s="621" t="str">
        <f t="shared" si="0"/>
        <v>SourceCategory_</v>
      </c>
      <c r="CK24" s="602" t="b">
        <f>INDEX(C_InstallationDescription!$A$224:$A$329,ROWS($CI$11:CI24))="ausblenden"</f>
        <v>0</v>
      </c>
      <c r="CL24" s="602" t="str">
        <f t="shared" si="1"/>
        <v>SourceStreamName_</v>
      </c>
      <c r="CN24" s="602">
        <f t="shared" si="67"/>
        <v>992</v>
      </c>
      <c r="CO24" s="602">
        <f t="shared" si="4"/>
        <v>994</v>
      </c>
      <c r="CP24" s="602">
        <f t="shared" si="5"/>
        <v>996</v>
      </c>
      <c r="CQ24" s="602">
        <f t="shared" si="6"/>
        <v>998</v>
      </c>
      <c r="CR24" s="602">
        <f t="shared" si="7"/>
        <v>1000</v>
      </c>
      <c r="CS24" s="602">
        <f t="shared" si="8"/>
        <v>1002</v>
      </c>
      <c r="CT24" s="602">
        <f t="shared" si="9"/>
        <v>1004</v>
      </c>
      <c r="CU24" s="602">
        <f t="shared" si="10"/>
        <v>1004</v>
      </c>
      <c r="CV24" s="602">
        <f t="shared" si="11"/>
        <v>1004</v>
      </c>
      <c r="CW24" s="602">
        <f t="shared" si="12"/>
        <v>1004</v>
      </c>
      <c r="CX24" s="602">
        <f t="shared" si="13"/>
        <v>1004</v>
      </c>
      <c r="CY24" s="602">
        <f t="shared" si="14"/>
        <v>1007</v>
      </c>
      <c r="CZ24" s="602">
        <f t="shared" si="15"/>
        <v>1011</v>
      </c>
      <c r="DA24" s="602">
        <f t="shared" si="16"/>
        <v>1012</v>
      </c>
      <c r="DB24" s="602">
        <f t="shared" si="17"/>
        <v>1013</v>
      </c>
      <c r="DC24" s="602">
        <f t="shared" si="18"/>
        <v>1020</v>
      </c>
      <c r="DD24" s="602">
        <f t="shared" si="19"/>
        <v>1030</v>
      </c>
      <c r="DE24" s="602">
        <f t="shared" si="20"/>
        <v>1030</v>
      </c>
      <c r="DF24" s="602">
        <f t="shared" si="21"/>
        <v>1030</v>
      </c>
      <c r="DG24" s="602">
        <f t="shared" si="22"/>
        <v>1030</v>
      </c>
      <c r="DH24" s="602">
        <f t="shared" si="23"/>
        <v>1030</v>
      </c>
      <c r="DI24" s="602">
        <f t="shared" si="24"/>
        <v>1030</v>
      </c>
      <c r="DJ24" s="602">
        <f t="shared" si="25"/>
        <v>1030</v>
      </c>
      <c r="DK24" s="602">
        <f t="shared" si="26"/>
        <v>1021</v>
      </c>
      <c r="DL24" s="602">
        <f t="shared" si="27"/>
        <v>1031</v>
      </c>
      <c r="DM24" s="602">
        <f t="shared" si="28"/>
        <v>1031</v>
      </c>
      <c r="DN24" s="602">
        <f t="shared" si="29"/>
        <v>1031</v>
      </c>
      <c r="DO24" s="602">
        <f t="shared" si="30"/>
        <v>1031</v>
      </c>
      <c r="DP24" s="602">
        <f t="shared" si="31"/>
        <v>1031</v>
      </c>
      <c r="DQ24" s="602">
        <f t="shared" si="32"/>
        <v>1031</v>
      </c>
      <c r="DR24" s="602">
        <f t="shared" si="33"/>
        <v>1031</v>
      </c>
      <c r="DS24" s="602">
        <f t="shared" si="34"/>
        <v>1022</v>
      </c>
      <c r="DT24" s="602">
        <f t="shared" si="35"/>
        <v>1032</v>
      </c>
      <c r="DU24" s="602">
        <f t="shared" si="36"/>
        <v>1032</v>
      </c>
      <c r="DV24" s="602">
        <f t="shared" si="37"/>
        <v>1032</v>
      </c>
      <c r="DW24" s="602">
        <f t="shared" si="38"/>
        <v>1032</v>
      </c>
      <c r="DX24" s="602">
        <f t="shared" si="39"/>
        <v>1032</v>
      </c>
      <c r="DY24" s="602">
        <f t="shared" si="40"/>
        <v>1032</v>
      </c>
      <c r="DZ24" s="602">
        <f t="shared" si="41"/>
        <v>1032</v>
      </c>
      <c r="EA24" s="602">
        <f t="shared" si="42"/>
        <v>1023</v>
      </c>
      <c r="EB24" s="602">
        <f t="shared" si="43"/>
        <v>1033</v>
      </c>
      <c r="EC24" s="602">
        <f t="shared" si="44"/>
        <v>1033</v>
      </c>
      <c r="ED24" s="602">
        <f t="shared" si="45"/>
        <v>1033</v>
      </c>
      <c r="EE24" s="602">
        <f t="shared" si="46"/>
        <v>1033</v>
      </c>
      <c r="EF24" s="602">
        <f t="shared" si="47"/>
        <v>1033</v>
      </c>
      <c r="EG24" s="602">
        <f t="shared" si="48"/>
        <v>1033</v>
      </c>
      <c r="EH24" s="602">
        <f t="shared" si="49"/>
        <v>1033</v>
      </c>
      <c r="EI24" s="602">
        <f t="shared" si="50"/>
        <v>1024</v>
      </c>
      <c r="EJ24" s="602">
        <f t="shared" si="51"/>
        <v>1034</v>
      </c>
      <c r="EK24" s="602">
        <f t="shared" si="52"/>
        <v>1034</v>
      </c>
      <c r="EL24" s="602">
        <f t="shared" si="53"/>
        <v>1034</v>
      </c>
      <c r="EM24" s="602">
        <f t="shared" si="54"/>
        <v>1034</v>
      </c>
      <c r="EN24" s="602">
        <f t="shared" si="55"/>
        <v>1034</v>
      </c>
      <c r="EO24" s="602">
        <f t="shared" si="56"/>
        <v>1034</v>
      </c>
      <c r="EP24" s="602">
        <f t="shared" si="57"/>
        <v>1034</v>
      </c>
      <c r="EQ24" s="602">
        <f t="shared" si="58"/>
        <v>1025</v>
      </c>
      <c r="ER24" s="602">
        <f t="shared" si="59"/>
        <v>1035</v>
      </c>
      <c r="ES24" s="602">
        <f t="shared" si="60"/>
        <v>1035</v>
      </c>
      <c r="ET24" s="602">
        <f t="shared" si="61"/>
        <v>1035</v>
      </c>
      <c r="EU24" s="602">
        <f t="shared" si="62"/>
        <v>1035</v>
      </c>
      <c r="EV24" s="602">
        <f t="shared" si="63"/>
        <v>1035</v>
      </c>
      <c r="EW24" s="602">
        <f t="shared" si="64"/>
        <v>1035</v>
      </c>
      <c r="EX24" s="602">
        <f t="shared" si="65"/>
        <v>1035</v>
      </c>
      <c r="EY24" s="602">
        <f t="shared" si="66"/>
        <v>1041</v>
      </c>
    </row>
    <row r="25" spans="2:155" ht="12.75" customHeight="1" x14ac:dyDescent="0.2">
      <c r="B25" s="617" t="str">
        <f>IF(COUNTIF($CK$10:CK25,TRUE)&gt;0,"",INDEX(C_InstallationDescription!$E$224:$E$240,ROWS($A$11:A25)))</f>
        <v/>
      </c>
      <c r="C25" s="623" t="str">
        <f>IF($E25="","",INDEX(C_InstallationDescription!F:F,MATCH($B25,C_InstallationDescription!$E:$E,0)))</f>
        <v/>
      </c>
      <c r="D25" s="623" t="str">
        <f>IF($E25="","",INDEX(C_InstallationDescription!I:I,MATCH($B25,C_InstallationDescription!$E:$E,0)))</f>
        <v/>
      </c>
      <c r="E25" s="623" t="str">
        <f>IF($B25="","",INDEX(C_InstallationDescription!F:F,MATCH($CJ25,C_InstallationDescription!$Q:$Q,0)))</f>
        <v/>
      </c>
      <c r="F25" s="624" t="str">
        <f>IF($E25="","",INDEX(C_InstallationDescription!L:L,MATCH($CJ25,C_InstallationDescription!$Q:$Q,0)))</f>
        <v/>
      </c>
      <c r="G25" s="623" t="str">
        <f>IF($E25="","",INDEX(C_InstallationDescription!M:M,MATCH($CJ25,C_InstallationDescription!$Q:$Q,0)))</f>
        <v/>
      </c>
      <c r="H25" s="623" t="str">
        <f>IF($E25="","",INDEX(C_InstallationDescription!N:N,MATCH($CJ25,C_InstallationDescription!$Q:$Q,0)))</f>
        <v/>
      </c>
      <c r="I25" s="620" t="str">
        <f>IF($E25="","",IF(INDEX(E_SourceStreams!$A:$N,CN25,I$7)="","",INDEX(E_SourceStreams!$A:$N,CN25,I$7)))</f>
        <v/>
      </c>
      <c r="J25" s="620" t="str">
        <f>IF($E25="","",IF(INDEX(E_SourceStreams!$A:$N,CO25,J$7)="","",INDEX(E_SourceStreams!$A:$N,CO25,J$7)))</f>
        <v/>
      </c>
      <c r="K25" s="620" t="str">
        <f>IF($E25="","",IF(INDEX(E_SourceStreams!$A:$N,CP25,K$7)="","",INDEX(E_SourceStreams!$A:$N,CP25,K$7)))</f>
        <v/>
      </c>
      <c r="L25" s="620" t="str">
        <f>IF($E25="","",IF(INDEX(E_SourceStreams!$A:$N,CQ25,L$7)="","",INDEX(E_SourceStreams!$A:$N,CQ25,L$7)))</f>
        <v/>
      </c>
      <c r="M25" s="620" t="str">
        <f>IF($E25="","",IF(INDEX(E_SourceStreams!$A:$N,CR25,M$7)="","",INDEX(E_SourceStreams!$A:$N,CR25,M$7)))</f>
        <v/>
      </c>
      <c r="N25" s="620" t="str">
        <f>IF($E25="","",IF(INDEX(E_SourceStreams!$A:$N,CS25,N$7)="","",INDEX(E_SourceStreams!$A:$N,CS25,N$7)))</f>
        <v/>
      </c>
      <c r="O25" s="620" t="str">
        <f>IF($E25="","",IF(INDEX(E_SourceStreams!$A:$N,CT25,O$7)="","",INDEX(E_SourceStreams!$A:$N,CT25,O$7)))</f>
        <v/>
      </c>
      <c r="P25" s="620" t="str">
        <f>IF($E25="","",IF(INDEX(E_SourceStreams!$A:$N,CU25,P$7)="","",INDEX(E_SourceStreams!$A:$N,CU25,P$7)))</f>
        <v/>
      </c>
      <c r="Q25" s="620" t="str">
        <f>IF($E25="","",IF(INDEX(E_SourceStreams!$A:$N,CV25,Q$7)="","",INDEX(E_SourceStreams!$A:$N,CV25,Q$7)))</f>
        <v/>
      </c>
      <c r="R25" s="620" t="str">
        <f>IF($E25="","",IF(INDEX(E_SourceStreams!$A:$N,CW25,R$7)="","",INDEX(E_SourceStreams!$A:$N,CW25,R$7)))</f>
        <v/>
      </c>
      <c r="S25" s="620" t="str">
        <f>IF($E25="","",IF(INDEX(E_SourceStreams!$A:$N,CX25,S$7)="","",INDEX(E_SourceStreams!$A:$N,CX25,S$7)))</f>
        <v/>
      </c>
      <c r="T25" s="620" t="str">
        <f>IF($E25="","",IF(INDEX(E_SourceStreams!$A:$N,CY25,T$7)="","",INDEX(E_SourceStreams!$A:$N,CY25,T$7)))</f>
        <v/>
      </c>
      <c r="U25" s="620" t="str">
        <f>IF($E25="","",IF(INDEX(E_SourceStreams!$A:$N,CZ25,U$7)="","",INDEX(E_SourceStreams!$A:$N,CZ25,U$7)))</f>
        <v/>
      </c>
      <c r="V25" s="620" t="str">
        <f>IF($E25="","",IF(INDEX(E_SourceStreams!$A:$N,DA25,V$7)="","",INDEX(E_SourceStreams!$A:$N,DA25,V$7)))</f>
        <v/>
      </c>
      <c r="W25" s="620" t="str">
        <f>IF($E25="","",IF(INDEX(E_SourceStreams!$A:$N,DB25,W$7)="","",INDEX(E_SourceStreams!$A:$N,DB25,W$7)))</f>
        <v/>
      </c>
      <c r="X25" s="620" t="str">
        <f>IF($E25="","",IF(INDEX(E_SourceStreams!$A:$N,DC25,X$7)="","",INDEX(E_SourceStreams!$A:$N,DC25,X$7)))</f>
        <v/>
      </c>
      <c r="Y25" s="620" t="str">
        <f>IF($E25="","",IF(INDEX(E_SourceStreams!$A:$N,DD25,Y$7)="","",INDEX(E_SourceStreams!$A:$N,DD25,Y$7)))</f>
        <v/>
      </c>
      <c r="Z25" s="620" t="str">
        <f>IF($E25="","",IF(INDEX(E_SourceStreams!$A:$N,DE25,Z$7)="","",INDEX(E_SourceStreams!$A:$N,DE25,Z$7)))</f>
        <v/>
      </c>
      <c r="AA25" s="620" t="str">
        <f>IF($E25="","",IF(INDEX(E_SourceStreams!$A:$N,DF25,AA$7)="","",INDEX(E_SourceStreams!$A:$N,DF25,AA$7)))</f>
        <v/>
      </c>
      <c r="AB25" s="620" t="str">
        <f>IF($E25="","",IF(INDEX(E_SourceStreams!$A:$N,DG25,AB$7)="","",INDEX(E_SourceStreams!$A:$N,DG25,AB$7)))</f>
        <v/>
      </c>
      <c r="AC25" s="620" t="str">
        <f>IF($E25="","",IF(INDEX(E_SourceStreams!$A:$N,DH25,AC$7)="","",INDEX(E_SourceStreams!$A:$N,DH25,AC$7)))</f>
        <v/>
      </c>
      <c r="AD25" s="620" t="str">
        <f>IF($E25="","",IF(INDEX(E_SourceStreams!$A:$N,DI25,AD$7)="","",INDEX(E_SourceStreams!$A:$N,DI25,AD$7)))</f>
        <v/>
      </c>
      <c r="AE25" s="620" t="str">
        <f>IF($E25="","",IF(INDEX(E_SourceStreams!$A:$N,DJ25,AE$7)="","",INDEX(E_SourceStreams!$A:$N,DJ25,AE$7)))</f>
        <v/>
      </c>
      <c r="AF25" s="620" t="str">
        <f>IF($E25="","",IF(INDEX(E_SourceStreams!$A:$N,DK25,AF$7)="","",INDEX(E_SourceStreams!$A:$N,DK25,AF$7)))</f>
        <v/>
      </c>
      <c r="AG25" s="620" t="str">
        <f>IF($E25="","",IF(INDEX(E_SourceStreams!$A:$N,DL25,AG$7)="","",INDEX(E_SourceStreams!$A:$N,DL25,AG$7)))</f>
        <v/>
      </c>
      <c r="AH25" s="620" t="str">
        <f>IF($E25="","",IF(INDEX(E_SourceStreams!$A:$N,DM25,AH$7)="","",INDEX(E_SourceStreams!$A:$N,DM25,AH$7)))</f>
        <v/>
      </c>
      <c r="AI25" s="620" t="str">
        <f>IF($E25="","",IF(INDEX(E_SourceStreams!$A:$N,DN25,AI$7)="","",INDEX(E_SourceStreams!$A:$N,DN25,AI$7)))</f>
        <v/>
      </c>
      <c r="AJ25" s="620" t="str">
        <f>IF($E25="","",IF(INDEX(E_SourceStreams!$A:$N,DO25,AJ$7)="","",INDEX(E_SourceStreams!$A:$N,DO25,AJ$7)))</f>
        <v/>
      </c>
      <c r="AK25" s="620" t="str">
        <f>IF($E25="","",IF(INDEX(E_SourceStreams!$A:$N,DP25,AK$7)="","",INDEX(E_SourceStreams!$A:$N,DP25,AK$7)))</f>
        <v/>
      </c>
      <c r="AL25" s="620" t="str">
        <f>IF($E25="","",IF(INDEX(E_SourceStreams!$A:$N,DQ25,AL$7)="","",INDEX(E_SourceStreams!$A:$N,DQ25,AL$7)))</f>
        <v/>
      </c>
      <c r="AM25" s="620" t="str">
        <f>IF($E25="","",IF(INDEX(E_SourceStreams!$A:$N,DR25,AM$7)="","",INDEX(E_SourceStreams!$A:$N,DR25,AM$7)))</f>
        <v/>
      </c>
      <c r="AN25" s="620" t="str">
        <f>IF($E25="","",IF(INDEX(E_SourceStreams!$A:$N,DS25,AN$7)="","",INDEX(E_SourceStreams!$A:$N,DS25,AN$7)))</f>
        <v/>
      </c>
      <c r="AO25" s="620" t="str">
        <f>IF($E25="","",IF(INDEX(E_SourceStreams!$A:$N,DT25,AO$7)="","",INDEX(E_SourceStreams!$A:$N,DT25,AO$7)))</f>
        <v/>
      </c>
      <c r="AP25" s="620" t="str">
        <f>IF($E25="","",IF(INDEX(E_SourceStreams!$A:$N,DU25,AP$7)="","",INDEX(E_SourceStreams!$A:$N,DU25,AP$7)))</f>
        <v/>
      </c>
      <c r="AQ25" s="620" t="str">
        <f>IF($E25="","",IF(INDEX(E_SourceStreams!$A:$N,DV25,AQ$7)="","",INDEX(E_SourceStreams!$A:$N,DV25,AQ$7)))</f>
        <v/>
      </c>
      <c r="AR25" s="620" t="str">
        <f>IF($E25="","",IF(INDEX(E_SourceStreams!$A:$N,DW25,AR$7)="","",INDEX(E_SourceStreams!$A:$N,DW25,AR$7)))</f>
        <v/>
      </c>
      <c r="AS25" s="620" t="str">
        <f>IF($E25="","",IF(INDEX(E_SourceStreams!$A:$N,DX25,AS$7)="","",INDEX(E_SourceStreams!$A:$N,DX25,AS$7)))</f>
        <v/>
      </c>
      <c r="AT25" s="620" t="str">
        <f>IF($E25="","",IF(INDEX(E_SourceStreams!$A:$N,DY25,AT$7)="","",INDEX(E_SourceStreams!$A:$N,DY25,AT$7)))</f>
        <v/>
      </c>
      <c r="AU25" s="620" t="str">
        <f>IF($E25="","",IF(INDEX(E_SourceStreams!$A:$N,DZ25,AU$7)="","",INDEX(E_SourceStreams!$A:$N,DZ25,AU$7)))</f>
        <v/>
      </c>
      <c r="AV25" s="620" t="str">
        <f>IF($E25="","",IF(INDEX(E_SourceStreams!$A:$N,EA25,AV$7)="","",INDEX(E_SourceStreams!$A:$N,EA25,AV$7)))</f>
        <v/>
      </c>
      <c r="AW25" s="620" t="str">
        <f>IF($E25="","",IF(INDEX(E_SourceStreams!$A:$N,EB25,AW$7)="","",INDEX(E_SourceStreams!$A:$N,EB25,AW$7)))</f>
        <v/>
      </c>
      <c r="AX25" s="620" t="str">
        <f>IF($E25="","",IF(INDEX(E_SourceStreams!$A:$N,EC25,AX$7)="","",INDEX(E_SourceStreams!$A:$N,EC25,AX$7)))</f>
        <v/>
      </c>
      <c r="AY25" s="620" t="str">
        <f>IF($E25="","",IF(INDEX(E_SourceStreams!$A:$N,ED25,AY$7)="","",INDEX(E_SourceStreams!$A:$N,ED25,AY$7)))</f>
        <v/>
      </c>
      <c r="AZ25" s="620" t="str">
        <f>IF($E25="","",IF(INDEX(E_SourceStreams!$A:$N,EE25,AZ$7)="","",INDEX(E_SourceStreams!$A:$N,EE25,AZ$7)))</f>
        <v/>
      </c>
      <c r="BA25" s="620" t="str">
        <f>IF($E25="","",IF(INDEX(E_SourceStreams!$A:$N,EF25,BA$7)="","",INDEX(E_SourceStreams!$A:$N,EF25,BA$7)))</f>
        <v/>
      </c>
      <c r="BB25" s="620" t="str">
        <f>IF($E25="","",IF(INDEX(E_SourceStreams!$A:$N,EG25,BB$7)="","",INDEX(E_SourceStreams!$A:$N,EG25,BB$7)))</f>
        <v/>
      </c>
      <c r="BC25" s="620" t="str">
        <f>IF($E25="","",IF(INDEX(E_SourceStreams!$A:$N,EH25,BC$7)="","",INDEX(E_SourceStreams!$A:$N,EH25,BC$7)))</f>
        <v/>
      </c>
      <c r="BD25" s="620" t="str">
        <f>IF($E25="","",IF(INDEX(E_SourceStreams!$A:$N,EI25,BD$7)="","",INDEX(E_SourceStreams!$A:$N,EI25,BD$7)))</f>
        <v/>
      </c>
      <c r="BE25" s="620" t="str">
        <f>IF($E25="","",IF(INDEX(E_SourceStreams!$A:$N,EJ25,BE$7)="","",INDEX(E_SourceStreams!$A:$N,EJ25,BE$7)))</f>
        <v/>
      </c>
      <c r="BF25" s="620" t="str">
        <f>IF($E25="","",IF(INDEX(E_SourceStreams!$A:$N,EK25,BF$7)="","",INDEX(E_SourceStreams!$A:$N,EK25,BF$7)))</f>
        <v/>
      </c>
      <c r="BG25" s="620" t="str">
        <f>IF($E25="","",IF(INDEX(E_SourceStreams!$A:$N,EL25,BG$7)="","",INDEX(E_SourceStreams!$A:$N,EL25,BG$7)))</f>
        <v/>
      </c>
      <c r="BH25" s="620" t="str">
        <f>IF($E25="","",IF(INDEX(E_SourceStreams!$A:$N,EM25,BH$7)="","",INDEX(E_SourceStreams!$A:$N,EM25,BH$7)))</f>
        <v/>
      </c>
      <c r="BI25" s="620" t="str">
        <f>IF($E25="","",IF(INDEX(E_SourceStreams!$A:$N,EN25,BI$7)="","",INDEX(E_SourceStreams!$A:$N,EN25,BI$7)))</f>
        <v/>
      </c>
      <c r="BJ25" s="620" t="str">
        <f>IF($E25="","",IF(INDEX(E_SourceStreams!$A:$N,EO25,BJ$7)="","",INDEX(E_SourceStreams!$A:$N,EO25,BJ$7)))</f>
        <v/>
      </c>
      <c r="BK25" s="620" t="str">
        <f>IF($E25="","",IF(INDEX(E_SourceStreams!$A:$N,EP25,BK$7)="","",INDEX(E_SourceStreams!$A:$N,EP25,BK$7)))</f>
        <v/>
      </c>
      <c r="BL25" s="620" t="str">
        <f>IF($E25="","",IF(INDEX(E_SourceStreams!$A:$N,EQ25,BL$7)="","",INDEX(E_SourceStreams!$A:$N,EQ25,BL$7)))</f>
        <v/>
      </c>
      <c r="BM25" s="620" t="str">
        <f>IF($E25="","",IF(INDEX(E_SourceStreams!$A:$N,ER25,BM$7)="","",INDEX(E_SourceStreams!$A:$N,ER25,BM$7)))</f>
        <v/>
      </c>
      <c r="BN25" s="620" t="str">
        <f>IF($E25="","",IF(INDEX(E_SourceStreams!$A:$N,ES25,BN$7)="","",INDEX(E_SourceStreams!$A:$N,ES25,BN$7)))</f>
        <v/>
      </c>
      <c r="BO25" s="620" t="str">
        <f>IF($E25="","",IF(INDEX(E_SourceStreams!$A:$N,ET25,BO$7)="","",INDEX(E_SourceStreams!$A:$N,ET25,BO$7)))</f>
        <v/>
      </c>
      <c r="BP25" s="620" t="str">
        <f>IF($E25="","",IF(INDEX(E_SourceStreams!$A:$N,EU25,BP$7)="","",INDEX(E_SourceStreams!$A:$N,EU25,BP$7)))</f>
        <v/>
      </c>
      <c r="BQ25" s="620" t="str">
        <f>IF($E25="","",IF(INDEX(E_SourceStreams!$A:$N,EV25,BQ$7)="","",INDEX(E_SourceStreams!$A:$N,EV25,BQ$7)))</f>
        <v/>
      </c>
      <c r="BR25" s="620" t="str">
        <f>IF($E25="","",IF(INDEX(E_SourceStreams!$A:$N,EW25,BR$7)="","",INDEX(E_SourceStreams!$A:$N,EW25,BR$7)))</f>
        <v/>
      </c>
      <c r="BS25" s="620" t="str">
        <f>IF($E25="","",IF(INDEX(E_SourceStreams!$A:$N,EX25,BS$7)="","",INDEX(E_SourceStreams!$A:$N,EX25,BS$7)))</f>
        <v/>
      </c>
      <c r="BT25" s="620" t="str">
        <f>IF($E25="","",IF(INDEX(E_SourceStreams!$A:$N,EY25,BT$7)="","",INDEX(E_SourceStreams!$A:$N,EY25,BT$7)))</f>
        <v/>
      </c>
      <c r="BU25" s="615"/>
      <c r="CJ25" s="621" t="str">
        <f t="shared" si="0"/>
        <v>SourceCategory_</v>
      </c>
      <c r="CK25" s="602" t="b">
        <f>INDEX(C_InstallationDescription!$A$224:$A$329,ROWS($CI$11:CI25))="ausblenden"</f>
        <v>0</v>
      </c>
      <c r="CL25" s="602" t="str">
        <f t="shared" si="1"/>
        <v>SourceStreamName_</v>
      </c>
      <c r="CN25" s="602">
        <f t="shared" si="67"/>
        <v>1058</v>
      </c>
      <c r="CO25" s="602">
        <f t="shared" si="4"/>
        <v>1060</v>
      </c>
      <c r="CP25" s="602">
        <f t="shared" si="5"/>
        <v>1062</v>
      </c>
      <c r="CQ25" s="602">
        <f t="shared" si="6"/>
        <v>1064</v>
      </c>
      <c r="CR25" s="602">
        <f t="shared" si="7"/>
        <v>1066</v>
      </c>
      <c r="CS25" s="602">
        <f t="shared" si="8"/>
        <v>1068</v>
      </c>
      <c r="CT25" s="602">
        <f t="shared" si="9"/>
        <v>1070</v>
      </c>
      <c r="CU25" s="602">
        <f t="shared" si="10"/>
        <v>1070</v>
      </c>
      <c r="CV25" s="602">
        <f t="shared" si="11"/>
        <v>1070</v>
      </c>
      <c r="CW25" s="602">
        <f t="shared" si="12"/>
        <v>1070</v>
      </c>
      <c r="CX25" s="602">
        <f t="shared" si="13"/>
        <v>1070</v>
      </c>
      <c r="CY25" s="602">
        <f t="shared" si="14"/>
        <v>1073</v>
      </c>
      <c r="CZ25" s="602">
        <f t="shared" si="15"/>
        <v>1077</v>
      </c>
      <c r="DA25" s="602">
        <f t="shared" si="16"/>
        <v>1078</v>
      </c>
      <c r="DB25" s="602">
        <f t="shared" si="17"/>
        <v>1079</v>
      </c>
      <c r="DC25" s="602">
        <f t="shared" si="18"/>
        <v>1086</v>
      </c>
      <c r="DD25" s="602">
        <f t="shared" si="19"/>
        <v>1096</v>
      </c>
      <c r="DE25" s="602">
        <f t="shared" si="20"/>
        <v>1096</v>
      </c>
      <c r="DF25" s="602">
        <f t="shared" si="21"/>
        <v>1096</v>
      </c>
      <c r="DG25" s="602">
        <f t="shared" si="22"/>
        <v>1096</v>
      </c>
      <c r="DH25" s="602">
        <f t="shared" si="23"/>
        <v>1096</v>
      </c>
      <c r="DI25" s="602">
        <f t="shared" si="24"/>
        <v>1096</v>
      </c>
      <c r="DJ25" s="602">
        <f t="shared" si="25"/>
        <v>1096</v>
      </c>
      <c r="DK25" s="602">
        <f t="shared" si="26"/>
        <v>1087</v>
      </c>
      <c r="DL25" s="602">
        <f t="shared" si="27"/>
        <v>1097</v>
      </c>
      <c r="DM25" s="602">
        <f t="shared" si="28"/>
        <v>1097</v>
      </c>
      <c r="DN25" s="602">
        <f t="shared" si="29"/>
        <v>1097</v>
      </c>
      <c r="DO25" s="602">
        <f t="shared" si="30"/>
        <v>1097</v>
      </c>
      <c r="DP25" s="602">
        <f t="shared" si="31"/>
        <v>1097</v>
      </c>
      <c r="DQ25" s="602">
        <f t="shared" si="32"/>
        <v>1097</v>
      </c>
      <c r="DR25" s="602">
        <f t="shared" si="33"/>
        <v>1097</v>
      </c>
      <c r="DS25" s="602">
        <f t="shared" si="34"/>
        <v>1088</v>
      </c>
      <c r="DT25" s="602">
        <f t="shared" si="35"/>
        <v>1098</v>
      </c>
      <c r="DU25" s="602">
        <f t="shared" si="36"/>
        <v>1098</v>
      </c>
      <c r="DV25" s="602">
        <f t="shared" si="37"/>
        <v>1098</v>
      </c>
      <c r="DW25" s="602">
        <f t="shared" si="38"/>
        <v>1098</v>
      </c>
      <c r="DX25" s="602">
        <f t="shared" si="39"/>
        <v>1098</v>
      </c>
      <c r="DY25" s="602">
        <f t="shared" si="40"/>
        <v>1098</v>
      </c>
      <c r="DZ25" s="602">
        <f t="shared" si="41"/>
        <v>1098</v>
      </c>
      <c r="EA25" s="602">
        <f t="shared" si="42"/>
        <v>1089</v>
      </c>
      <c r="EB25" s="602">
        <f t="shared" si="43"/>
        <v>1099</v>
      </c>
      <c r="EC25" s="602">
        <f t="shared" si="44"/>
        <v>1099</v>
      </c>
      <c r="ED25" s="602">
        <f t="shared" si="45"/>
        <v>1099</v>
      </c>
      <c r="EE25" s="602">
        <f t="shared" si="46"/>
        <v>1099</v>
      </c>
      <c r="EF25" s="602">
        <f t="shared" si="47"/>
        <v>1099</v>
      </c>
      <c r="EG25" s="602">
        <f t="shared" si="48"/>
        <v>1099</v>
      </c>
      <c r="EH25" s="602">
        <f t="shared" si="49"/>
        <v>1099</v>
      </c>
      <c r="EI25" s="602">
        <f t="shared" si="50"/>
        <v>1090</v>
      </c>
      <c r="EJ25" s="602">
        <f t="shared" si="51"/>
        <v>1100</v>
      </c>
      <c r="EK25" s="602">
        <f t="shared" si="52"/>
        <v>1100</v>
      </c>
      <c r="EL25" s="602">
        <f t="shared" si="53"/>
        <v>1100</v>
      </c>
      <c r="EM25" s="602">
        <f t="shared" si="54"/>
        <v>1100</v>
      </c>
      <c r="EN25" s="602">
        <f t="shared" si="55"/>
        <v>1100</v>
      </c>
      <c r="EO25" s="602">
        <f t="shared" si="56"/>
        <v>1100</v>
      </c>
      <c r="EP25" s="602">
        <f t="shared" si="57"/>
        <v>1100</v>
      </c>
      <c r="EQ25" s="602">
        <f t="shared" si="58"/>
        <v>1091</v>
      </c>
      <c r="ER25" s="602">
        <f t="shared" si="59"/>
        <v>1101</v>
      </c>
      <c r="ES25" s="602">
        <f t="shared" si="60"/>
        <v>1101</v>
      </c>
      <c r="ET25" s="602">
        <f t="shared" si="61"/>
        <v>1101</v>
      </c>
      <c r="EU25" s="602">
        <f t="shared" si="62"/>
        <v>1101</v>
      </c>
      <c r="EV25" s="602">
        <f t="shared" si="63"/>
        <v>1101</v>
      </c>
      <c r="EW25" s="602">
        <f t="shared" si="64"/>
        <v>1101</v>
      </c>
      <c r="EX25" s="602">
        <f t="shared" si="65"/>
        <v>1101</v>
      </c>
      <c r="EY25" s="602">
        <f t="shared" si="66"/>
        <v>1107</v>
      </c>
    </row>
    <row r="26" spans="2:155" ht="12.75" customHeight="1" x14ac:dyDescent="0.2">
      <c r="B26" s="617" t="str">
        <f>IF(COUNTIF($CK$10:CK26,TRUE)&gt;0,"",INDEX(C_InstallationDescription!$E$224:$E$240,ROWS($A$11:A26)))</f>
        <v/>
      </c>
      <c r="C26" s="623" t="str">
        <f>IF($E26="","",INDEX(C_InstallationDescription!F:F,MATCH($B26,C_InstallationDescription!$E:$E,0)))</f>
        <v/>
      </c>
      <c r="D26" s="623" t="str">
        <f>IF($E26="","",INDEX(C_InstallationDescription!I:I,MATCH($B26,C_InstallationDescription!$E:$E,0)))</f>
        <v/>
      </c>
      <c r="E26" s="623" t="str">
        <f>IF($B26="","",INDEX(C_InstallationDescription!F:F,MATCH($CJ26,C_InstallationDescription!$Q:$Q,0)))</f>
        <v/>
      </c>
      <c r="F26" s="624" t="str">
        <f>IF($E26="","",INDEX(C_InstallationDescription!L:L,MATCH($CJ26,C_InstallationDescription!$Q:$Q,0)))</f>
        <v/>
      </c>
      <c r="G26" s="623" t="str">
        <f>IF($E26="","",INDEX(C_InstallationDescription!M:M,MATCH($CJ26,C_InstallationDescription!$Q:$Q,0)))</f>
        <v/>
      </c>
      <c r="H26" s="623" t="str">
        <f>IF($E26="","",INDEX(C_InstallationDescription!N:N,MATCH($CJ26,C_InstallationDescription!$Q:$Q,0)))</f>
        <v/>
      </c>
      <c r="I26" s="620" t="str">
        <f>IF($E26="","",IF(INDEX(E_SourceStreams!$A:$N,CN26,I$7)="","",INDEX(E_SourceStreams!$A:$N,CN26,I$7)))</f>
        <v/>
      </c>
      <c r="J26" s="620" t="str">
        <f>IF($E26="","",IF(INDEX(E_SourceStreams!$A:$N,CO26,J$7)="","",INDEX(E_SourceStreams!$A:$N,CO26,J$7)))</f>
        <v/>
      </c>
      <c r="K26" s="620" t="str">
        <f>IF($E26="","",IF(INDEX(E_SourceStreams!$A:$N,CP26,K$7)="","",INDEX(E_SourceStreams!$A:$N,CP26,K$7)))</f>
        <v/>
      </c>
      <c r="L26" s="620" t="str">
        <f>IF($E26="","",IF(INDEX(E_SourceStreams!$A:$N,CQ26,L$7)="","",INDEX(E_SourceStreams!$A:$N,CQ26,L$7)))</f>
        <v/>
      </c>
      <c r="M26" s="620" t="str">
        <f>IF($E26="","",IF(INDEX(E_SourceStreams!$A:$N,CR26,M$7)="","",INDEX(E_SourceStreams!$A:$N,CR26,M$7)))</f>
        <v/>
      </c>
      <c r="N26" s="620" t="str">
        <f>IF($E26="","",IF(INDEX(E_SourceStreams!$A:$N,CS26,N$7)="","",INDEX(E_SourceStreams!$A:$N,CS26,N$7)))</f>
        <v/>
      </c>
      <c r="O26" s="620" t="str">
        <f>IF($E26="","",IF(INDEX(E_SourceStreams!$A:$N,CT26,O$7)="","",INDEX(E_SourceStreams!$A:$N,CT26,O$7)))</f>
        <v/>
      </c>
      <c r="P26" s="620" t="str">
        <f>IF($E26="","",IF(INDEX(E_SourceStreams!$A:$N,CU26,P$7)="","",INDEX(E_SourceStreams!$A:$N,CU26,P$7)))</f>
        <v/>
      </c>
      <c r="Q26" s="620" t="str">
        <f>IF($E26="","",IF(INDEX(E_SourceStreams!$A:$N,CV26,Q$7)="","",INDEX(E_SourceStreams!$A:$N,CV26,Q$7)))</f>
        <v/>
      </c>
      <c r="R26" s="620" t="str">
        <f>IF($E26="","",IF(INDEX(E_SourceStreams!$A:$N,CW26,R$7)="","",INDEX(E_SourceStreams!$A:$N,CW26,R$7)))</f>
        <v/>
      </c>
      <c r="S26" s="620" t="str">
        <f>IF($E26="","",IF(INDEX(E_SourceStreams!$A:$N,CX26,S$7)="","",INDEX(E_SourceStreams!$A:$N,CX26,S$7)))</f>
        <v/>
      </c>
      <c r="T26" s="620" t="str">
        <f>IF($E26="","",IF(INDEX(E_SourceStreams!$A:$N,CY26,T$7)="","",INDEX(E_SourceStreams!$A:$N,CY26,T$7)))</f>
        <v/>
      </c>
      <c r="U26" s="620" t="str">
        <f>IF($E26="","",IF(INDEX(E_SourceStreams!$A:$N,CZ26,U$7)="","",INDEX(E_SourceStreams!$A:$N,CZ26,U$7)))</f>
        <v/>
      </c>
      <c r="V26" s="620" t="str">
        <f>IF($E26="","",IF(INDEX(E_SourceStreams!$A:$N,DA26,V$7)="","",INDEX(E_SourceStreams!$A:$N,DA26,V$7)))</f>
        <v/>
      </c>
      <c r="W26" s="620" t="str">
        <f>IF($E26="","",IF(INDEX(E_SourceStreams!$A:$N,DB26,W$7)="","",INDEX(E_SourceStreams!$A:$N,DB26,W$7)))</f>
        <v/>
      </c>
      <c r="X26" s="620" t="str">
        <f>IF($E26="","",IF(INDEX(E_SourceStreams!$A:$N,DC26,X$7)="","",INDEX(E_SourceStreams!$A:$N,DC26,X$7)))</f>
        <v/>
      </c>
      <c r="Y26" s="620" t="str">
        <f>IF($E26="","",IF(INDEX(E_SourceStreams!$A:$N,DD26,Y$7)="","",INDEX(E_SourceStreams!$A:$N,DD26,Y$7)))</f>
        <v/>
      </c>
      <c r="Z26" s="620" t="str">
        <f>IF($E26="","",IF(INDEX(E_SourceStreams!$A:$N,DE26,Z$7)="","",INDEX(E_SourceStreams!$A:$N,DE26,Z$7)))</f>
        <v/>
      </c>
      <c r="AA26" s="620" t="str">
        <f>IF($E26="","",IF(INDEX(E_SourceStreams!$A:$N,DF26,AA$7)="","",INDEX(E_SourceStreams!$A:$N,DF26,AA$7)))</f>
        <v/>
      </c>
      <c r="AB26" s="620" t="str">
        <f>IF($E26="","",IF(INDEX(E_SourceStreams!$A:$N,DG26,AB$7)="","",INDEX(E_SourceStreams!$A:$N,DG26,AB$7)))</f>
        <v/>
      </c>
      <c r="AC26" s="620" t="str">
        <f>IF($E26="","",IF(INDEX(E_SourceStreams!$A:$N,DH26,AC$7)="","",INDEX(E_SourceStreams!$A:$N,DH26,AC$7)))</f>
        <v/>
      </c>
      <c r="AD26" s="620" t="str">
        <f>IF($E26="","",IF(INDEX(E_SourceStreams!$A:$N,DI26,AD$7)="","",INDEX(E_SourceStreams!$A:$N,DI26,AD$7)))</f>
        <v/>
      </c>
      <c r="AE26" s="620" t="str">
        <f>IF($E26="","",IF(INDEX(E_SourceStreams!$A:$N,DJ26,AE$7)="","",INDEX(E_SourceStreams!$A:$N,DJ26,AE$7)))</f>
        <v/>
      </c>
      <c r="AF26" s="620" t="str">
        <f>IF($E26="","",IF(INDEX(E_SourceStreams!$A:$N,DK26,AF$7)="","",INDEX(E_SourceStreams!$A:$N,DK26,AF$7)))</f>
        <v/>
      </c>
      <c r="AG26" s="620" t="str">
        <f>IF($E26="","",IF(INDEX(E_SourceStreams!$A:$N,DL26,AG$7)="","",INDEX(E_SourceStreams!$A:$N,DL26,AG$7)))</f>
        <v/>
      </c>
      <c r="AH26" s="620" t="str">
        <f>IF($E26="","",IF(INDEX(E_SourceStreams!$A:$N,DM26,AH$7)="","",INDEX(E_SourceStreams!$A:$N,DM26,AH$7)))</f>
        <v/>
      </c>
      <c r="AI26" s="620" t="str">
        <f>IF($E26="","",IF(INDEX(E_SourceStreams!$A:$N,DN26,AI$7)="","",INDEX(E_SourceStreams!$A:$N,DN26,AI$7)))</f>
        <v/>
      </c>
      <c r="AJ26" s="620" t="str">
        <f>IF($E26="","",IF(INDEX(E_SourceStreams!$A:$N,DO26,AJ$7)="","",INDEX(E_SourceStreams!$A:$N,DO26,AJ$7)))</f>
        <v/>
      </c>
      <c r="AK26" s="620" t="str">
        <f>IF($E26="","",IF(INDEX(E_SourceStreams!$A:$N,DP26,AK$7)="","",INDEX(E_SourceStreams!$A:$N,DP26,AK$7)))</f>
        <v/>
      </c>
      <c r="AL26" s="620" t="str">
        <f>IF($E26="","",IF(INDEX(E_SourceStreams!$A:$N,DQ26,AL$7)="","",INDEX(E_SourceStreams!$A:$N,DQ26,AL$7)))</f>
        <v/>
      </c>
      <c r="AM26" s="620" t="str">
        <f>IF($E26="","",IF(INDEX(E_SourceStreams!$A:$N,DR26,AM$7)="","",INDEX(E_SourceStreams!$A:$N,DR26,AM$7)))</f>
        <v/>
      </c>
      <c r="AN26" s="620" t="str">
        <f>IF($E26="","",IF(INDEX(E_SourceStreams!$A:$N,DS26,AN$7)="","",INDEX(E_SourceStreams!$A:$N,DS26,AN$7)))</f>
        <v/>
      </c>
      <c r="AO26" s="620" t="str">
        <f>IF($E26="","",IF(INDEX(E_SourceStreams!$A:$N,DT26,AO$7)="","",INDEX(E_SourceStreams!$A:$N,DT26,AO$7)))</f>
        <v/>
      </c>
      <c r="AP26" s="620" t="str">
        <f>IF($E26="","",IF(INDEX(E_SourceStreams!$A:$N,DU26,AP$7)="","",INDEX(E_SourceStreams!$A:$N,DU26,AP$7)))</f>
        <v/>
      </c>
      <c r="AQ26" s="620" t="str">
        <f>IF($E26="","",IF(INDEX(E_SourceStreams!$A:$N,DV26,AQ$7)="","",INDEX(E_SourceStreams!$A:$N,DV26,AQ$7)))</f>
        <v/>
      </c>
      <c r="AR26" s="620" t="str">
        <f>IF($E26="","",IF(INDEX(E_SourceStreams!$A:$N,DW26,AR$7)="","",INDEX(E_SourceStreams!$A:$N,DW26,AR$7)))</f>
        <v/>
      </c>
      <c r="AS26" s="620" t="str">
        <f>IF($E26="","",IF(INDEX(E_SourceStreams!$A:$N,DX26,AS$7)="","",INDEX(E_SourceStreams!$A:$N,DX26,AS$7)))</f>
        <v/>
      </c>
      <c r="AT26" s="620" t="str">
        <f>IF($E26="","",IF(INDEX(E_SourceStreams!$A:$N,DY26,AT$7)="","",INDEX(E_SourceStreams!$A:$N,DY26,AT$7)))</f>
        <v/>
      </c>
      <c r="AU26" s="620" t="str">
        <f>IF($E26="","",IF(INDEX(E_SourceStreams!$A:$N,DZ26,AU$7)="","",INDEX(E_SourceStreams!$A:$N,DZ26,AU$7)))</f>
        <v/>
      </c>
      <c r="AV26" s="620" t="str">
        <f>IF($E26="","",IF(INDEX(E_SourceStreams!$A:$N,EA26,AV$7)="","",INDEX(E_SourceStreams!$A:$N,EA26,AV$7)))</f>
        <v/>
      </c>
      <c r="AW26" s="620" t="str">
        <f>IF($E26="","",IF(INDEX(E_SourceStreams!$A:$N,EB26,AW$7)="","",INDEX(E_SourceStreams!$A:$N,EB26,AW$7)))</f>
        <v/>
      </c>
      <c r="AX26" s="620" t="str">
        <f>IF($E26="","",IF(INDEX(E_SourceStreams!$A:$N,EC26,AX$7)="","",INDEX(E_SourceStreams!$A:$N,EC26,AX$7)))</f>
        <v/>
      </c>
      <c r="AY26" s="620" t="str">
        <f>IF($E26="","",IF(INDEX(E_SourceStreams!$A:$N,ED26,AY$7)="","",INDEX(E_SourceStreams!$A:$N,ED26,AY$7)))</f>
        <v/>
      </c>
      <c r="AZ26" s="620" t="str">
        <f>IF($E26="","",IF(INDEX(E_SourceStreams!$A:$N,EE26,AZ$7)="","",INDEX(E_SourceStreams!$A:$N,EE26,AZ$7)))</f>
        <v/>
      </c>
      <c r="BA26" s="620" t="str">
        <f>IF($E26="","",IF(INDEX(E_SourceStreams!$A:$N,EF26,BA$7)="","",INDEX(E_SourceStreams!$A:$N,EF26,BA$7)))</f>
        <v/>
      </c>
      <c r="BB26" s="620" t="str">
        <f>IF($E26="","",IF(INDEX(E_SourceStreams!$A:$N,EG26,BB$7)="","",INDEX(E_SourceStreams!$A:$N,EG26,BB$7)))</f>
        <v/>
      </c>
      <c r="BC26" s="620" t="str">
        <f>IF($E26="","",IF(INDEX(E_SourceStreams!$A:$N,EH26,BC$7)="","",INDEX(E_SourceStreams!$A:$N,EH26,BC$7)))</f>
        <v/>
      </c>
      <c r="BD26" s="620" t="str">
        <f>IF($E26="","",IF(INDEX(E_SourceStreams!$A:$N,EI26,BD$7)="","",INDEX(E_SourceStreams!$A:$N,EI26,BD$7)))</f>
        <v/>
      </c>
      <c r="BE26" s="620" t="str">
        <f>IF($E26="","",IF(INDEX(E_SourceStreams!$A:$N,EJ26,BE$7)="","",INDEX(E_SourceStreams!$A:$N,EJ26,BE$7)))</f>
        <v/>
      </c>
      <c r="BF26" s="620" t="str">
        <f>IF($E26="","",IF(INDEX(E_SourceStreams!$A:$N,EK26,BF$7)="","",INDEX(E_SourceStreams!$A:$N,EK26,BF$7)))</f>
        <v/>
      </c>
      <c r="BG26" s="620" t="str">
        <f>IF($E26="","",IF(INDEX(E_SourceStreams!$A:$N,EL26,BG$7)="","",INDEX(E_SourceStreams!$A:$N,EL26,BG$7)))</f>
        <v/>
      </c>
      <c r="BH26" s="620" t="str">
        <f>IF($E26="","",IF(INDEX(E_SourceStreams!$A:$N,EM26,BH$7)="","",INDEX(E_SourceStreams!$A:$N,EM26,BH$7)))</f>
        <v/>
      </c>
      <c r="BI26" s="620" t="str">
        <f>IF($E26="","",IF(INDEX(E_SourceStreams!$A:$N,EN26,BI$7)="","",INDEX(E_SourceStreams!$A:$N,EN26,BI$7)))</f>
        <v/>
      </c>
      <c r="BJ26" s="620" t="str">
        <f>IF($E26="","",IF(INDEX(E_SourceStreams!$A:$N,EO26,BJ$7)="","",INDEX(E_SourceStreams!$A:$N,EO26,BJ$7)))</f>
        <v/>
      </c>
      <c r="BK26" s="620" t="str">
        <f>IF($E26="","",IF(INDEX(E_SourceStreams!$A:$N,EP26,BK$7)="","",INDEX(E_SourceStreams!$A:$N,EP26,BK$7)))</f>
        <v/>
      </c>
      <c r="BL26" s="620" t="str">
        <f>IF($E26="","",IF(INDEX(E_SourceStreams!$A:$N,EQ26,BL$7)="","",INDEX(E_SourceStreams!$A:$N,EQ26,BL$7)))</f>
        <v/>
      </c>
      <c r="BM26" s="620" t="str">
        <f>IF($E26="","",IF(INDEX(E_SourceStreams!$A:$N,ER26,BM$7)="","",INDEX(E_SourceStreams!$A:$N,ER26,BM$7)))</f>
        <v/>
      </c>
      <c r="BN26" s="620" t="str">
        <f>IF($E26="","",IF(INDEX(E_SourceStreams!$A:$N,ES26,BN$7)="","",INDEX(E_SourceStreams!$A:$N,ES26,BN$7)))</f>
        <v/>
      </c>
      <c r="BO26" s="620" t="str">
        <f>IF($E26="","",IF(INDEX(E_SourceStreams!$A:$N,ET26,BO$7)="","",INDEX(E_SourceStreams!$A:$N,ET26,BO$7)))</f>
        <v/>
      </c>
      <c r="BP26" s="620" t="str">
        <f>IF($E26="","",IF(INDEX(E_SourceStreams!$A:$N,EU26,BP$7)="","",INDEX(E_SourceStreams!$A:$N,EU26,BP$7)))</f>
        <v/>
      </c>
      <c r="BQ26" s="620" t="str">
        <f>IF($E26="","",IF(INDEX(E_SourceStreams!$A:$N,EV26,BQ$7)="","",INDEX(E_SourceStreams!$A:$N,EV26,BQ$7)))</f>
        <v/>
      </c>
      <c r="BR26" s="620" t="str">
        <f>IF($E26="","",IF(INDEX(E_SourceStreams!$A:$N,EW26,BR$7)="","",INDEX(E_SourceStreams!$A:$N,EW26,BR$7)))</f>
        <v/>
      </c>
      <c r="BS26" s="620" t="str">
        <f>IF($E26="","",IF(INDEX(E_SourceStreams!$A:$N,EX26,BS$7)="","",INDEX(E_SourceStreams!$A:$N,EX26,BS$7)))</f>
        <v/>
      </c>
      <c r="BT26" s="620" t="str">
        <f>IF($E26="","",IF(INDEX(E_SourceStreams!$A:$N,EY26,BT$7)="","",INDEX(E_SourceStreams!$A:$N,EY26,BT$7)))</f>
        <v/>
      </c>
      <c r="BU26" s="615"/>
      <c r="CJ26" s="621" t="str">
        <f t="shared" si="0"/>
        <v>SourceCategory_</v>
      </c>
      <c r="CK26" s="602" t="b">
        <f>INDEX(C_InstallationDescription!$A$224:$A$329,ROWS($CI$11:CI26))="ausblenden"</f>
        <v>0</v>
      </c>
      <c r="CL26" s="602" t="str">
        <f t="shared" si="1"/>
        <v>SourceStreamName_</v>
      </c>
      <c r="CN26" s="602">
        <f t="shared" si="67"/>
        <v>1124</v>
      </c>
      <c r="CO26" s="602">
        <f t="shared" si="4"/>
        <v>1126</v>
      </c>
      <c r="CP26" s="602">
        <f t="shared" si="5"/>
        <v>1128</v>
      </c>
      <c r="CQ26" s="602">
        <f t="shared" si="6"/>
        <v>1130</v>
      </c>
      <c r="CR26" s="602">
        <f t="shared" si="7"/>
        <v>1132</v>
      </c>
      <c r="CS26" s="602">
        <f t="shared" si="8"/>
        <v>1134</v>
      </c>
      <c r="CT26" s="602">
        <f t="shared" si="9"/>
        <v>1136</v>
      </c>
      <c r="CU26" s="602">
        <f t="shared" si="10"/>
        <v>1136</v>
      </c>
      <c r="CV26" s="602">
        <f t="shared" si="11"/>
        <v>1136</v>
      </c>
      <c r="CW26" s="602">
        <f t="shared" si="12"/>
        <v>1136</v>
      </c>
      <c r="CX26" s="602">
        <f t="shared" si="13"/>
        <v>1136</v>
      </c>
      <c r="CY26" s="602">
        <f t="shared" si="14"/>
        <v>1139</v>
      </c>
      <c r="CZ26" s="602">
        <f t="shared" si="15"/>
        <v>1143</v>
      </c>
      <c r="DA26" s="602">
        <f t="shared" si="16"/>
        <v>1144</v>
      </c>
      <c r="DB26" s="602">
        <f t="shared" si="17"/>
        <v>1145</v>
      </c>
      <c r="DC26" s="602">
        <f t="shared" si="18"/>
        <v>1152</v>
      </c>
      <c r="DD26" s="602">
        <f t="shared" si="19"/>
        <v>1162</v>
      </c>
      <c r="DE26" s="602">
        <f t="shared" si="20"/>
        <v>1162</v>
      </c>
      <c r="DF26" s="602">
        <f t="shared" si="21"/>
        <v>1162</v>
      </c>
      <c r="DG26" s="602">
        <f t="shared" si="22"/>
        <v>1162</v>
      </c>
      <c r="DH26" s="602">
        <f t="shared" si="23"/>
        <v>1162</v>
      </c>
      <c r="DI26" s="602">
        <f t="shared" si="24"/>
        <v>1162</v>
      </c>
      <c r="DJ26" s="602">
        <f t="shared" si="25"/>
        <v>1162</v>
      </c>
      <c r="DK26" s="602">
        <f t="shared" si="26"/>
        <v>1153</v>
      </c>
      <c r="DL26" s="602">
        <f t="shared" si="27"/>
        <v>1163</v>
      </c>
      <c r="DM26" s="602">
        <f t="shared" si="28"/>
        <v>1163</v>
      </c>
      <c r="DN26" s="602">
        <f t="shared" si="29"/>
        <v>1163</v>
      </c>
      <c r="DO26" s="602">
        <f t="shared" si="30"/>
        <v>1163</v>
      </c>
      <c r="DP26" s="602">
        <f t="shared" si="31"/>
        <v>1163</v>
      </c>
      <c r="DQ26" s="602">
        <f t="shared" si="32"/>
        <v>1163</v>
      </c>
      <c r="DR26" s="602">
        <f t="shared" si="33"/>
        <v>1163</v>
      </c>
      <c r="DS26" s="602">
        <f t="shared" si="34"/>
        <v>1154</v>
      </c>
      <c r="DT26" s="602">
        <f t="shared" si="35"/>
        <v>1164</v>
      </c>
      <c r="DU26" s="602">
        <f t="shared" si="36"/>
        <v>1164</v>
      </c>
      <c r="DV26" s="602">
        <f t="shared" si="37"/>
        <v>1164</v>
      </c>
      <c r="DW26" s="602">
        <f t="shared" si="38"/>
        <v>1164</v>
      </c>
      <c r="DX26" s="602">
        <f t="shared" si="39"/>
        <v>1164</v>
      </c>
      <c r="DY26" s="602">
        <f t="shared" si="40"/>
        <v>1164</v>
      </c>
      <c r="DZ26" s="602">
        <f t="shared" si="41"/>
        <v>1164</v>
      </c>
      <c r="EA26" s="602">
        <f t="shared" si="42"/>
        <v>1155</v>
      </c>
      <c r="EB26" s="602">
        <f t="shared" si="43"/>
        <v>1165</v>
      </c>
      <c r="EC26" s="602">
        <f t="shared" si="44"/>
        <v>1165</v>
      </c>
      <c r="ED26" s="602">
        <f t="shared" si="45"/>
        <v>1165</v>
      </c>
      <c r="EE26" s="602">
        <f t="shared" si="46"/>
        <v>1165</v>
      </c>
      <c r="EF26" s="602">
        <f t="shared" si="47"/>
        <v>1165</v>
      </c>
      <c r="EG26" s="602">
        <f t="shared" si="48"/>
        <v>1165</v>
      </c>
      <c r="EH26" s="602">
        <f t="shared" si="49"/>
        <v>1165</v>
      </c>
      <c r="EI26" s="602">
        <f t="shared" si="50"/>
        <v>1156</v>
      </c>
      <c r="EJ26" s="602">
        <f t="shared" si="51"/>
        <v>1166</v>
      </c>
      <c r="EK26" s="602">
        <f t="shared" si="52"/>
        <v>1166</v>
      </c>
      <c r="EL26" s="602">
        <f t="shared" si="53"/>
        <v>1166</v>
      </c>
      <c r="EM26" s="602">
        <f t="shared" si="54"/>
        <v>1166</v>
      </c>
      <c r="EN26" s="602">
        <f t="shared" si="55"/>
        <v>1166</v>
      </c>
      <c r="EO26" s="602">
        <f t="shared" si="56"/>
        <v>1166</v>
      </c>
      <c r="EP26" s="602">
        <f t="shared" si="57"/>
        <v>1166</v>
      </c>
      <c r="EQ26" s="602">
        <f t="shared" si="58"/>
        <v>1157</v>
      </c>
      <c r="ER26" s="602">
        <f t="shared" si="59"/>
        <v>1167</v>
      </c>
      <c r="ES26" s="602">
        <f t="shared" si="60"/>
        <v>1167</v>
      </c>
      <c r="ET26" s="602">
        <f t="shared" si="61"/>
        <v>1167</v>
      </c>
      <c r="EU26" s="602">
        <f t="shared" si="62"/>
        <v>1167</v>
      </c>
      <c r="EV26" s="602">
        <f t="shared" si="63"/>
        <v>1167</v>
      </c>
      <c r="EW26" s="602">
        <f t="shared" si="64"/>
        <v>1167</v>
      </c>
      <c r="EX26" s="602">
        <f t="shared" si="65"/>
        <v>1167</v>
      </c>
      <c r="EY26" s="602">
        <f t="shared" si="66"/>
        <v>1173</v>
      </c>
    </row>
    <row r="27" spans="2:155" ht="12.75" customHeight="1" x14ac:dyDescent="0.2">
      <c r="B27" s="617" t="str">
        <f>IF(COUNTIF($CK$10:CK27,TRUE)&gt;0,"",INDEX(C_InstallationDescription!$E$224:$E$240,ROWS($A$11:A27)))</f>
        <v/>
      </c>
      <c r="C27" s="623" t="str">
        <f>IF($E27="","",INDEX(C_InstallationDescription!F:F,MATCH($B27,C_InstallationDescription!$E:$E,0)))</f>
        <v/>
      </c>
      <c r="D27" s="623" t="str">
        <f>IF($E27="","",INDEX(C_InstallationDescription!I:I,MATCH($B27,C_InstallationDescription!$E:$E,0)))</f>
        <v/>
      </c>
      <c r="E27" s="623" t="str">
        <f>IF($B27="","",INDEX(C_InstallationDescription!F:F,MATCH($CJ27,C_InstallationDescription!$Q:$Q,0)))</f>
        <v/>
      </c>
      <c r="F27" s="624" t="str">
        <f>IF($E27="","",INDEX(C_InstallationDescription!L:L,MATCH($CJ27,C_InstallationDescription!$Q:$Q,0)))</f>
        <v/>
      </c>
      <c r="G27" s="623" t="str">
        <f>IF($E27="","",INDEX(C_InstallationDescription!M:M,MATCH($CJ27,C_InstallationDescription!$Q:$Q,0)))</f>
        <v/>
      </c>
      <c r="H27" s="623" t="str">
        <f>IF($E27="","",INDEX(C_InstallationDescription!N:N,MATCH($CJ27,C_InstallationDescription!$Q:$Q,0)))</f>
        <v/>
      </c>
      <c r="I27" s="620" t="str">
        <f>IF($E27="","",IF(INDEX(E_SourceStreams!$A:$N,CN27,I$7)="","",INDEX(E_SourceStreams!$A:$N,CN27,I$7)))</f>
        <v/>
      </c>
      <c r="J27" s="620" t="str">
        <f>IF($E27="","",IF(INDEX(E_SourceStreams!$A:$N,CO27,J$7)="","",INDEX(E_SourceStreams!$A:$N,CO27,J$7)))</f>
        <v/>
      </c>
      <c r="K27" s="620" t="str">
        <f>IF($E27="","",IF(INDEX(E_SourceStreams!$A:$N,CP27,K$7)="","",INDEX(E_SourceStreams!$A:$N,CP27,K$7)))</f>
        <v/>
      </c>
      <c r="L27" s="620" t="str">
        <f>IF($E27="","",IF(INDEX(E_SourceStreams!$A:$N,CQ27,L$7)="","",INDEX(E_SourceStreams!$A:$N,CQ27,L$7)))</f>
        <v/>
      </c>
      <c r="M27" s="620" t="str">
        <f>IF($E27="","",IF(INDEX(E_SourceStreams!$A:$N,CR27,M$7)="","",INDEX(E_SourceStreams!$A:$N,CR27,M$7)))</f>
        <v/>
      </c>
      <c r="N27" s="620" t="str">
        <f>IF($E27="","",IF(INDEX(E_SourceStreams!$A:$N,CS27,N$7)="","",INDEX(E_SourceStreams!$A:$N,CS27,N$7)))</f>
        <v/>
      </c>
      <c r="O27" s="620" t="str">
        <f>IF($E27="","",IF(INDEX(E_SourceStreams!$A:$N,CT27,O$7)="","",INDEX(E_SourceStreams!$A:$N,CT27,O$7)))</f>
        <v/>
      </c>
      <c r="P27" s="620" t="str">
        <f>IF($E27="","",IF(INDEX(E_SourceStreams!$A:$N,CU27,P$7)="","",INDEX(E_SourceStreams!$A:$N,CU27,P$7)))</f>
        <v/>
      </c>
      <c r="Q27" s="620" t="str">
        <f>IF($E27="","",IF(INDEX(E_SourceStreams!$A:$N,CV27,Q$7)="","",INDEX(E_SourceStreams!$A:$N,CV27,Q$7)))</f>
        <v/>
      </c>
      <c r="R27" s="620" t="str">
        <f>IF($E27="","",IF(INDEX(E_SourceStreams!$A:$N,CW27,R$7)="","",INDEX(E_SourceStreams!$A:$N,CW27,R$7)))</f>
        <v/>
      </c>
      <c r="S27" s="620" t="str">
        <f>IF($E27="","",IF(INDEX(E_SourceStreams!$A:$N,CX27,S$7)="","",INDEX(E_SourceStreams!$A:$N,CX27,S$7)))</f>
        <v/>
      </c>
      <c r="T27" s="620" t="str">
        <f>IF($E27="","",IF(INDEX(E_SourceStreams!$A:$N,CY27,T$7)="","",INDEX(E_SourceStreams!$A:$N,CY27,T$7)))</f>
        <v/>
      </c>
      <c r="U27" s="620" t="str">
        <f>IF($E27="","",IF(INDEX(E_SourceStreams!$A:$N,CZ27,U$7)="","",INDEX(E_SourceStreams!$A:$N,CZ27,U$7)))</f>
        <v/>
      </c>
      <c r="V27" s="620" t="str">
        <f>IF($E27="","",IF(INDEX(E_SourceStreams!$A:$N,DA27,V$7)="","",INDEX(E_SourceStreams!$A:$N,DA27,V$7)))</f>
        <v/>
      </c>
      <c r="W27" s="620" t="str">
        <f>IF($E27="","",IF(INDEX(E_SourceStreams!$A:$N,DB27,W$7)="","",INDEX(E_SourceStreams!$A:$N,DB27,W$7)))</f>
        <v/>
      </c>
      <c r="X27" s="620" t="str">
        <f>IF($E27="","",IF(INDEX(E_SourceStreams!$A:$N,DC27,X$7)="","",INDEX(E_SourceStreams!$A:$N,DC27,X$7)))</f>
        <v/>
      </c>
      <c r="Y27" s="620" t="str">
        <f>IF($E27="","",IF(INDEX(E_SourceStreams!$A:$N,DD27,Y$7)="","",INDEX(E_SourceStreams!$A:$N,DD27,Y$7)))</f>
        <v/>
      </c>
      <c r="Z27" s="620" t="str">
        <f>IF($E27="","",IF(INDEX(E_SourceStreams!$A:$N,DE27,Z$7)="","",INDEX(E_SourceStreams!$A:$N,DE27,Z$7)))</f>
        <v/>
      </c>
      <c r="AA27" s="620" t="str">
        <f>IF($E27="","",IF(INDEX(E_SourceStreams!$A:$N,DF27,AA$7)="","",INDEX(E_SourceStreams!$A:$N,DF27,AA$7)))</f>
        <v/>
      </c>
      <c r="AB27" s="620" t="str">
        <f>IF($E27="","",IF(INDEX(E_SourceStreams!$A:$N,DG27,AB$7)="","",INDEX(E_SourceStreams!$A:$N,DG27,AB$7)))</f>
        <v/>
      </c>
      <c r="AC27" s="620" t="str">
        <f>IF($E27="","",IF(INDEX(E_SourceStreams!$A:$N,DH27,AC$7)="","",INDEX(E_SourceStreams!$A:$N,DH27,AC$7)))</f>
        <v/>
      </c>
      <c r="AD27" s="620" t="str">
        <f>IF($E27="","",IF(INDEX(E_SourceStreams!$A:$N,DI27,AD$7)="","",INDEX(E_SourceStreams!$A:$N,DI27,AD$7)))</f>
        <v/>
      </c>
      <c r="AE27" s="620" t="str">
        <f>IF($E27="","",IF(INDEX(E_SourceStreams!$A:$N,DJ27,AE$7)="","",INDEX(E_SourceStreams!$A:$N,DJ27,AE$7)))</f>
        <v/>
      </c>
      <c r="AF27" s="620" t="str">
        <f>IF($E27="","",IF(INDEX(E_SourceStreams!$A:$N,DK27,AF$7)="","",INDEX(E_SourceStreams!$A:$N,DK27,AF$7)))</f>
        <v/>
      </c>
      <c r="AG27" s="620" t="str">
        <f>IF($E27="","",IF(INDEX(E_SourceStreams!$A:$N,DL27,AG$7)="","",INDEX(E_SourceStreams!$A:$N,DL27,AG$7)))</f>
        <v/>
      </c>
      <c r="AH27" s="620" t="str">
        <f>IF($E27="","",IF(INDEX(E_SourceStreams!$A:$N,DM27,AH$7)="","",INDEX(E_SourceStreams!$A:$N,DM27,AH$7)))</f>
        <v/>
      </c>
      <c r="AI27" s="620" t="str">
        <f>IF($E27="","",IF(INDEX(E_SourceStreams!$A:$N,DN27,AI$7)="","",INDEX(E_SourceStreams!$A:$N,DN27,AI$7)))</f>
        <v/>
      </c>
      <c r="AJ27" s="620" t="str">
        <f>IF($E27="","",IF(INDEX(E_SourceStreams!$A:$N,DO27,AJ$7)="","",INDEX(E_SourceStreams!$A:$N,DO27,AJ$7)))</f>
        <v/>
      </c>
      <c r="AK27" s="620" t="str">
        <f>IF($E27="","",IF(INDEX(E_SourceStreams!$A:$N,DP27,AK$7)="","",INDEX(E_SourceStreams!$A:$N,DP27,AK$7)))</f>
        <v/>
      </c>
      <c r="AL27" s="620" t="str">
        <f>IF($E27="","",IF(INDEX(E_SourceStreams!$A:$N,DQ27,AL$7)="","",INDEX(E_SourceStreams!$A:$N,DQ27,AL$7)))</f>
        <v/>
      </c>
      <c r="AM27" s="620" t="str">
        <f>IF($E27="","",IF(INDEX(E_SourceStreams!$A:$N,DR27,AM$7)="","",INDEX(E_SourceStreams!$A:$N,DR27,AM$7)))</f>
        <v/>
      </c>
      <c r="AN27" s="620" t="str">
        <f>IF($E27="","",IF(INDEX(E_SourceStreams!$A:$N,DS27,AN$7)="","",INDEX(E_SourceStreams!$A:$N,DS27,AN$7)))</f>
        <v/>
      </c>
      <c r="AO27" s="620" t="str">
        <f>IF($E27="","",IF(INDEX(E_SourceStreams!$A:$N,DT27,AO$7)="","",INDEX(E_SourceStreams!$A:$N,DT27,AO$7)))</f>
        <v/>
      </c>
      <c r="AP27" s="620" t="str">
        <f>IF($E27="","",IF(INDEX(E_SourceStreams!$A:$N,DU27,AP$7)="","",INDEX(E_SourceStreams!$A:$N,DU27,AP$7)))</f>
        <v/>
      </c>
      <c r="AQ27" s="620" t="str">
        <f>IF($E27="","",IF(INDEX(E_SourceStreams!$A:$N,DV27,AQ$7)="","",INDEX(E_SourceStreams!$A:$N,DV27,AQ$7)))</f>
        <v/>
      </c>
      <c r="AR27" s="620" t="str">
        <f>IF($E27="","",IF(INDEX(E_SourceStreams!$A:$N,DW27,AR$7)="","",INDEX(E_SourceStreams!$A:$N,DW27,AR$7)))</f>
        <v/>
      </c>
      <c r="AS27" s="620" t="str">
        <f>IF($E27="","",IF(INDEX(E_SourceStreams!$A:$N,DX27,AS$7)="","",INDEX(E_SourceStreams!$A:$N,DX27,AS$7)))</f>
        <v/>
      </c>
      <c r="AT27" s="620" t="str">
        <f>IF($E27="","",IF(INDEX(E_SourceStreams!$A:$N,DY27,AT$7)="","",INDEX(E_SourceStreams!$A:$N,DY27,AT$7)))</f>
        <v/>
      </c>
      <c r="AU27" s="620" t="str">
        <f>IF($E27="","",IF(INDEX(E_SourceStreams!$A:$N,DZ27,AU$7)="","",INDEX(E_SourceStreams!$A:$N,DZ27,AU$7)))</f>
        <v/>
      </c>
      <c r="AV27" s="620" t="str">
        <f>IF($E27="","",IF(INDEX(E_SourceStreams!$A:$N,EA27,AV$7)="","",INDEX(E_SourceStreams!$A:$N,EA27,AV$7)))</f>
        <v/>
      </c>
      <c r="AW27" s="620" t="str">
        <f>IF($E27="","",IF(INDEX(E_SourceStreams!$A:$N,EB27,AW$7)="","",INDEX(E_SourceStreams!$A:$N,EB27,AW$7)))</f>
        <v/>
      </c>
      <c r="AX27" s="620" t="str">
        <f>IF($E27="","",IF(INDEX(E_SourceStreams!$A:$N,EC27,AX$7)="","",INDEX(E_SourceStreams!$A:$N,EC27,AX$7)))</f>
        <v/>
      </c>
      <c r="AY27" s="620" t="str">
        <f>IF($E27="","",IF(INDEX(E_SourceStreams!$A:$N,ED27,AY$7)="","",INDEX(E_SourceStreams!$A:$N,ED27,AY$7)))</f>
        <v/>
      </c>
      <c r="AZ27" s="620" t="str">
        <f>IF($E27="","",IF(INDEX(E_SourceStreams!$A:$N,EE27,AZ$7)="","",INDEX(E_SourceStreams!$A:$N,EE27,AZ$7)))</f>
        <v/>
      </c>
      <c r="BA27" s="620" t="str">
        <f>IF($E27="","",IF(INDEX(E_SourceStreams!$A:$N,EF27,BA$7)="","",INDEX(E_SourceStreams!$A:$N,EF27,BA$7)))</f>
        <v/>
      </c>
      <c r="BB27" s="620" t="str">
        <f>IF($E27="","",IF(INDEX(E_SourceStreams!$A:$N,EG27,BB$7)="","",INDEX(E_SourceStreams!$A:$N,EG27,BB$7)))</f>
        <v/>
      </c>
      <c r="BC27" s="620" t="str">
        <f>IF($E27="","",IF(INDEX(E_SourceStreams!$A:$N,EH27,BC$7)="","",INDEX(E_SourceStreams!$A:$N,EH27,BC$7)))</f>
        <v/>
      </c>
      <c r="BD27" s="620" t="str">
        <f>IF($E27="","",IF(INDEX(E_SourceStreams!$A:$N,EI27,BD$7)="","",INDEX(E_SourceStreams!$A:$N,EI27,BD$7)))</f>
        <v/>
      </c>
      <c r="BE27" s="620" t="str">
        <f>IF($E27="","",IF(INDEX(E_SourceStreams!$A:$N,EJ27,BE$7)="","",INDEX(E_SourceStreams!$A:$N,EJ27,BE$7)))</f>
        <v/>
      </c>
      <c r="BF27" s="620" t="str">
        <f>IF($E27="","",IF(INDEX(E_SourceStreams!$A:$N,EK27,BF$7)="","",INDEX(E_SourceStreams!$A:$N,EK27,BF$7)))</f>
        <v/>
      </c>
      <c r="BG27" s="620" t="str">
        <f>IF($E27="","",IF(INDEX(E_SourceStreams!$A:$N,EL27,BG$7)="","",INDEX(E_SourceStreams!$A:$N,EL27,BG$7)))</f>
        <v/>
      </c>
      <c r="BH27" s="620" t="str">
        <f>IF($E27="","",IF(INDEX(E_SourceStreams!$A:$N,EM27,BH$7)="","",INDEX(E_SourceStreams!$A:$N,EM27,BH$7)))</f>
        <v/>
      </c>
      <c r="BI27" s="620" t="str">
        <f>IF($E27="","",IF(INDEX(E_SourceStreams!$A:$N,EN27,BI$7)="","",INDEX(E_SourceStreams!$A:$N,EN27,BI$7)))</f>
        <v/>
      </c>
      <c r="BJ27" s="620" t="str">
        <f>IF($E27="","",IF(INDEX(E_SourceStreams!$A:$N,EO27,BJ$7)="","",INDEX(E_SourceStreams!$A:$N,EO27,BJ$7)))</f>
        <v/>
      </c>
      <c r="BK27" s="620" t="str">
        <f>IF($E27="","",IF(INDEX(E_SourceStreams!$A:$N,EP27,BK$7)="","",INDEX(E_SourceStreams!$A:$N,EP27,BK$7)))</f>
        <v/>
      </c>
      <c r="BL27" s="620" t="str">
        <f>IF($E27="","",IF(INDEX(E_SourceStreams!$A:$N,EQ27,BL$7)="","",INDEX(E_SourceStreams!$A:$N,EQ27,BL$7)))</f>
        <v/>
      </c>
      <c r="BM27" s="620" t="str">
        <f>IF($E27="","",IF(INDEX(E_SourceStreams!$A:$N,ER27,BM$7)="","",INDEX(E_SourceStreams!$A:$N,ER27,BM$7)))</f>
        <v/>
      </c>
      <c r="BN27" s="620" t="str">
        <f>IF($E27="","",IF(INDEX(E_SourceStreams!$A:$N,ES27,BN$7)="","",INDEX(E_SourceStreams!$A:$N,ES27,BN$7)))</f>
        <v/>
      </c>
      <c r="BO27" s="620" t="str">
        <f>IF($E27="","",IF(INDEX(E_SourceStreams!$A:$N,ET27,BO$7)="","",INDEX(E_SourceStreams!$A:$N,ET27,BO$7)))</f>
        <v/>
      </c>
      <c r="BP27" s="620" t="str">
        <f>IF($E27="","",IF(INDEX(E_SourceStreams!$A:$N,EU27,BP$7)="","",INDEX(E_SourceStreams!$A:$N,EU27,BP$7)))</f>
        <v/>
      </c>
      <c r="BQ27" s="620" t="str">
        <f>IF($E27="","",IF(INDEX(E_SourceStreams!$A:$N,EV27,BQ$7)="","",INDEX(E_SourceStreams!$A:$N,EV27,BQ$7)))</f>
        <v/>
      </c>
      <c r="BR27" s="620" t="str">
        <f>IF($E27="","",IF(INDEX(E_SourceStreams!$A:$N,EW27,BR$7)="","",INDEX(E_SourceStreams!$A:$N,EW27,BR$7)))</f>
        <v/>
      </c>
      <c r="BS27" s="620" t="str">
        <f>IF($E27="","",IF(INDEX(E_SourceStreams!$A:$N,EX27,BS$7)="","",INDEX(E_SourceStreams!$A:$N,EX27,BS$7)))</f>
        <v/>
      </c>
      <c r="BT27" s="620" t="str">
        <f>IF($E27="","",IF(INDEX(E_SourceStreams!$A:$N,EY27,BT$7)="","",INDEX(E_SourceStreams!$A:$N,EY27,BT$7)))</f>
        <v/>
      </c>
      <c r="BU27" s="615"/>
      <c r="CJ27" s="621" t="str">
        <f t="shared" si="0"/>
        <v>SourceCategory_</v>
      </c>
      <c r="CK27" s="602" t="b">
        <f>INDEX(C_InstallationDescription!$A$224:$A$329,ROWS($CI$11:CI27))="ausblenden"</f>
        <v>0</v>
      </c>
      <c r="CL27" s="602" t="str">
        <f t="shared" si="1"/>
        <v>SourceStreamName_</v>
      </c>
      <c r="CN27" s="602">
        <f t="shared" si="67"/>
        <v>1190</v>
      </c>
      <c r="CO27" s="602">
        <f t="shared" si="4"/>
        <v>1192</v>
      </c>
      <c r="CP27" s="602">
        <f t="shared" si="5"/>
        <v>1194</v>
      </c>
      <c r="CQ27" s="602">
        <f t="shared" si="6"/>
        <v>1196</v>
      </c>
      <c r="CR27" s="602">
        <f t="shared" si="7"/>
        <v>1198</v>
      </c>
      <c r="CS27" s="602">
        <f t="shared" si="8"/>
        <v>1200</v>
      </c>
      <c r="CT27" s="602">
        <f t="shared" si="9"/>
        <v>1202</v>
      </c>
      <c r="CU27" s="602">
        <f t="shared" si="10"/>
        <v>1202</v>
      </c>
      <c r="CV27" s="602">
        <f t="shared" si="11"/>
        <v>1202</v>
      </c>
      <c r="CW27" s="602">
        <f t="shared" si="12"/>
        <v>1202</v>
      </c>
      <c r="CX27" s="602">
        <f t="shared" si="13"/>
        <v>1202</v>
      </c>
      <c r="CY27" s="602">
        <f t="shared" si="14"/>
        <v>1205</v>
      </c>
      <c r="CZ27" s="602">
        <f t="shared" si="15"/>
        <v>1209</v>
      </c>
      <c r="DA27" s="602">
        <f t="shared" si="16"/>
        <v>1210</v>
      </c>
      <c r="DB27" s="602">
        <f t="shared" si="17"/>
        <v>1211</v>
      </c>
      <c r="DC27" s="602">
        <f t="shared" si="18"/>
        <v>1218</v>
      </c>
      <c r="DD27" s="602">
        <f t="shared" si="19"/>
        <v>1228</v>
      </c>
      <c r="DE27" s="602">
        <f t="shared" si="20"/>
        <v>1228</v>
      </c>
      <c r="DF27" s="602">
        <f t="shared" si="21"/>
        <v>1228</v>
      </c>
      <c r="DG27" s="602">
        <f t="shared" si="22"/>
        <v>1228</v>
      </c>
      <c r="DH27" s="602">
        <f t="shared" si="23"/>
        <v>1228</v>
      </c>
      <c r="DI27" s="602">
        <f t="shared" si="24"/>
        <v>1228</v>
      </c>
      <c r="DJ27" s="602">
        <f t="shared" si="25"/>
        <v>1228</v>
      </c>
      <c r="DK27" s="602">
        <f t="shared" si="26"/>
        <v>1219</v>
      </c>
      <c r="DL27" s="602">
        <f t="shared" si="27"/>
        <v>1229</v>
      </c>
      <c r="DM27" s="602">
        <f t="shared" si="28"/>
        <v>1229</v>
      </c>
      <c r="DN27" s="602">
        <f t="shared" si="29"/>
        <v>1229</v>
      </c>
      <c r="DO27" s="602">
        <f t="shared" si="30"/>
        <v>1229</v>
      </c>
      <c r="DP27" s="602">
        <f t="shared" si="31"/>
        <v>1229</v>
      </c>
      <c r="DQ27" s="602">
        <f t="shared" si="32"/>
        <v>1229</v>
      </c>
      <c r="DR27" s="602">
        <f t="shared" si="33"/>
        <v>1229</v>
      </c>
      <c r="DS27" s="602">
        <f t="shared" si="34"/>
        <v>1220</v>
      </c>
      <c r="DT27" s="602">
        <f t="shared" si="35"/>
        <v>1230</v>
      </c>
      <c r="DU27" s="602">
        <f t="shared" si="36"/>
        <v>1230</v>
      </c>
      <c r="DV27" s="602">
        <f t="shared" si="37"/>
        <v>1230</v>
      </c>
      <c r="DW27" s="602">
        <f t="shared" si="38"/>
        <v>1230</v>
      </c>
      <c r="DX27" s="602">
        <f t="shared" si="39"/>
        <v>1230</v>
      </c>
      <c r="DY27" s="602">
        <f t="shared" si="40"/>
        <v>1230</v>
      </c>
      <c r="DZ27" s="602">
        <f t="shared" si="41"/>
        <v>1230</v>
      </c>
      <c r="EA27" s="602">
        <f t="shared" si="42"/>
        <v>1221</v>
      </c>
      <c r="EB27" s="602">
        <f t="shared" si="43"/>
        <v>1231</v>
      </c>
      <c r="EC27" s="602">
        <f t="shared" si="44"/>
        <v>1231</v>
      </c>
      <c r="ED27" s="602">
        <f t="shared" si="45"/>
        <v>1231</v>
      </c>
      <c r="EE27" s="602">
        <f t="shared" si="46"/>
        <v>1231</v>
      </c>
      <c r="EF27" s="602">
        <f t="shared" si="47"/>
        <v>1231</v>
      </c>
      <c r="EG27" s="602">
        <f t="shared" si="48"/>
        <v>1231</v>
      </c>
      <c r="EH27" s="602">
        <f t="shared" si="49"/>
        <v>1231</v>
      </c>
      <c r="EI27" s="602">
        <f t="shared" si="50"/>
        <v>1222</v>
      </c>
      <c r="EJ27" s="602">
        <f t="shared" si="51"/>
        <v>1232</v>
      </c>
      <c r="EK27" s="602">
        <f t="shared" si="52"/>
        <v>1232</v>
      </c>
      <c r="EL27" s="602">
        <f t="shared" si="53"/>
        <v>1232</v>
      </c>
      <c r="EM27" s="602">
        <f t="shared" si="54"/>
        <v>1232</v>
      </c>
      <c r="EN27" s="602">
        <f t="shared" si="55"/>
        <v>1232</v>
      </c>
      <c r="EO27" s="602">
        <f t="shared" si="56"/>
        <v>1232</v>
      </c>
      <c r="EP27" s="602">
        <f t="shared" si="57"/>
        <v>1232</v>
      </c>
      <c r="EQ27" s="602">
        <f t="shared" si="58"/>
        <v>1223</v>
      </c>
      <c r="ER27" s="602">
        <f t="shared" si="59"/>
        <v>1233</v>
      </c>
      <c r="ES27" s="602">
        <f t="shared" si="60"/>
        <v>1233</v>
      </c>
      <c r="ET27" s="602">
        <f t="shared" si="61"/>
        <v>1233</v>
      </c>
      <c r="EU27" s="602">
        <f t="shared" si="62"/>
        <v>1233</v>
      </c>
      <c r="EV27" s="602">
        <f t="shared" si="63"/>
        <v>1233</v>
      </c>
      <c r="EW27" s="602">
        <f t="shared" si="64"/>
        <v>1233</v>
      </c>
      <c r="EX27" s="602">
        <f t="shared" si="65"/>
        <v>1233</v>
      </c>
      <c r="EY27" s="602">
        <f t="shared" si="66"/>
        <v>1239</v>
      </c>
    </row>
    <row r="28" spans="2:155" ht="12.75" customHeight="1" x14ac:dyDescent="0.2">
      <c r="B28" s="617" t="str">
        <f>IF(COUNTIF($CK$10:CK28,TRUE)&gt;0,"",INDEX(C_InstallationDescription!$E$224:$E$240,ROWS($A$11:A28)))</f>
        <v/>
      </c>
      <c r="C28" s="623" t="str">
        <f>IF($E28="","",INDEX(C_InstallationDescription!F:F,MATCH($B28,C_InstallationDescription!$E:$E,0)))</f>
        <v/>
      </c>
      <c r="D28" s="623" t="str">
        <f>IF($E28="","",INDEX(C_InstallationDescription!I:I,MATCH($B28,C_InstallationDescription!$E:$E,0)))</f>
        <v/>
      </c>
      <c r="E28" s="623" t="str">
        <f>IF($B28="","",INDEX(C_InstallationDescription!F:F,MATCH($CJ28,C_InstallationDescription!$Q:$Q,0)))</f>
        <v/>
      </c>
      <c r="F28" s="624" t="str">
        <f>IF($E28="","",INDEX(C_InstallationDescription!L:L,MATCH($CJ28,C_InstallationDescription!$Q:$Q,0)))</f>
        <v/>
      </c>
      <c r="G28" s="623" t="str">
        <f>IF($E28="","",INDEX(C_InstallationDescription!M:M,MATCH($CJ28,C_InstallationDescription!$Q:$Q,0)))</f>
        <v/>
      </c>
      <c r="H28" s="623" t="str">
        <f>IF($E28="","",INDEX(C_InstallationDescription!N:N,MATCH($CJ28,C_InstallationDescription!$Q:$Q,0)))</f>
        <v/>
      </c>
      <c r="I28" s="620" t="str">
        <f>IF($E28="","",IF(INDEX(E_SourceStreams!$A:$N,CN28,I$7)="","",INDEX(E_SourceStreams!$A:$N,CN28,I$7)))</f>
        <v/>
      </c>
      <c r="J28" s="620" t="str">
        <f>IF($E28="","",IF(INDEX(E_SourceStreams!$A:$N,CO28,J$7)="","",INDEX(E_SourceStreams!$A:$N,CO28,J$7)))</f>
        <v/>
      </c>
      <c r="K28" s="620" t="str">
        <f>IF($E28="","",IF(INDEX(E_SourceStreams!$A:$N,CP28,K$7)="","",INDEX(E_SourceStreams!$A:$N,CP28,K$7)))</f>
        <v/>
      </c>
      <c r="L28" s="620" t="str">
        <f>IF($E28="","",IF(INDEX(E_SourceStreams!$A:$N,CQ28,L$7)="","",INDEX(E_SourceStreams!$A:$N,CQ28,L$7)))</f>
        <v/>
      </c>
      <c r="M28" s="620" t="str">
        <f>IF($E28="","",IF(INDEX(E_SourceStreams!$A:$N,CR28,M$7)="","",INDEX(E_SourceStreams!$A:$N,CR28,M$7)))</f>
        <v/>
      </c>
      <c r="N28" s="620" t="str">
        <f>IF($E28="","",IF(INDEX(E_SourceStreams!$A:$N,CS28,N$7)="","",INDEX(E_SourceStreams!$A:$N,CS28,N$7)))</f>
        <v/>
      </c>
      <c r="O28" s="620" t="str">
        <f>IF($E28="","",IF(INDEX(E_SourceStreams!$A:$N,CT28,O$7)="","",INDEX(E_SourceStreams!$A:$N,CT28,O$7)))</f>
        <v/>
      </c>
      <c r="P28" s="620" t="str">
        <f>IF($E28="","",IF(INDEX(E_SourceStreams!$A:$N,CU28,P$7)="","",INDEX(E_SourceStreams!$A:$N,CU28,P$7)))</f>
        <v/>
      </c>
      <c r="Q28" s="620" t="str">
        <f>IF($E28="","",IF(INDEX(E_SourceStreams!$A:$N,CV28,Q$7)="","",INDEX(E_SourceStreams!$A:$N,CV28,Q$7)))</f>
        <v/>
      </c>
      <c r="R28" s="620" t="str">
        <f>IF($E28="","",IF(INDEX(E_SourceStreams!$A:$N,CW28,R$7)="","",INDEX(E_SourceStreams!$A:$N,CW28,R$7)))</f>
        <v/>
      </c>
      <c r="S28" s="620" t="str">
        <f>IF($E28="","",IF(INDEX(E_SourceStreams!$A:$N,CX28,S$7)="","",INDEX(E_SourceStreams!$A:$N,CX28,S$7)))</f>
        <v/>
      </c>
      <c r="T28" s="620" t="str">
        <f>IF($E28="","",IF(INDEX(E_SourceStreams!$A:$N,CY28,T$7)="","",INDEX(E_SourceStreams!$A:$N,CY28,T$7)))</f>
        <v/>
      </c>
      <c r="U28" s="620" t="str">
        <f>IF($E28="","",IF(INDEX(E_SourceStreams!$A:$N,CZ28,U$7)="","",INDEX(E_SourceStreams!$A:$N,CZ28,U$7)))</f>
        <v/>
      </c>
      <c r="V28" s="620" t="str">
        <f>IF($E28="","",IF(INDEX(E_SourceStreams!$A:$N,DA28,V$7)="","",INDEX(E_SourceStreams!$A:$N,DA28,V$7)))</f>
        <v/>
      </c>
      <c r="W28" s="620" t="str">
        <f>IF($E28="","",IF(INDEX(E_SourceStreams!$A:$N,DB28,W$7)="","",INDEX(E_SourceStreams!$A:$N,DB28,W$7)))</f>
        <v/>
      </c>
      <c r="X28" s="620" t="str">
        <f>IF($E28="","",IF(INDEX(E_SourceStreams!$A:$N,DC28,X$7)="","",INDEX(E_SourceStreams!$A:$N,DC28,X$7)))</f>
        <v/>
      </c>
      <c r="Y28" s="620" t="str">
        <f>IF($E28="","",IF(INDEX(E_SourceStreams!$A:$N,DD28,Y$7)="","",INDEX(E_SourceStreams!$A:$N,DD28,Y$7)))</f>
        <v/>
      </c>
      <c r="Z28" s="620" t="str">
        <f>IF($E28="","",IF(INDEX(E_SourceStreams!$A:$N,DE28,Z$7)="","",INDEX(E_SourceStreams!$A:$N,DE28,Z$7)))</f>
        <v/>
      </c>
      <c r="AA28" s="620" t="str">
        <f>IF($E28="","",IF(INDEX(E_SourceStreams!$A:$N,DF28,AA$7)="","",INDEX(E_SourceStreams!$A:$N,DF28,AA$7)))</f>
        <v/>
      </c>
      <c r="AB28" s="620" t="str">
        <f>IF($E28="","",IF(INDEX(E_SourceStreams!$A:$N,DG28,AB$7)="","",INDEX(E_SourceStreams!$A:$N,DG28,AB$7)))</f>
        <v/>
      </c>
      <c r="AC28" s="620" t="str">
        <f>IF($E28="","",IF(INDEX(E_SourceStreams!$A:$N,DH28,AC$7)="","",INDEX(E_SourceStreams!$A:$N,DH28,AC$7)))</f>
        <v/>
      </c>
      <c r="AD28" s="620" t="str">
        <f>IF($E28="","",IF(INDEX(E_SourceStreams!$A:$N,DI28,AD$7)="","",INDEX(E_SourceStreams!$A:$N,DI28,AD$7)))</f>
        <v/>
      </c>
      <c r="AE28" s="620" t="str">
        <f>IF($E28="","",IF(INDEX(E_SourceStreams!$A:$N,DJ28,AE$7)="","",INDEX(E_SourceStreams!$A:$N,DJ28,AE$7)))</f>
        <v/>
      </c>
      <c r="AF28" s="620" t="str">
        <f>IF($E28="","",IF(INDEX(E_SourceStreams!$A:$N,DK28,AF$7)="","",INDEX(E_SourceStreams!$A:$N,DK28,AF$7)))</f>
        <v/>
      </c>
      <c r="AG28" s="620" t="str">
        <f>IF($E28="","",IF(INDEX(E_SourceStreams!$A:$N,DL28,AG$7)="","",INDEX(E_SourceStreams!$A:$N,DL28,AG$7)))</f>
        <v/>
      </c>
      <c r="AH28" s="620" t="str">
        <f>IF($E28="","",IF(INDEX(E_SourceStreams!$A:$N,DM28,AH$7)="","",INDEX(E_SourceStreams!$A:$N,DM28,AH$7)))</f>
        <v/>
      </c>
      <c r="AI28" s="620" t="str">
        <f>IF($E28="","",IF(INDEX(E_SourceStreams!$A:$N,DN28,AI$7)="","",INDEX(E_SourceStreams!$A:$N,DN28,AI$7)))</f>
        <v/>
      </c>
      <c r="AJ28" s="620" t="str">
        <f>IF($E28="","",IF(INDEX(E_SourceStreams!$A:$N,DO28,AJ$7)="","",INDEX(E_SourceStreams!$A:$N,DO28,AJ$7)))</f>
        <v/>
      </c>
      <c r="AK28" s="620" t="str">
        <f>IF($E28="","",IF(INDEX(E_SourceStreams!$A:$N,DP28,AK$7)="","",INDEX(E_SourceStreams!$A:$N,DP28,AK$7)))</f>
        <v/>
      </c>
      <c r="AL28" s="620" t="str">
        <f>IF($E28="","",IF(INDEX(E_SourceStreams!$A:$N,DQ28,AL$7)="","",INDEX(E_SourceStreams!$A:$N,DQ28,AL$7)))</f>
        <v/>
      </c>
      <c r="AM28" s="620" t="str">
        <f>IF($E28="","",IF(INDEX(E_SourceStreams!$A:$N,DR28,AM$7)="","",INDEX(E_SourceStreams!$A:$N,DR28,AM$7)))</f>
        <v/>
      </c>
      <c r="AN28" s="620" t="str">
        <f>IF($E28="","",IF(INDEX(E_SourceStreams!$A:$N,DS28,AN$7)="","",INDEX(E_SourceStreams!$A:$N,DS28,AN$7)))</f>
        <v/>
      </c>
      <c r="AO28" s="620" t="str">
        <f>IF($E28="","",IF(INDEX(E_SourceStreams!$A:$N,DT28,AO$7)="","",INDEX(E_SourceStreams!$A:$N,DT28,AO$7)))</f>
        <v/>
      </c>
      <c r="AP28" s="620" t="str">
        <f>IF($E28="","",IF(INDEX(E_SourceStreams!$A:$N,DU28,AP$7)="","",INDEX(E_SourceStreams!$A:$N,DU28,AP$7)))</f>
        <v/>
      </c>
      <c r="AQ28" s="620" t="str">
        <f>IF($E28="","",IF(INDEX(E_SourceStreams!$A:$N,DV28,AQ$7)="","",INDEX(E_SourceStreams!$A:$N,DV28,AQ$7)))</f>
        <v/>
      </c>
      <c r="AR28" s="620" t="str">
        <f>IF($E28="","",IF(INDEX(E_SourceStreams!$A:$N,DW28,AR$7)="","",INDEX(E_SourceStreams!$A:$N,DW28,AR$7)))</f>
        <v/>
      </c>
      <c r="AS28" s="620" t="str">
        <f>IF($E28="","",IF(INDEX(E_SourceStreams!$A:$N,DX28,AS$7)="","",INDEX(E_SourceStreams!$A:$N,DX28,AS$7)))</f>
        <v/>
      </c>
      <c r="AT28" s="620" t="str">
        <f>IF($E28="","",IF(INDEX(E_SourceStreams!$A:$N,DY28,AT$7)="","",INDEX(E_SourceStreams!$A:$N,DY28,AT$7)))</f>
        <v/>
      </c>
      <c r="AU28" s="620" t="str">
        <f>IF($E28="","",IF(INDEX(E_SourceStreams!$A:$N,DZ28,AU$7)="","",INDEX(E_SourceStreams!$A:$N,DZ28,AU$7)))</f>
        <v/>
      </c>
      <c r="AV28" s="620" t="str">
        <f>IF($E28="","",IF(INDEX(E_SourceStreams!$A:$N,EA28,AV$7)="","",INDEX(E_SourceStreams!$A:$N,EA28,AV$7)))</f>
        <v/>
      </c>
      <c r="AW28" s="620" t="str">
        <f>IF($E28="","",IF(INDEX(E_SourceStreams!$A:$N,EB28,AW$7)="","",INDEX(E_SourceStreams!$A:$N,EB28,AW$7)))</f>
        <v/>
      </c>
      <c r="AX28" s="620" t="str">
        <f>IF($E28="","",IF(INDEX(E_SourceStreams!$A:$N,EC28,AX$7)="","",INDEX(E_SourceStreams!$A:$N,EC28,AX$7)))</f>
        <v/>
      </c>
      <c r="AY28" s="620" t="str">
        <f>IF($E28="","",IF(INDEX(E_SourceStreams!$A:$N,ED28,AY$7)="","",INDEX(E_SourceStreams!$A:$N,ED28,AY$7)))</f>
        <v/>
      </c>
      <c r="AZ28" s="620" t="str">
        <f>IF($E28="","",IF(INDEX(E_SourceStreams!$A:$N,EE28,AZ$7)="","",INDEX(E_SourceStreams!$A:$N,EE28,AZ$7)))</f>
        <v/>
      </c>
      <c r="BA28" s="620" t="str">
        <f>IF($E28="","",IF(INDEX(E_SourceStreams!$A:$N,EF28,BA$7)="","",INDEX(E_SourceStreams!$A:$N,EF28,BA$7)))</f>
        <v/>
      </c>
      <c r="BB28" s="620" t="str">
        <f>IF($E28="","",IF(INDEX(E_SourceStreams!$A:$N,EG28,BB$7)="","",INDEX(E_SourceStreams!$A:$N,EG28,BB$7)))</f>
        <v/>
      </c>
      <c r="BC28" s="620" t="str">
        <f>IF($E28="","",IF(INDEX(E_SourceStreams!$A:$N,EH28,BC$7)="","",INDEX(E_SourceStreams!$A:$N,EH28,BC$7)))</f>
        <v/>
      </c>
      <c r="BD28" s="620" t="str">
        <f>IF($E28="","",IF(INDEX(E_SourceStreams!$A:$N,EI28,BD$7)="","",INDEX(E_SourceStreams!$A:$N,EI28,BD$7)))</f>
        <v/>
      </c>
      <c r="BE28" s="620" t="str">
        <f>IF($E28="","",IF(INDEX(E_SourceStreams!$A:$N,EJ28,BE$7)="","",INDEX(E_SourceStreams!$A:$N,EJ28,BE$7)))</f>
        <v/>
      </c>
      <c r="BF28" s="620" t="str">
        <f>IF($E28="","",IF(INDEX(E_SourceStreams!$A:$N,EK28,BF$7)="","",INDEX(E_SourceStreams!$A:$N,EK28,BF$7)))</f>
        <v/>
      </c>
      <c r="BG28" s="620" t="str">
        <f>IF($E28="","",IF(INDEX(E_SourceStreams!$A:$N,EL28,BG$7)="","",INDEX(E_SourceStreams!$A:$N,EL28,BG$7)))</f>
        <v/>
      </c>
      <c r="BH28" s="620" t="str">
        <f>IF($E28="","",IF(INDEX(E_SourceStreams!$A:$N,EM28,BH$7)="","",INDEX(E_SourceStreams!$A:$N,EM28,BH$7)))</f>
        <v/>
      </c>
      <c r="BI28" s="620" t="str">
        <f>IF($E28="","",IF(INDEX(E_SourceStreams!$A:$N,EN28,BI$7)="","",INDEX(E_SourceStreams!$A:$N,EN28,BI$7)))</f>
        <v/>
      </c>
      <c r="BJ28" s="620" t="str">
        <f>IF($E28="","",IF(INDEX(E_SourceStreams!$A:$N,EO28,BJ$7)="","",INDEX(E_SourceStreams!$A:$N,EO28,BJ$7)))</f>
        <v/>
      </c>
      <c r="BK28" s="620" t="str">
        <f>IF($E28="","",IF(INDEX(E_SourceStreams!$A:$N,EP28,BK$7)="","",INDEX(E_SourceStreams!$A:$N,EP28,BK$7)))</f>
        <v/>
      </c>
      <c r="BL28" s="620" t="str">
        <f>IF($E28="","",IF(INDEX(E_SourceStreams!$A:$N,EQ28,BL$7)="","",INDEX(E_SourceStreams!$A:$N,EQ28,BL$7)))</f>
        <v/>
      </c>
      <c r="BM28" s="620" t="str">
        <f>IF($E28="","",IF(INDEX(E_SourceStreams!$A:$N,ER28,BM$7)="","",INDEX(E_SourceStreams!$A:$N,ER28,BM$7)))</f>
        <v/>
      </c>
      <c r="BN28" s="620" t="str">
        <f>IF($E28="","",IF(INDEX(E_SourceStreams!$A:$N,ES28,BN$7)="","",INDEX(E_SourceStreams!$A:$N,ES28,BN$7)))</f>
        <v/>
      </c>
      <c r="BO28" s="620" t="str">
        <f>IF($E28="","",IF(INDEX(E_SourceStreams!$A:$N,ET28,BO$7)="","",INDEX(E_SourceStreams!$A:$N,ET28,BO$7)))</f>
        <v/>
      </c>
      <c r="BP28" s="620" t="str">
        <f>IF($E28="","",IF(INDEX(E_SourceStreams!$A:$N,EU28,BP$7)="","",INDEX(E_SourceStreams!$A:$N,EU28,BP$7)))</f>
        <v/>
      </c>
      <c r="BQ28" s="620" t="str">
        <f>IF($E28="","",IF(INDEX(E_SourceStreams!$A:$N,EV28,BQ$7)="","",INDEX(E_SourceStreams!$A:$N,EV28,BQ$7)))</f>
        <v/>
      </c>
      <c r="BR28" s="620" t="str">
        <f>IF($E28="","",IF(INDEX(E_SourceStreams!$A:$N,EW28,BR$7)="","",INDEX(E_SourceStreams!$A:$N,EW28,BR$7)))</f>
        <v/>
      </c>
      <c r="BS28" s="620" t="str">
        <f>IF($E28="","",IF(INDEX(E_SourceStreams!$A:$N,EX28,BS$7)="","",INDEX(E_SourceStreams!$A:$N,EX28,BS$7)))</f>
        <v/>
      </c>
      <c r="BT28" s="620" t="str">
        <f>IF($E28="","",IF(INDEX(E_SourceStreams!$A:$N,EY28,BT$7)="","",INDEX(E_SourceStreams!$A:$N,EY28,BT$7)))</f>
        <v/>
      </c>
      <c r="BU28" s="615"/>
      <c r="CJ28" s="621" t="str">
        <f t="shared" si="0"/>
        <v>SourceCategory_</v>
      </c>
      <c r="CK28" s="602" t="b">
        <f>INDEX(C_InstallationDescription!$A$224:$A$329,ROWS($CI$11:CI28))="ausblenden"</f>
        <v>0</v>
      </c>
      <c r="CL28" s="602" t="str">
        <f t="shared" si="1"/>
        <v>SourceStreamName_</v>
      </c>
      <c r="CN28" s="602">
        <f t="shared" si="67"/>
        <v>1256</v>
      </c>
      <c r="CO28" s="602">
        <f t="shared" si="4"/>
        <v>1258</v>
      </c>
      <c r="CP28" s="602">
        <f t="shared" si="5"/>
        <v>1260</v>
      </c>
      <c r="CQ28" s="602">
        <f t="shared" si="6"/>
        <v>1262</v>
      </c>
      <c r="CR28" s="602">
        <f t="shared" si="7"/>
        <v>1264</v>
      </c>
      <c r="CS28" s="602">
        <f t="shared" si="8"/>
        <v>1266</v>
      </c>
      <c r="CT28" s="602">
        <f t="shared" si="9"/>
        <v>1268</v>
      </c>
      <c r="CU28" s="602">
        <f t="shared" si="10"/>
        <v>1268</v>
      </c>
      <c r="CV28" s="602">
        <f t="shared" si="11"/>
        <v>1268</v>
      </c>
      <c r="CW28" s="602">
        <f t="shared" si="12"/>
        <v>1268</v>
      </c>
      <c r="CX28" s="602">
        <f t="shared" si="13"/>
        <v>1268</v>
      </c>
      <c r="CY28" s="602">
        <f t="shared" si="14"/>
        <v>1271</v>
      </c>
      <c r="CZ28" s="602">
        <f t="shared" si="15"/>
        <v>1275</v>
      </c>
      <c r="DA28" s="602">
        <f t="shared" si="16"/>
        <v>1276</v>
      </c>
      <c r="DB28" s="602">
        <f t="shared" si="17"/>
        <v>1277</v>
      </c>
      <c r="DC28" s="602">
        <f t="shared" si="18"/>
        <v>1284</v>
      </c>
      <c r="DD28" s="602">
        <f t="shared" si="19"/>
        <v>1294</v>
      </c>
      <c r="DE28" s="602">
        <f t="shared" si="20"/>
        <v>1294</v>
      </c>
      <c r="DF28" s="602">
        <f t="shared" si="21"/>
        <v>1294</v>
      </c>
      <c r="DG28" s="602">
        <f t="shared" si="22"/>
        <v>1294</v>
      </c>
      <c r="DH28" s="602">
        <f t="shared" si="23"/>
        <v>1294</v>
      </c>
      <c r="DI28" s="602">
        <f t="shared" si="24"/>
        <v>1294</v>
      </c>
      <c r="DJ28" s="602">
        <f t="shared" si="25"/>
        <v>1294</v>
      </c>
      <c r="DK28" s="602">
        <f t="shared" si="26"/>
        <v>1285</v>
      </c>
      <c r="DL28" s="602">
        <f t="shared" si="27"/>
        <v>1295</v>
      </c>
      <c r="DM28" s="602">
        <f t="shared" si="28"/>
        <v>1295</v>
      </c>
      <c r="DN28" s="602">
        <f t="shared" si="29"/>
        <v>1295</v>
      </c>
      <c r="DO28" s="602">
        <f t="shared" si="30"/>
        <v>1295</v>
      </c>
      <c r="DP28" s="602">
        <f t="shared" si="31"/>
        <v>1295</v>
      </c>
      <c r="DQ28" s="602">
        <f t="shared" si="32"/>
        <v>1295</v>
      </c>
      <c r="DR28" s="602">
        <f t="shared" si="33"/>
        <v>1295</v>
      </c>
      <c r="DS28" s="602">
        <f t="shared" si="34"/>
        <v>1286</v>
      </c>
      <c r="DT28" s="602">
        <f t="shared" si="35"/>
        <v>1296</v>
      </c>
      <c r="DU28" s="602">
        <f t="shared" si="36"/>
        <v>1296</v>
      </c>
      <c r="DV28" s="602">
        <f t="shared" si="37"/>
        <v>1296</v>
      </c>
      <c r="DW28" s="602">
        <f t="shared" si="38"/>
        <v>1296</v>
      </c>
      <c r="DX28" s="602">
        <f t="shared" si="39"/>
        <v>1296</v>
      </c>
      <c r="DY28" s="602">
        <f t="shared" si="40"/>
        <v>1296</v>
      </c>
      <c r="DZ28" s="602">
        <f t="shared" si="41"/>
        <v>1296</v>
      </c>
      <c r="EA28" s="602">
        <f t="shared" si="42"/>
        <v>1287</v>
      </c>
      <c r="EB28" s="602">
        <f t="shared" si="43"/>
        <v>1297</v>
      </c>
      <c r="EC28" s="602">
        <f t="shared" si="44"/>
        <v>1297</v>
      </c>
      <c r="ED28" s="602">
        <f t="shared" si="45"/>
        <v>1297</v>
      </c>
      <c r="EE28" s="602">
        <f t="shared" si="46"/>
        <v>1297</v>
      </c>
      <c r="EF28" s="602">
        <f t="shared" si="47"/>
        <v>1297</v>
      </c>
      <c r="EG28" s="602">
        <f t="shared" si="48"/>
        <v>1297</v>
      </c>
      <c r="EH28" s="602">
        <f t="shared" si="49"/>
        <v>1297</v>
      </c>
      <c r="EI28" s="602">
        <f t="shared" si="50"/>
        <v>1288</v>
      </c>
      <c r="EJ28" s="602">
        <f t="shared" si="51"/>
        <v>1298</v>
      </c>
      <c r="EK28" s="602">
        <f t="shared" si="52"/>
        <v>1298</v>
      </c>
      <c r="EL28" s="602">
        <f t="shared" si="53"/>
        <v>1298</v>
      </c>
      <c r="EM28" s="602">
        <f t="shared" si="54"/>
        <v>1298</v>
      </c>
      <c r="EN28" s="602">
        <f t="shared" si="55"/>
        <v>1298</v>
      </c>
      <c r="EO28" s="602">
        <f t="shared" si="56"/>
        <v>1298</v>
      </c>
      <c r="EP28" s="602">
        <f t="shared" si="57"/>
        <v>1298</v>
      </c>
      <c r="EQ28" s="602">
        <f t="shared" si="58"/>
        <v>1289</v>
      </c>
      <c r="ER28" s="602">
        <f t="shared" si="59"/>
        <v>1299</v>
      </c>
      <c r="ES28" s="602">
        <f t="shared" si="60"/>
        <v>1299</v>
      </c>
      <c r="ET28" s="602">
        <f t="shared" si="61"/>
        <v>1299</v>
      </c>
      <c r="EU28" s="602">
        <f t="shared" si="62"/>
        <v>1299</v>
      </c>
      <c r="EV28" s="602">
        <f t="shared" si="63"/>
        <v>1299</v>
      </c>
      <c r="EW28" s="602">
        <f t="shared" si="64"/>
        <v>1299</v>
      </c>
      <c r="EX28" s="602">
        <f t="shared" si="65"/>
        <v>1299</v>
      </c>
      <c r="EY28" s="602">
        <f t="shared" si="66"/>
        <v>1305</v>
      </c>
    </row>
    <row r="29" spans="2:155" ht="12.75" customHeight="1" x14ac:dyDescent="0.2">
      <c r="B29" s="617" t="str">
        <f>IF(COUNTIF($CK$10:CK29,TRUE)&gt;0,"",INDEX(C_InstallationDescription!$E$224:$E$240,ROWS($A$11:A29)))</f>
        <v/>
      </c>
      <c r="C29" s="623" t="str">
        <f>IF($E29="","",INDEX(C_InstallationDescription!F:F,MATCH($B29,C_InstallationDescription!$E:$E,0)))</f>
        <v/>
      </c>
      <c r="D29" s="623" t="str">
        <f>IF($E29="","",INDEX(C_InstallationDescription!I:I,MATCH($B29,C_InstallationDescription!$E:$E,0)))</f>
        <v/>
      </c>
      <c r="E29" s="623" t="str">
        <f>IF($B29="","",INDEX(C_InstallationDescription!F:F,MATCH($CJ29,C_InstallationDescription!$Q:$Q,0)))</f>
        <v/>
      </c>
      <c r="F29" s="624" t="str">
        <f>IF($E29="","",INDEX(C_InstallationDescription!L:L,MATCH($CJ29,C_InstallationDescription!$Q:$Q,0)))</f>
        <v/>
      </c>
      <c r="G29" s="623" t="str">
        <f>IF($E29="","",INDEX(C_InstallationDescription!M:M,MATCH($CJ29,C_InstallationDescription!$Q:$Q,0)))</f>
        <v/>
      </c>
      <c r="H29" s="623" t="str">
        <f>IF($E29="","",INDEX(C_InstallationDescription!N:N,MATCH($CJ29,C_InstallationDescription!$Q:$Q,0)))</f>
        <v/>
      </c>
      <c r="I29" s="620" t="str">
        <f>IF($E29="","",IF(INDEX(E_SourceStreams!$A:$N,CN29,I$7)="","",INDEX(E_SourceStreams!$A:$N,CN29,I$7)))</f>
        <v/>
      </c>
      <c r="J29" s="620" t="str">
        <f>IF($E29="","",IF(INDEX(E_SourceStreams!$A:$N,CO29,J$7)="","",INDEX(E_SourceStreams!$A:$N,CO29,J$7)))</f>
        <v/>
      </c>
      <c r="K29" s="620" t="str">
        <f>IF($E29="","",IF(INDEX(E_SourceStreams!$A:$N,CP29,K$7)="","",INDEX(E_SourceStreams!$A:$N,CP29,K$7)))</f>
        <v/>
      </c>
      <c r="L29" s="620" t="str">
        <f>IF($E29="","",IF(INDEX(E_SourceStreams!$A:$N,CQ29,L$7)="","",INDEX(E_SourceStreams!$A:$N,CQ29,L$7)))</f>
        <v/>
      </c>
      <c r="M29" s="620" t="str">
        <f>IF($E29="","",IF(INDEX(E_SourceStreams!$A:$N,CR29,M$7)="","",INDEX(E_SourceStreams!$A:$N,CR29,M$7)))</f>
        <v/>
      </c>
      <c r="N29" s="620" t="str">
        <f>IF($E29="","",IF(INDEX(E_SourceStreams!$A:$N,CS29,N$7)="","",INDEX(E_SourceStreams!$A:$N,CS29,N$7)))</f>
        <v/>
      </c>
      <c r="O29" s="620" t="str">
        <f>IF($E29="","",IF(INDEX(E_SourceStreams!$A:$N,CT29,O$7)="","",INDEX(E_SourceStreams!$A:$N,CT29,O$7)))</f>
        <v/>
      </c>
      <c r="P29" s="620" t="str">
        <f>IF($E29="","",IF(INDEX(E_SourceStreams!$A:$N,CU29,P$7)="","",INDEX(E_SourceStreams!$A:$N,CU29,P$7)))</f>
        <v/>
      </c>
      <c r="Q29" s="620" t="str">
        <f>IF($E29="","",IF(INDEX(E_SourceStreams!$A:$N,CV29,Q$7)="","",INDEX(E_SourceStreams!$A:$N,CV29,Q$7)))</f>
        <v/>
      </c>
      <c r="R29" s="620" t="str">
        <f>IF($E29="","",IF(INDEX(E_SourceStreams!$A:$N,CW29,R$7)="","",INDEX(E_SourceStreams!$A:$N,CW29,R$7)))</f>
        <v/>
      </c>
      <c r="S29" s="620" t="str">
        <f>IF($E29="","",IF(INDEX(E_SourceStreams!$A:$N,CX29,S$7)="","",INDEX(E_SourceStreams!$A:$N,CX29,S$7)))</f>
        <v/>
      </c>
      <c r="T29" s="620" t="str">
        <f>IF($E29="","",IF(INDEX(E_SourceStreams!$A:$N,CY29,T$7)="","",INDEX(E_SourceStreams!$A:$N,CY29,T$7)))</f>
        <v/>
      </c>
      <c r="U29" s="620" t="str">
        <f>IF($E29="","",IF(INDEX(E_SourceStreams!$A:$N,CZ29,U$7)="","",INDEX(E_SourceStreams!$A:$N,CZ29,U$7)))</f>
        <v/>
      </c>
      <c r="V29" s="620" t="str">
        <f>IF($E29="","",IF(INDEX(E_SourceStreams!$A:$N,DA29,V$7)="","",INDEX(E_SourceStreams!$A:$N,DA29,V$7)))</f>
        <v/>
      </c>
      <c r="W29" s="620" t="str">
        <f>IF($E29="","",IF(INDEX(E_SourceStreams!$A:$N,DB29,W$7)="","",INDEX(E_SourceStreams!$A:$N,DB29,W$7)))</f>
        <v/>
      </c>
      <c r="X29" s="620" t="str">
        <f>IF($E29="","",IF(INDEX(E_SourceStreams!$A:$N,DC29,X$7)="","",INDEX(E_SourceStreams!$A:$N,DC29,X$7)))</f>
        <v/>
      </c>
      <c r="Y29" s="620" t="str">
        <f>IF($E29="","",IF(INDEX(E_SourceStreams!$A:$N,DD29,Y$7)="","",INDEX(E_SourceStreams!$A:$N,DD29,Y$7)))</f>
        <v/>
      </c>
      <c r="Z29" s="620" t="str">
        <f>IF($E29="","",IF(INDEX(E_SourceStreams!$A:$N,DE29,Z$7)="","",INDEX(E_SourceStreams!$A:$N,DE29,Z$7)))</f>
        <v/>
      </c>
      <c r="AA29" s="620" t="str">
        <f>IF($E29="","",IF(INDEX(E_SourceStreams!$A:$N,DF29,AA$7)="","",INDEX(E_SourceStreams!$A:$N,DF29,AA$7)))</f>
        <v/>
      </c>
      <c r="AB29" s="620" t="str">
        <f>IF($E29="","",IF(INDEX(E_SourceStreams!$A:$N,DG29,AB$7)="","",INDEX(E_SourceStreams!$A:$N,DG29,AB$7)))</f>
        <v/>
      </c>
      <c r="AC29" s="620" t="str">
        <f>IF($E29="","",IF(INDEX(E_SourceStreams!$A:$N,DH29,AC$7)="","",INDEX(E_SourceStreams!$A:$N,DH29,AC$7)))</f>
        <v/>
      </c>
      <c r="AD29" s="620" t="str">
        <f>IF($E29="","",IF(INDEX(E_SourceStreams!$A:$N,DI29,AD$7)="","",INDEX(E_SourceStreams!$A:$N,DI29,AD$7)))</f>
        <v/>
      </c>
      <c r="AE29" s="620" t="str">
        <f>IF($E29="","",IF(INDEX(E_SourceStreams!$A:$N,DJ29,AE$7)="","",INDEX(E_SourceStreams!$A:$N,DJ29,AE$7)))</f>
        <v/>
      </c>
      <c r="AF29" s="620" t="str">
        <f>IF($E29="","",IF(INDEX(E_SourceStreams!$A:$N,DK29,AF$7)="","",INDEX(E_SourceStreams!$A:$N,DK29,AF$7)))</f>
        <v/>
      </c>
      <c r="AG29" s="620" t="str">
        <f>IF($E29="","",IF(INDEX(E_SourceStreams!$A:$N,DL29,AG$7)="","",INDEX(E_SourceStreams!$A:$N,DL29,AG$7)))</f>
        <v/>
      </c>
      <c r="AH29" s="620" t="str">
        <f>IF($E29="","",IF(INDEX(E_SourceStreams!$A:$N,DM29,AH$7)="","",INDEX(E_SourceStreams!$A:$N,DM29,AH$7)))</f>
        <v/>
      </c>
      <c r="AI29" s="620" t="str">
        <f>IF($E29="","",IF(INDEX(E_SourceStreams!$A:$N,DN29,AI$7)="","",INDEX(E_SourceStreams!$A:$N,DN29,AI$7)))</f>
        <v/>
      </c>
      <c r="AJ29" s="620" t="str">
        <f>IF($E29="","",IF(INDEX(E_SourceStreams!$A:$N,DO29,AJ$7)="","",INDEX(E_SourceStreams!$A:$N,DO29,AJ$7)))</f>
        <v/>
      </c>
      <c r="AK29" s="620" t="str">
        <f>IF($E29="","",IF(INDEX(E_SourceStreams!$A:$N,DP29,AK$7)="","",INDEX(E_SourceStreams!$A:$N,DP29,AK$7)))</f>
        <v/>
      </c>
      <c r="AL29" s="620" t="str">
        <f>IF($E29="","",IF(INDEX(E_SourceStreams!$A:$N,DQ29,AL$7)="","",INDEX(E_SourceStreams!$A:$N,DQ29,AL$7)))</f>
        <v/>
      </c>
      <c r="AM29" s="620" t="str">
        <f>IF($E29="","",IF(INDEX(E_SourceStreams!$A:$N,DR29,AM$7)="","",INDEX(E_SourceStreams!$A:$N,DR29,AM$7)))</f>
        <v/>
      </c>
      <c r="AN29" s="620" t="str">
        <f>IF($E29="","",IF(INDEX(E_SourceStreams!$A:$N,DS29,AN$7)="","",INDEX(E_SourceStreams!$A:$N,DS29,AN$7)))</f>
        <v/>
      </c>
      <c r="AO29" s="620" t="str">
        <f>IF($E29="","",IF(INDEX(E_SourceStreams!$A:$N,DT29,AO$7)="","",INDEX(E_SourceStreams!$A:$N,DT29,AO$7)))</f>
        <v/>
      </c>
      <c r="AP29" s="620" t="str">
        <f>IF($E29="","",IF(INDEX(E_SourceStreams!$A:$N,DU29,AP$7)="","",INDEX(E_SourceStreams!$A:$N,DU29,AP$7)))</f>
        <v/>
      </c>
      <c r="AQ29" s="620" t="str">
        <f>IF($E29="","",IF(INDEX(E_SourceStreams!$A:$N,DV29,AQ$7)="","",INDEX(E_SourceStreams!$A:$N,DV29,AQ$7)))</f>
        <v/>
      </c>
      <c r="AR29" s="620" t="str">
        <f>IF($E29="","",IF(INDEX(E_SourceStreams!$A:$N,DW29,AR$7)="","",INDEX(E_SourceStreams!$A:$N,DW29,AR$7)))</f>
        <v/>
      </c>
      <c r="AS29" s="620" t="str">
        <f>IF($E29="","",IF(INDEX(E_SourceStreams!$A:$N,DX29,AS$7)="","",INDEX(E_SourceStreams!$A:$N,DX29,AS$7)))</f>
        <v/>
      </c>
      <c r="AT29" s="620" t="str">
        <f>IF($E29="","",IF(INDEX(E_SourceStreams!$A:$N,DY29,AT$7)="","",INDEX(E_SourceStreams!$A:$N,DY29,AT$7)))</f>
        <v/>
      </c>
      <c r="AU29" s="620" t="str">
        <f>IF($E29="","",IF(INDEX(E_SourceStreams!$A:$N,DZ29,AU$7)="","",INDEX(E_SourceStreams!$A:$N,DZ29,AU$7)))</f>
        <v/>
      </c>
      <c r="AV29" s="620" t="str">
        <f>IF($E29="","",IF(INDEX(E_SourceStreams!$A:$N,EA29,AV$7)="","",INDEX(E_SourceStreams!$A:$N,EA29,AV$7)))</f>
        <v/>
      </c>
      <c r="AW29" s="620" t="str">
        <f>IF($E29="","",IF(INDEX(E_SourceStreams!$A:$N,EB29,AW$7)="","",INDEX(E_SourceStreams!$A:$N,EB29,AW$7)))</f>
        <v/>
      </c>
      <c r="AX29" s="620" t="str">
        <f>IF($E29="","",IF(INDEX(E_SourceStreams!$A:$N,EC29,AX$7)="","",INDEX(E_SourceStreams!$A:$N,EC29,AX$7)))</f>
        <v/>
      </c>
      <c r="AY29" s="620" t="str">
        <f>IF($E29="","",IF(INDEX(E_SourceStreams!$A:$N,ED29,AY$7)="","",INDEX(E_SourceStreams!$A:$N,ED29,AY$7)))</f>
        <v/>
      </c>
      <c r="AZ29" s="620" t="str">
        <f>IF($E29="","",IF(INDEX(E_SourceStreams!$A:$N,EE29,AZ$7)="","",INDEX(E_SourceStreams!$A:$N,EE29,AZ$7)))</f>
        <v/>
      </c>
      <c r="BA29" s="620" t="str">
        <f>IF($E29="","",IF(INDEX(E_SourceStreams!$A:$N,EF29,BA$7)="","",INDEX(E_SourceStreams!$A:$N,EF29,BA$7)))</f>
        <v/>
      </c>
      <c r="BB29" s="620" t="str">
        <f>IF($E29="","",IF(INDEX(E_SourceStreams!$A:$N,EG29,BB$7)="","",INDEX(E_SourceStreams!$A:$N,EG29,BB$7)))</f>
        <v/>
      </c>
      <c r="BC29" s="620" t="str">
        <f>IF($E29="","",IF(INDEX(E_SourceStreams!$A:$N,EH29,BC$7)="","",INDEX(E_SourceStreams!$A:$N,EH29,BC$7)))</f>
        <v/>
      </c>
      <c r="BD29" s="620" t="str">
        <f>IF($E29="","",IF(INDEX(E_SourceStreams!$A:$N,EI29,BD$7)="","",INDEX(E_SourceStreams!$A:$N,EI29,BD$7)))</f>
        <v/>
      </c>
      <c r="BE29" s="620" t="str">
        <f>IF($E29="","",IF(INDEX(E_SourceStreams!$A:$N,EJ29,BE$7)="","",INDEX(E_SourceStreams!$A:$N,EJ29,BE$7)))</f>
        <v/>
      </c>
      <c r="BF29" s="620" t="str">
        <f>IF($E29="","",IF(INDEX(E_SourceStreams!$A:$N,EK29,BF$7)="","",INDEX(E_SourceStreams!$A:$N,EK29,BF$7)))</f>
        <v/>
      </c>
      <c r="BG29" s="620" t="str">
        <f>IF($E29="","",IF(INDEX(E_SourceStreams!$A:$N,EL29,BG$7)="","",INDEX(E_SourceStreams!$A:$N,EL29,BG$7)))</f>
        <v/>
      </c>
      <c r="BH29" s="620" t="str">
        <f>IF($E29="","",IF(INDEX(E_SourceStreams!$A:$N,EM29,BH$7)="","",INDEX(E_SourceStreams!$A:$N,EM29,BH$7)))</f>
        <v/>
      </c>
      <c r="BI29" s="620" t="str">
        <f>IF($E29="","",IF(INDEX(E_SourceStreams!$A:$N,EN29,BI$7)="","",INDEX(E_SourceStreams!$A:$N,EN29,BI$7)))</f>
        <v/>
      </c>
      <c r="BJ29" s="620" t="str">
        <f>IF($E29="","",IF(INDEX(E_SourceStreams!$A:$N,EO29,BJ$7)="","",INDEX(E_SourceStreams!$A:$N,EO29,BJ$7)))</f>
        <v/>
      </c>
      <c r="BK29" s="620" t="str">
        <f>IF($E29="","",IF(INDEX(E_SourceStreams!$A:$N,EP29,BK$7)="","",INDEX(E_SourceStreams!$A:$N,EP29,BK$7)))</f>
        <v/>
      </c>
      <c r="BL29" s="620" t="str">
        <f>IF($E29="","",IF(INDEX(E_SourceStreams!$A:$N,EQ29,BL$7)="","",INDEX(E_SourceStreams!$A:$N,EQ29,BL$7)))</f>
        <v/>
      </c>
      <c r="BM29" s="620" t="str">
        <f>IF($E29="","",IF(INDEX(E_SourceStreams!$A:$N,ER29,BM$7)="","",INDEX(E_SourceStreams!$A:$N,ER29,BM$7)))</f>
        <v/>
      </c>
      <c r="BN29" s="620" t="str">
        <f>IF($E29="","",IF(INDEX(E_SourceStreams!$A:$N,ES29,BN$7)="","",INDEX(E_SourceStreams!$A:$N,ES29,BN$7)))</f>
        <v/>
      </c>
      <c r="BO29" s="620" t="str">
        <f>IF($E29="","",IF(INDEX(E_SourceStreams!$A:$N,ET29,BO$7)="","",INDEX(E_SourceStreams!$A:$N,ET29,BO$7)))</f>
        <v/>
      </c>
      <c r="BP29" s="620" t="str">
        <f>IF($E29="","",IF(INDEX(E_SourceStreams!$A:$N,EU29,BP$7)="","",INDEX(E_SourceStreams!$A:$N,EU29,BP$7)))</f>
        <v/>
      </c>
      <c r="BQ29" s="620" t="str">
        <f>IF($E29="","",IF(INDEX(E_SourceStreams!$A:$N,EV29,BQ$7)="","",INDEX(E_SourceStreams!$A:$N,EV29,BQ$7)))</f>
        <v/>
      </c>
      <c r="BR29" s="620" t="str">
        <f>IF($E29="","",IF(INDEX(E_SourceStreams!$A:$N,EW29,BR$7)="","",INDEX(E_SourceStreams!$A:$N,EW29,BR$7)))</f>
        <v/>
      </c>
      <c r="BS29" s="620" t="str">
        <f>IF($E29="","",IF(INDEX(E_SourceStreams!$A:$N,EX29,BS$7)="","",INDEX(E_SourceStreams!$A:$N,EX29,BS$7)))</f>
        <v/>
      </c>
      <c r="BT29" s="620" t="str">
        <f>IF($E29="","",IF(INDEX(E_SourceStreams!$A:$N,EY29,BT$7)="","",INDEX(E_SourceStreams!$A:$N,EY29,BT$7)))</f>
        <v/>
      </c>
      <c r="BU29" s="615"/>
      <c r="CJ29" s="621" t="str">
        <f t="shared" si="0"/>
        <v>SourceCategory_</v>
      </c>
      <c r="CK29" s="602" t="b">
        <f>INDEX(C_InstallationDescription!$A$224:$A$329,ROWS($CI$11:CI29))="ausblenden"</f>
        <v>0</v>
      </c>
      <c r="CL29" s="602" t="str">
        <f t="shared" si="1"/>
        <v>SourceStreamName_</v>
      </c>
      <c r="CN29" s="602">
        <f t="shared" si="67"/>
        <v>1322</v>
      </c>
      <c r="CO29" s="602">
        <f t="shared" si="4"/>
        <v>1324</v>
      </c>
      <c r="CP29" s="602">
        <f t="shared" si="5"/>
        <v>1326</v>
      </c>
      <c r="CQ29" s="602">
        <f t="shared" si="6"/>
        <v>1328</v>
      </c>
      <c r="CR29" s="602">
        <f t="shared" si="7"/>
        <v>1330</v>
      </c>
      <c r="CS29" s="602">
        <f t="shared" si="8"/>
        <v>1332</v>
      </c>
      <c r="CT29" s="602">
        <f t="shared" si="9"/>
        <v>1334</v>
      </c>
      <c r="CU29" s="602">
        <f t="shared" si="10"/>
        <v>1334</v>
      </c>
      <c r="CV29" s="602">
        <f t="shared" si="11"/>
        <v>1334</v>
      </c>
      <c r="CW29" s="602">
        <f t="shared" si="12"/>
        <v>1334</v>
      </c>
      <c r="CX29" s="602">
        <f t="shared" si="13"/>
        <v>1334</v>
      </c>
      <c r="CY29" s="602">
        <f t="shared" si="14"/>
        <v>1337</v>
      </c>
      <c r="CZ29" s="602">
        <f t="shared" si="15"/>
        <v>1341</v>
      </c>
      <c r="DA29" s="602">
        <f t="shared" si="16"/>
        <v>1342</v>
      </c>
      <c r="DB29" s="602">
        <f t="shared" si="17"/>
        <v>1343</v>
      </c>
      <c r="DC29" s="602">
        <f t="shared" si="18"/>
        <v>1350</v>
      </c>
      <c r="DD29" s="602">
        <f t="shared" si="19"/>
        <v>1360</v>
      </c>
      <c r="DE29" s="602">
        <f t="shared" si="20"/>
        <v>1360</v>
      </c>
      <c r="DF29" s="602">
        <f t="shared" si="21"/>
        <v>1360</v>
      </c>
      <c r="DG29" s="602">
        <f t="shared" si="22"/>
        <v>1360</v>
      </c>
      <c r="DH29" s="602">
        <f t="shared" si="23"/>
        <v>1360</v>
      </c>
      <c r="DI29" s="602">
        <f t="shared" si="24"/>
        <v>1360</v>
      </c>
      <c r="DJ29" s="602">
        <f t="shared" si="25"/>
        <v>1360</v>
      </c>
      <c r="DK29" s="602">
        <f t="shared" si="26"/>
        <v>1351</v>
      </c>
      <c r="DL29" s="602">
        <f t="shared" si="27"/>
        <v>1361</v>
      </c>
      <c r="DM29" s="602">
        <f t="shared" si="28"/>
        <v>1361</v>
      </c>
      <c r="DN29" s="602">
        <f t="shared" si="29"/>
        <v>1361</v>
      </c>
      <c r="DO29" s="602">
        <f t="shared" si="30"/>
        <v>1361</v>
      </c>
      <c r="DP29" s="602">
        <f t="shared" si="31"/>
        <v>1361</v>
      </c>
      <c r="DQ29" s="602">
        <f t="shared" si="32"/>
        <v>1361</v>
      </c>
      <c r="DR29" s="602">
        <f t="shared" si="33"/>
        <v>1361</v>
      </c>
      <c r="DS29" s="602">
        <f t="shared" si="34"/>
        <v>1352</v>
      </c>
      <c r="DT29" s="602">
        <f t="shared" si="35"/>
        <v>1362</v>
      </c>
      <c r="DU29" s="602">
        <f t="shared" si="36"/>
        <v>1362</v>
      </c>
      <c r="DV29" s="602">
        <f t="shared" si="37"/>
        <v>1362</v>
      </c>
      <c r="DW29" s="602">
        <f t="shared" si="38"/>
        <v>1362</v>
      </c>
      <c r="DX29" s="602">
        <f t="shared" si="39"/>
        <v>1362</v>
      </c>
      <c r="DY29" s="602">
        <f t="shared" si="40"/>
        <v>1362</v>
      </c>
      <c r="DZ29" s="602">
        <f t="shared" si="41"/>
        <v>1362</v>
      </c>
      <c r="EA29" s="602">
        <f t="shared" si="42"/>
        <v>1353</v>
      </c>
      <c r="EB29" s="602">
        <f t="shared" si="43"/>
        <v>1363</v>
      </c>
      <c r="EC29" s="602">
        <f t="shared" si="44"/>
        <v>1363</v>
      </c>
      <c r="ED29" s="602">
        <f t="shared" si="45"/>
        <v>1363</v>
      </c>
      <c r="EE29" s="602">
        <f t="shared" si="46"/>
        <v>1363</v>
      </c>
      <c r="EF29" s="602">
        <f t="shared" si="47"/>
        <v>1363</v>
      </c>
      <c r="EG29" s="602">
        <f t="shared" si="48"/>
        <v>1363</v>
      </c>
      <c r="EH29" s="602">
        <f t="shared" si="49"/>
        <v>1363</v>
      </c>
      <c r="EI29" s="602">
        <f t="shared" si="50"/>
        <v>1354</v>
      </c>
      <c r="EJ29" s="602">
        <f t="shared" si="51"/>
        <v>1364</v>
      </c>
      <c r="EK29" s="602">
        <f t="shared" si="52"/>
        <v>1364</v>
      </c>
      <c r="EL29" s="602">
        <f t="shared" si="53"/>
        <v>1364</v>
      </c>
      <c r="EM29" s="602">
        <f t="shared" si="54"/>
        <v>1364</v>
      </c>
      <c r="EN29" s="602">
        <f t="shared" si="55"/>
        <v>1364</v>
      </c>
      <c r="EO29" s="602">
        <f t="shared" si="56"/>
        <v>1364</v>
      </c>
      <c r="EP29" s="602">
        <f t="shared" si="57"/>
        <v>1364</v>
      </c>
      <c r="EQ29" s="602">
        <f t="shared" si="58"/>
        <v>1355</v>
      </c>
      <c r="ER29" s="602">
        <f t="shared" si="59"/>
        <v>1365</v>
      </c>
      <c r="ES29" s="602">
        <f t="shared" si="60"/>
        <v>1365</v>
      </c>
      <c r="ET29" s="602">
        <f t="shared" si="61"/>
        <v>1365</v>
      </c>
      <c r="EU29" s="602">
        <f t="shared" si="62"/>
        <v>1365</v>
      </c>
      <c r="EV29" s="602">
        <f t="shared" si="63"/>
        <v>1365</v>
      </c>
      <c r="EW29" s="602">
        <f t="shared" si="64"/>
        <v>1365</v>
      </c>
      <c r="EX29" s="602">
        <f t="shared" si="65"/>
        <v>1365</v>
      </c>
      <c r="EY29" s="602">
        <f t="shared" si="66"/>
        <v>1371</v>
      </c>
    </row>
    <row r="30" spans="2:155" ht="12.75" customHeight="1" x14ac:dyDescent="0.2">
      <c r="B30" s="617" t="str">
        <f>IF(COUNTIF($CK$10:CK30,TRUE)&gt;0,"",INDEX(C_InstallationDescription!$E$224:$E$240,ROWS($A$11:A30)))</f>
        <v/>
      </c>
      <c r="C30" s="623" t="str">
        <f>IF($E30="","",INDEX(C_InstallationDescription!F:F,MATCH($B30,C_InstallationDescription!$E:$E,0)))</f>
        <v/>
      </c>
      <c r="D30" s="623" t="str">
        <f>IF($E30="","",INDEX(C_InstallationDescription!I:I,MATCH($B30,C_InstallationDescription!$E:$E,0)))</f>
        <v/>
      </c>
      <c r="E30" s="623" t="str">
        <f>IF($B30="","",INDEX(C_InstallationDescription!F:F,MATCH($CJ30,C_InstallationDescription!$Q:$Q,0)))</f>
        <v/>
      </c>
      <c r="F30" s="624" t="str">
        <f>IF($E30="","",INDEX(C_InstallationDescription!L:L,MATCH($CJ30,C_InstallationDescription!$Q:$Q,0)))</f>
        <v/>
      </c>
      <c r="G30" s="623" t="str">
        <f>IF($E30="","",INDEX(C_InstallationDescription!M:M,MATCH($CJ30,C_InstallationDescription!$Q:$Q,0)))</f>
        <v/>
      </c>
      <c r="H30" s="623" t="str">
        <f>IF($E30="","",INDEX(C_InstallationDescription!N:N,MATCH($CJ30,C_InstallationDescription!$Q:$Q,0)))</f>
        <v/>
      </c>
      <c r="I30" s="620" t="str">
        <f>IF($E30="","",IF(INDEX(E_SourceStreams!$A:$N,CN30,I$7)="","",INDEX(E_SourceStreams!$A:$N,CN30,I$7)))</f>
        <v/>
      </c>
      <c r="J30" s="620" t="str">
        <f>IF($E30="","",IF(INDEX(E_SourceStreams!$A:$N,CO30,J$7)="","",INDEX(E_SourceStreams!$A:$N,CO30,J$7)))</f>
        <v/>
      </c>
      <c r="K30" s="620" t="str">
        <f>IF($E30="","",IF(INDEX(E_SourceStreams!$A:$N,CP30,K$7)="","",INDEX(E_SourceStreams!$A:$N,CP30,K$7)))</f>
        <v/>
      </c>
      <c r="L30" s="620" t="str">
        <f>IF($E30="","",IF(INDEX(E_SourceStreams!$A:$N,CQ30,L$7)="","",INDEX(E_SourceStreams!$A:$N,CQ30,L$7)))</f>
        <v/>
      </c>
      <c r="M30" s="620" t="str">
        <f>IF($E30="","",IF(INDEX(E_SourceStreams!$A:$N,CR30,M$7)="","",INDEX(E_SourceStreams!$A:$N,CR30,M$7)))</f>
        <v/>
      </c>
      <c r="N30" s="620" t="str">
        <f>IF($E30="","",IF(INDEX(E_SourceStreams!$A:$N,CS30,N$7)="","",INDEX(E_SourceStreams!$A:$N,CS30,N$7)))</f>
        <v/>
      </c>
      <c r="O30" s="620" t="str">
        <f>IF($E30="","",IF(INDEX(E_SourceStreams!$A:$N,CT30,O$7)="","",INDEX(E_SourceStreams!$A:$N,CT30,O$7)))</f>
        <v/>
      </c>
      <c r="P30" s="620" t="str">
        <f>IF($E30="","",IF(INDEX(E_SourceStreams!$A:$N,CU30,P$7)="","",INDEX(E_SourceStreams!$A:$N,CU30,P$7)))</f>
        <v/>
      </c>
      <c r="Q30" s="620" t="str">
        <f>IF($E30="","",IF(INDEX(E_SourceStreams!$A:$N,CV30,Q$7)="","",INDEX(E_SourceStreams!$A:$N,CV30,Q$7)))</f>
        <v/>
      </c>
      <c r="R30" s="620" t="str">
        <f>IF($E30="","",IF(INDEX(E_SourceStreams!$A:$N,CW30,R$7)="","",INDEX(E_SourceStreams!$A:$N,CW30,R$7)))</f>
        <v/>
      </c>
      <c r="S30" s="620" t="str">
        <f>IF($E30="","",IF(INDEX(E_SourceStreams!$A:$N,CX30,S$7)="","",INDEX(E_SourceStreams!$A:$N,CX30,S$7)))</f>
        <v/>
      </c>
      <c r="T30" s="620" t="str">
        <f>IF($E30="","",IF(INDEX(E_SourceStreams!$A:$N,CY30,T$7)="","",INDEX(E_SourceStreams!$A:$N,CY30,T$7)))</f>
        <v/>
      </c>
      <c r="U30" s="620" t="str">
        <f>IF($E30="","",IF(INDEX(E_SourceStreams!$A:$N,CZ30,U$7)="","",INDEX(E_SourceStreams!$A:$N,CZ30,U$7)))</f>
        <v/>
      </c>
      <c r="V30" s="620" t="str">
        <f>IF($E30="","",IF(INDEX(E_SourceStreams!$A:$N,DA30,V$7)="","",INDEX(E_SourceStreams!$A:$N,DA30,V$7)))</f>
        <v/>
      </c>
      <c r="W30" s="620" t="str">
        <f>IF($E30="","",IF(INDEX(E_SourceStreams!$A:$N,DB30,W$7)="","",INDEX(E_SourceStreams!$A:$N,DB30,W$7)))</f>
        <v/>
      </c>
      <c r="X30" s="620" t="str">
        <f>IF($E30="","",IF(INDEX(E_SourceStreams!$A:$N,DC30,X$7)="","",INDEX(E_SourceStreams!$A:$N,DC30,X$7)))</f>
        <v/>
      </c>
      <c r="Y30" s="620" t="str">
        <f>IF($E30="","",IF(INDEX(E_SourceStreams!$A:$N,DD30,Y$7)="","",INDEX(E_SourceStreams!$A:$N,DD30,Y$7)))</f>
        <v/>
      </c>
      <c r="Z30" s="620" t="str">
        <f>IF($E30="","",IF(INDEX(E_SourceStreams!$A:$N,DE30,Z$7)="","",INDEX(E_SourceStreams!$A:$N,DE30,Z$7)))</f>
        <v/>
      </c>
      <c r="AA30" s="620" t="str">
        <f>IF($E30="","",IF(INDEX(E_SourceStreams!$A:$N,DF30,AA$7)="","",INDEX(E_SourceStreams!$A:$N,DF30,AA$7)))</f>
        <v/>
      </c>
      <c r="AB30" s="620" t="str">
        <f>IF($E30="","",IF(INDEX(E_SourceStreams!$A:$N,DG30,AB$7)="","",INDEX(E_SourceStreams!$A:$N,DG30,AB$7)))</f>
        <v/>
      </c>
      <c r="AC30" s="620" t="str">
        <f>IF($E30="","",IF(INDEX(E_SourceStreams!$A:$N,DH30,AC$7)="","",INDEX(E_SourceStreams!$A:$N,DH30,AC$7)))</f>
        <v/>
      </c>
      <c r="AD30" s="620" t="str">
        <f>IF($E30="","",IF(INDEX(E_SourceStreams!$A:$N,DI30,AD$7)="","",INDEX(E_SourceStreams!$A:$N,DI30,AD$7)))</f>
        <v/>
      </c>
      <c r="AE30" s="620" t="str">
        <f>IF($E30="","",IF(INDEX(E_SourceStreams!$A:$N,DJ30,AE$7)="","",INDEX(E_SourceStreams!$A:$N,DJ30,AE$7)))</f>
        <v/>
      </c>
      <c r="AF30" s="620" t="str">
        <f>IF($E30="","",IF(INDEX(E_SourceStreams!$A:$N,DK30,AF$7)="","",INDEX(E_SourceStreams!$A:$N,DK30,AF$7)))</f>
        <v/>
      </c>
      <c r="AG30" s="620" t="str">
        <f>IF($E30="","",IF(INDEX(E_SourceStreams!$A:$N,DL30,AG$7)="","",INDEX(E_SourceStreams!$A:$N,DL30,AG$7)))</f>
        <v/>
      </c>
      <c r="AH30" s="620" t="str">
        <f>IF($E30="","",IF(INDEX(E_SourceStreams!$A:$N,DM30,AH$7)="","",INDEX(E_SourceStreams!$A:$N,DM30,AH$7)))</f>
        <v/>
      </c>
      <c r="AI30" s="620" t="str">
        <f>IF($E30="","",IF(INDEX(E_SourceStreams!$A:$N,DN30,AI$7)="","",INDEX(E_SourceStreams!$A:$N,DN30,AI$7)))</f>
        <v/>
      </c>
      <c r="AJ30" s="620" t="str">
        <f>IF($E30="","",IF(INDEX(E_SourceStreams!$A:$N,DO30,AJ$7)="","",INDEX(E_SourceStreams!$A:$N,DO30,AJ$7)))</f>
        <v/>
      </c>
      <c r="AK30" s="620" t="str">
        <f>IF($E30="","",IF(INDEX(E_SourceStreams!$A:$N,DP30,AK$7)="","",INDEX(E_SourceStreams!$A:$N,DP30,AK$7)))</f>
        <v/>
      </c>
      <c r="AL30" s="620" t="str">
        <f>IF($E30="","",IF(INDEX(E_SourceStreams!$A:$N,DQ30,AL$7)="","",INDEX(E_SourceStreams!$A:$N,DQ30,AL$7)))</f>
        <v/>
      </c>
      <c r="AM30" s="620" t="str">
        <f>IF($E30="","",IF(INDEX(E_SourceStreams!$A:$N,DR30,AM$7)="","",INDEX(E_SourceStreams!$A:$N,DR30,AM$7)))</f>
        <v/>
      </c>
      <c r="AN30" s="620" t="str">
        <f>IF($E30="","",IF(INDEX(E_SourceStreams!$A:$N,DS30,AN$7)="","",INDEX(E_SourceStreams!$A:$N,DS30,AN$7)))</f>
        <v/>
      </c>
      <c r="AO30" s="620" t="str">
        <f>IF($E30="","",IF(INDEX(E_SourceStreams!$A:$N,DT30,AO$7)="","",INDEX(E_SourceStreams!$A:$N,DT30,AO$7)))</f>
        <v/>
      </c>
      <c r="AP30" s="620" t="str">
        <f>IF($E30="","",IF(INDEX(E_SourceStreams!$A:$N,DU30,AP$7)="","",INDEX(E_SourceStreams!$A:$N,DU30,AP$7)))</f>
        <v/>
      </c>
      <c r="AQ30" s="620" t="str">
        <f>IF($E30="","",IF(INDEX(E_SourceStreams!$A:$N,DV30,AQ$7)="","",INDEX(E_SourceStreams!$A:$N,DV30,AQ$7)))</f>
        <v/>
      </c>
      <c r="AR30" s="620" t="str">
        <f>IF($E30="","",IF(INDEX(E_SourceStreams!$A:$N,DW30,AR$7)="","",INDEX(E_SourceStreams!$A:$N,DW30,AR$7)))</f>
        <v/>
      </c>
      <c r="AS30" s="620" t="str">
        <f>IF($E30="","",IF(INDEX(E_SourceStreams!$A:$N,DX30,AS$7)="","",INDEX(E_SourceStreams!$A:$N,DX30,AS$7)))</f>
        <v/>
      </c>
      <c r="AT30" s="620" t="str">
        <f>IF($E30="","",IF(INDEX(E_SourceStreams!$A:$N,DY30,AT$7)="","",INDEX(E_SourceStreams!$A:$N,DY30,AT$7)))</f>
        <v/>
      </c>
      <c r="AU30" s="620" t="str">
        <f>IF($E30="","",IF(INDEX(E_SourceStreams!$A:$N,DZ30,AU$7)="","",INDEX(E_SourceStreams!$A:$N,DZ30,AU$7)))</f>
        <v/>
      </c>
      <c r="AV30" s="620" t="str">
        <f>IF($E30="","",IF(INDEX(E_SourceStreams!$A:$N,EA30,AV$7)="","",INDEX(E_SourceStreams!$A:$N,EA30,AV$7)))</f>
        <v/>
      </c>
      <c r="AW30" s="620" t="str">
        <f>IF($E30="","",IF(INDEX(E_SourceStreams!$A:$N,EB30,AW$7)="","",INDEX(E_SourceStreams!$A:$N,EB30,AW$7)))</f>
        <v/>
      </c>
      <c r="AX30" s="620" t="str">
        <f>IF($E30="","",IF(INDEX(E_SourceStreams!$A:$N,EC30,AX$7)="","",INDEX(E_SourceStreams!$A:$N,EC30,AX$7)))</f>
        <v/>
      </c>
      <c r="AY30" s="620" t="str">
        <f>IF($E30="","",IF(INDEX(E_SourceStreams!$A:$N,ED30,AY$7)="","",INDEX(E_SourceStreams!$A:$N,ED30,AY$7)))</f>
        <v/>
      </c>
      <c r="AZ30" s="620" t="str">
        <f>IF($E30="","",IF(INDEX(E_SourceStreams!$A:$N,EE30,AZ$7)="","",INDEX(E_SourceStreams!$A:$N,EE30,AZ$7)))</f>
        <v/>
      </c>
      <c r="BA30" s="620" t="str">
        <f>IF($E30="","",IF(INDEX(E_SourceStreams!$A:$N,EF30,BA$7)="","",INDEX(E_SourceStreams!$A:$N,EF30,BA$7)))</f>
        <v/>
      </c>
      <c r="BB30" s="620" t="str">
        <f>IF($E30="","",IF(INDEX(E_SourceStreams!$A:$N,EG30,BB$7)="","",INDEX(E_SourceStreams!$A:$N,EG30,BB$7)))</f>
        <v/>
      </c>
      <c r="BC30" s="620" t="str">
        <f>IF($E30="","",IF(INDEX(E_SourceStreams!$A:$N,EH30,BC$7)="","",INDEX(E_SourceStreams!$A:$N,EH30,BC$7)))</f>
        <v/>
      </c>
      <c r="BD30" s="620" t="str">
        <f>IF($E30="","",IF(INDEX(E_SourceStreams!$A:$N,EI30,BD$7)="","",INDEX(E_SourceStreams!$A:$N,EI30,BD$7)))</f>
        <v/>
      </c>
      <c r="BE30" s="620" t="str">
        <f>IF($E30="","",IF(INDEX(E_SourceStreams!$A:$N,EJ30,BE$7)="","",INDEX(E_SourceStreams!$A:$N,EJ30,BE$7)))</f>
        <v/>
      </c>
      <c r="BF30" s="620" t="str">
        <f>IF($E30="","",IF(INDEX(E_SourceStreams!$A:$N,EK30,BF$7)="","",INDEX(E_SourceStreams!$A:$N,EK30,BF$7)))</f>
        <v/>
      </c>
      <c r="BG30" s="620" t="str">
        <f>IF($E30="","",IF(INDEX(E_SourceStreams!$A:$N,EL30,BG$7)="","",INDEX(E_SourceStreams!$A:$N,EL30,BG$7)))</f>
        <v/>
      </c>
      <c r="BH30" s="620" t="str">
        <f>IF($E30="","",IF(INDEX(E_SourceStreams!$A:$N,EM30,BH$7)="","",INDEX(E_SourceStreams!$A:$N,EM30,BH$7)))</f>
        <v/>
      </c>
      <c r="BI30" s="620" t="str">
        <f>IF($E30="","",IF(INDEX(E_SourceStreams!$A:$N,EN30,BI$7)="","",INDEX(E_SourceStreams!$A:$N,EN30,BI$7)))</f>
        <v/>
      </c>
      <c r="BJ30" s="620" t="str">
        <f>IF($E30="","",IF(INDEX(E_SourceStreams!$A:$N,EO30,BJ$7)="","",INDEX(E_SourceStreams!$A:$N,EO30,BJ$7)))</f>
        <v/>
      </c>
      <c r="BK30" s="620" t="str">
        <f>IF($E30="","",IF(INDEX(E_SourceStreams!$A:$N,EP30,BK$7)="","",INDEX(E_SourceStreams!$A:$N,EP30,BK$7)))</f>
        <v/>
      </c>
      <c r="BL30" s="620" t="str">
        <f>IF($E30="","",IF(INDEX(E_SourceStreams!$A:$N,EQ30,BL$7)="","",INDEX(E_SourceStreams!$A:$N,EQ30,BL$7)))</f>
        <v/>
      </c>
      <c r="BM30" s="620" t="str">
        <f>IF($E30="","",IF(INDEX(E_SourceStreams!$A:$N,ER30,BM$7)="","",INDEX(E_SourceStreams!$A:$N,ER30,BM$7)))</f>
        <v/>
      </c>
      <c r="BN30" s="620" t="str">
        <f>IF($E30="","",IF(INDEX(E_SourceStreams!$A:$N,ES30,BN$7)="","",INDEX(E_SourceStreams!$A:$N,ES30,BN$7)))</f>
        <v/>
      </c>
      <c r="BO30" s="620" t="str">
        <f>IF($E30="","",IF(INDEX(E_SourceStreams!$A:$N,ET30,BO$7)="","",INDEX(E_SourceStreams!$A:$N,ET30,BO$7)))</f>
        <v/>
      </c>
      <c r="BP30" s="620" t="str">
        <f>IF($E30="","",IF(INDEX(E_SourceStreams!$A:$N,EU30,BP$7)="","",INDEX(E_SourceStreams!$A:$N,EU30,BP$7)))</f>
        <v/>
      </c>
      <c r="BQ30" s="620" t="str">
        <f>IF($E30="","",IF(INDEX(E_SourceStreams!$A:$N,EV30,BQ$7)="","",INDEX(E_SourceStreams!$A:$N,EV30,BQ$7)))</f>
        <v/>
      </c>
      <c r="BR30" s="620" t="str">
        <f>IF($E30="","",IF(INDEX(E_SourceStreams!$A:$N,EW30,BR$7)="","",INDEX(E_SourceStreams!$A:$N,EW30,BR$7)))</f>
        <v/>
      </c>
      <c r="BS30" s="620" t="str">
        <f>IF($E30="","",IF(INDEX(E_SourceStreams!$A:$N,EX30,BS$7)="","",INDEX(E_SourceStreams!$A:$N,EX30,BS$7)))</f>
        <v/>
      </c>
      <c r="BT30" s="620" t="str">
        <f>IF($E30="","",IF(INDEX(E_SourceStreams!$A:$N,EY30,BT$7)="","",INDEX(E_SourceStreams!$A:$N,EY30,BT$7)))</f>
        <v/>
      </c>
      <c r="BU30" s="615"/>
      <c r="CJ30" s="621" t="str">
        <f t="shared" si="0"/>
        <v>SourceCategory_</v>
      </c>
      <c r="CK30" s="602" t="b">
        <f>INDEX(C_InstallationDescription!$A$224:$A$329,ROWS($CI$11:CI30))="ausblenden"</f>
        <v>0</v>
      </c>
      <c r="CL30" s="602" t="str">
        <f t="shared" si="1"/>
        <v>SourceStreamName_</v>
      </c>
      <c r="CN30" s="602">
        <f t="shared" si="67"/>
        <v>1388</v>
      </c>
      <c r="CO30" s="602">
        <f t="shared" si="4"/>
        <v>1390</v>
      </c>
      <c r="CP30" s="602">
        <f t="shared" si="5"/>
        <v>1392</v>
      </c>
      <c r="CQ30" s="602">
        <f t="shared" si="6"/>
        <v>1394</v>
      </c>
      <c r="CR30" s="602">
        <f t="shared" si="7"/>
        <v>1396</v>
      </c>
      <c r="CS30" s="602">
        <f t="shared" si="8"/>
        <v>1398</v>
      </c>
      <c r="CT30" s="602">
        <f t="shared" si="9"/>
        <v>1400</v>
      </c>
      <c r="CU30" s="602">
        <f t="shared" si="10"/>
        <v>1400</v>
      </c>
      <c r="CV30" s="602">
        <f t="shared" si="11"/>
        <v>1400</v>
      </c>
      <c r="CW30" s="602">
        <f t="shared" si="12"/>
        <v>1400</v>
      </c>
      <c r="CX30" s="602">
        <f t="shared" si="13"/>
        <v>1400</v>
      </c>
      <c r="CY30" s="602">
        <f t="shared" si="14"/>
        <v>1403</v>
      </c>
      <c r="CZ30" s="602">
        <f t="shared" si="15"/>
        <v>1407</v>
      </c>
      <c r="DA30" s="602">
        <f t="shared" si="16"/>
        <v>1408</v>
      </c>
      <c r="DB30" s="602">
        <f t="shared" si="17"/>
        <v>1409</v>
      </c>
      <c r="DC30" s="602">
        <f t="shared" si="18"/>
        <v>1416</v>
      </c>
      <c r="DD30" s="602">
        <f t="shared" si="19"/>
        <v>1426</v>
      </c>
      <c r="DE30" s="602">
        <f t="shared" si="20"/>
        <v>1426</v>
      </c>
      <c r="DF30" s="602">
        <f t="shared" si="21"/>
        <v>1426</v>
      </c>
      <c r="DG30" s="602">
        <f t="shared" si="22"/>
        <v>1426</v>
      </c>
      <c r="DH30" s="602">
        <f t="shared" si="23"/>
        <v>1426</v>
      </c>
      <c r="DI30" s="602">
        <f t="shared" si="24"/>
        <v>1426</v>
      </c>
      <c r="DJ30" s="602">
        <f t="shared" si="25"/>
        <v>1426</v>
      </c>
      <c r="DK30" s="602">
        <f t="shared" si="26"/>
        <v>1417</v>
      </c>
      <c r="DL30" s="602">
        <f t="shared" si="27"/>
        <v>1427</v>
      </c>
      <c r="DM30" s="602">
        <f t="shared" si="28"/>
        <v>1427</v>
      </c>
      <c r="DN30" s="602">
        <f t="shared" si="29"/>
        <v>1427</v>
      </c>
      <c r="DO30" s="602">
        <f t="shared" si="30"/>
        <v>1427</v>
      </c>
      <c r="DP30" s="602">
        <f t="shared" si="31"/>
        <v>1427</v>
      </c>
      <c r="DQ30" s="602">
        <f t="shared" si="32"/>
        <v>1427</v>
      </c>
      <c r="DR30" s="602">
        <f t="shared" si="33"/>
        <v>1427</v>
      </c>
      <c r="DS30" s="602">
        <f t="shared" si="34"/>
        <v>1418</v>
      </c>
      <c r="DT30" s="602">
        <f t="shared" si="35"/>
        <v>1428</v>
      </c>
      <c r="DU30" s="602">
        <f t="shared" si="36"/>
        <v>1428</v>
      </c>
      <c r="DV30" s="602">
        <f t="shared" si="37"/>
        <v>1428</v>
      </c>
      <c r="DW30" s="602">
        <f t="shared" si="38"/>
        <v>1428</v>
      </c>
      <c r="DX30" s="602">
        <f t="shared" si="39"/>
        <v>1428</v>
      </c>
      <c r="DY30" s="602">
        <f t="shared" si="40"/>
        <v>1428</v>
      </c>
      <c r="DZ30" s="602">
        <f t="shared" si="41"/>
        <v>1428</v>
      </c>
      <c r="EA30" s="602">
        <f t="shared" si="42"/>
        <v>1419</v>
      </c>
      <c r="EB30" s="602">
        <f t="shared" si="43"/>
        <v>1429</v>
      </c>
      <c r="EC30" s="602">
        <f t="shared" si="44"/>
        <v>1429</v>
      </c>
      <c r="ED30" s="602">
        <f t="shared" si="45"/>
        <v>1429</v>
      </c>
      <c r="EE30" s="602">
        <f t="shared" si="46"/>
        <v>1429</v>
      </c>
      <c r="EF30" s="602">
        <f t="shared" si="47"/>
        <v>1429</v>
      </c>
      <c r="EG30" s="602">
        <f t="shared" si="48"/>
        <v>1429</v>
      </c>
      <c r="EH30" s="602">
        <f t="shared" si="49"/>
        <v>1429</v>
      </c>
      <c r="EI30" s="602">
        <f t="shared" si="50"/>
        <v>1420</v>
      </c>
      <c r="EJ30" s="602">
        <f t="shared" si="51"/>
        <v>1430</v>
      </c>
      <c r="EK30" s="602">
        <f t="shared" si="52"/>
        <v>1430</v>
      </c>
      <c r="EL30" s="602">
        <f t="shared" si="53"/>
        <v>1430</v>
      </c>
      <c r="EM30" s="602">
        <f t="shared" si="54"/>
        <v>1430</v>
      </c>
      <c r="EN30" s="602">
        <f t="shared" si="55"/>
        <v>1430</v>
      </c>
      <c r="EO30" s="602">
        <f t="shared" si="56"/>
        <v>1430</v>
      </c>
      <c r="EP30" s="602">
        <f t="shared" si="57"/>
        <v>1430</v>
      </c>
      <c r="EQ30" s="602">
        <f t="shared" si="58"/>
        <v>1421</v>
      </c>
      <c r="ER30" s="602">
        <f t="shared" si="59"/>
        <v>1431</v>
      </c>
      <c r="ES30" s="602">
        <f t="shared" si="60"/>
        <v>1431</v>
      </c>
      <c r="ET30" s="602">
        <f t="shared" si="61"/>
        <v>1431</v>
      </c>
      <c r="EU30" s="602">
        <f t="shared" si="62"/>
        <v>1431</v>
      </c>
      <c r="EV30" s="602">
        <f t="shared" si="63"/>
        <v>1431</v>
      </c>
      <c r="EW30" s="602">
        <f t="shared" si="64"/>
        <v>1431</v>
      </c>
      <c r="EX30" s="602">
        <f t="shared" si="65"/>
        <v>1431</v>
      </c>
      <c r="EY30" s="602">
        <f t="shared" si="66"/>
        <v>1437</v>
      </c>
    </row>
    <row r="31" spans="2:155" ht="12.75" customHeight="1" x14ac:dyDescent="0.2">
      <c r="B31" s="617" t="str">
        <f>IF(COUNTIF($CK$10:CK31,TRUE)&gt;0,"",INDEX(C_InstallationDescription!$E$224:$E$240,ROWS($A$11:A31)))</f>
        <v/>
      </c>
      <c r="C31" s="623" t="str">
        <f>IF($E31="","",INDEX(C_InstallationDescription!F:F,MATCH($B31,C_InstallationDescription!$E:$E,0)))</f>
        <v/>
      </c>
      <c r="D31" s="623" t="str">
        <f>IF($E31="","",INDEX(C_InstallationDescription!I:I,MATCH($B31,C_InstallationDescription!$E:$E,0)))</f>
        <v/>
      </c>
      <c r="E31" s="623" t="str">
        <f>IF($B31="","",INDEX(C_InstallationDescription!F:F,MATCH($CJ31,C_InstallationDescription!$Q:$Q,0)))</f>
        <v/>
      </c>
      <c r="F31" s="624" t="str">
        <f>IF($E31="","",INDEX(C_InstallationDescription!L:L,MATCH($CJ31,C_InstallationDescription!$Q:$Q,0)))</f>
        <v/>
      </c>
      <c r="G31" s="623" t="str">
        <f>IF($E31="","",INDEX(C_InstallationDescription!M:M,MATCH($CJ31,C_InstallationDescription!$Q:$Q,0)))</f>
        <v/>
      </c>
      <c r="H31" s="623" t="str">
        <f>IF($E31="","",INDEX(C_InstallationDescription!N:N,MATCH($CJ31,C_InstallationDescription!$Q:$Q,0)))</f>
        <v/>
      </c>
      <c r="I31" s="620" t="str">
        <f>IF($E31="","",IF(INDEX(E_SourceStreams!$A:$N,CN31,I$7)="","",INDEX(E_SourceStreams!$A:$N,CN31,I$7)))</f>
        <v/>
      </c>
      <c r="J31" s="620" t="str">
        <f>IF($E31="","",IF(INDEX(E_SourceStreams!$A:$N,CO31,J$7)="","",INDEX(E_SourceStreams!$A:$N,CO31,J$7)))</f>
        <v/>
      </c>
      <c r="K31" s="620" t="str">
        <f>IF($E31="","",IF(INDEX(E_SourceStreams!$A:$N,CP31,K$7)="","",INDEX(E_SourceStreams!$A:$N,CP31,K$7)))</f>
        <v/>
      </c>
      <c r="L31" s="620" t="str">
        <f>IF($E31="","",IF(INDEX(E_SourceStreams!$A:$N,CQ31,L$7)="","",INDEX(E_SourceStreams!$A:$N,CQ31,L$7)))</f>
        <v/>
      </c>
      <c r="M31" s="620" t="str">
        <f>IF($E31="","",IF(INDEX(E_SourceStreams!$A:$N,CR31,M$7)="","",INDEX(E_SourceStreams!$A:$N,CR31,M$7)))</f>
        <v/>
      </c>
      <c r="N31" s="620" t="str">
        <f>IF($E31="","",IF(INDEX(E_SourceStreams!$A:$N,CS31,N$7)="","",INDEX(E_SourceStreams!$A:$N,CS31,N$7)))</f>
        <v/>
      </c>
      <c r="O31" s="620" t="str">
        <f>IF($E31="","",IF(INDEX(E_SourceStreams!$A:$N,CT31,O$7)="","",INDEX(E_SourceStreams!$A:$N,CT31,O$7)))</f>
        <v/>
      </c>
      <c r="P31" s="620" t="str">
        <f>IF($E31="","",IF(INDEX(E_SourceStreams!$A:$N,CU31,P$7)="","",INDEX(E_SourceStreams!$A:$N,CU31,P$7)))</f>
        <v/>
      </c>
      <c r="Q31" s="620" t="str">
        <f>IF($E31="","",IF(INDEX(E_SourceStreams!$A:$N,CV31,Q$7)="","",INDEX(E_SourceStreams!$A:$N,CV31,Q$7)))</f>
        <v/>
      </c>
      <c r="R31" s="620" t="str">
        <f>IF($E31="","",IF(INDEX(E_SourceStreams!$A:$N,CW31,R$7)="","",INDEX(E_SourceStreams!$A:$N,CW31,R$7)))</f>
        <v/>
      </c>
      <c r="S31" s="620" t="str">
        <f>IF($E31="","",IF(INDEX(E_SourceStreams!$A:$N,CX31,S$7)="","",INDEX(E_SourceStreams!$A:$N,CX31,S$7)))</f>
        <v/>
      </c>
      <c r="T31" s="620" t="str">
        <f>IF($E31="","",IF(INDEX(E_SourceStreams!$A:$N,CY31,T$7)="","",INDEX(E_SourceStreams!$A:$N,CY31,T$7)))</f>
        <v/>
      </c>
      <c r="U31" s="620" t="str">
        <f>IF($E31="","",IF(INDEX(E_SourceStreams!$A:$N,CZ31,U$7)="","",INDEX(E_SourceStreams!$A:$N,CZ31,U$7)))</f>
        <v/>
      </c>
      <c r="V31" s="620" t="str">
        <f>IF($E31="","",IF(INDEX(E_SourceStreams!$A:$N,DA31,V$7)="","",INDEX(E_SourceStreams!$A:$N,DA31,V$7)))</f>
        <v/>
      </c>
      <c r="W31" s="620" t="str">
        <f>IF($E31="","",IF(INDEX(E_SourceStreams!$A:$N,DB31,W$7)="","",INDEX(E_SourceStreams!$A:$N,DB31,W$7)))</f>
        <v/>
      </c>
      <c r="X31" s="620" t="str">
        <f>IF($E31="","",IF(INDEX(E_SourceStreams!$A:$N,DC31,X$7)="","",INDEX(E_SourceStreams!$A:$N,DC31,X$7)))</f>
        <v/>
      </c>
      <c r="Y31" s="620" t="str">
        <f>IF($E31="","",IF(INDEX(E_SourceStreams!$A:$N,DD31,Y$7)="","",INDEX(E_SourceStreams!$A:$N,DD31,Y$7)))</f>
        <v/>
      </c>
      <c r="Z31" s="620" t="str">
        <f>IF($E31="","",IF(INDEX(E_SourceStreams!$A:$N,DE31,Z$7)="","",INDEX(E_SourceStreams!$A:$N,DE31,Z$7)))</f>
        <v/>
      </c>
      <c r="AA31" s="620" t="str">
        <f>IF($E31="","",IF(INDEX(E_SourceStreams!$A:$N,DF31,AA$7)="","",INDEX(E_SourceStreams!$A:$N,DF31,AA$7)))</f>
        <v/>
      </c>
      <c r="AB31" s="620" t="str">
        <f>IF($E31="","",IF(INDEX(E_SourceStreams!$A:$N,DG31,AB$7)="","",INDEX(E_SourceStreams!$A:$N,DG31,AB$7)))</f>
        <v/>
      </c>
      <c r="AC31" s="620" t="str">
        <f>IF($E31="","",IF(INDEX(E_SourceStreams!$A:$N,DH31,AC$7)="","",INDEX(E_SourceStreams!$A:$N,DH31,AC$7)))</f>
        <v/>
      </c>
      <c r="AD31" s="620" t="str">
        <f>IF($E31="","",IF(INDEX(E_SourceStreams!$A:$N,DI31,AD$7)="","",INDEX(E_SourceStreams!$A:$N,DI31,AD$7)))</f>
        <v/>
      </c>
      <c r="AE31" s="620" t="str">
        <f>IF($E31="","",IF(INDEX(E_SourceStreams!$A:$N,DJ31,AE$7)="","",INDEX(E_SourceStreams!$A:$N,DJ31,AE$7)))</f>
        <v/>
      </c>
      <c r="AF31" s="620" t="str">
        <f>IF($E31="","",IF(INDEX(E_SourceStreams!$A:$N,DK31,AF$7)="","",INDEX(E_SourceStreams!$A:$N,DK31,AF$7)))</f>
        <v/>
      </c>
      <c r="AG31" s="620" t="str">
        <f>IF($E31="","",IF(INDEX(E_SourceStreams!$A:$N,DL31,AG$7)="","",INDEX(E_SourceStreams!$A:$N,DL31,AG$7)))</f>
        <v/>
      </c>
      <c r="AH31" s="620" t="str">
        <f>IF($E31="","",IF(INDEX(E_SourceStreams!$A:$N,DM31,AH$7)="","",INDEX(E_SourceStreams!$A:$N,DM31,AH$7)))</f>
        <v/>
      </c>
      <c r="AI31" s="620" t="str">
        <f>IF($E31="","",IF(INDEX(E_SourceStreams!$A:$N,DN31,AI$7)="","",INDEX(E_SourceStreams!$A:$N,DN31,AI$7)))</f>
        <v/>
      </c>
      <c r="AJ31" s="620" t="str">
        <f>IF($E31="","",IF(INDEX(E_SourceStreams!$A:$N,DO31,AJ$7)="","",INDEX(E_SourceStreams!$A:$N,DO31,AJ$7)))</f>
        <v/>
      </c>
      <c r="AK31" s="620" t="str">
        <f>IF($E31="","",IF(INDEX(E_SourceStreams!$A:$N,DP31,AK$7)="","",INDEX(E_SourceStreams!$A:$N,DP31,AK$7)))</f>
        <v/>
      </c>
      <c r="AL31" s="620" t="str">
        <f>IF($E31="","",IF(INDEX(E_SourceStreams!$A:$N,DQ31,AL$7)="","",INDEX(E_SourceStreams!$A:$N,DQ31,AL$7)))</f>
        <v/>
      </c>
      <c r="AM31" s="620" t="str">
        <f>IF($E31="","",IF(INDEX(E_SourceStreams!$A:$N,DR31,AM$7)="","",INDEX(E_SourceStreams!$A:$N,DR31,AM$7)))</f>
        <v/>
      </c>
      <c r="AN31" s="620" t="str">
        <f>IF($E31="","",IF(INDEX(E_SourceStreams!$A:$N,DS31,AN$7)="","",INDEX(E_SourceStreams!$A:$N,DS31,AN$7)))</f>
        <v/>
      </c>
      <c r="AO31" s="620" t="str">
        <f>IF($E31="","",IF(INDEX(E_SourceStreams!$A:$N,DT31,AO$7)="","",INDEX(E_SourceStreams!$A:$N,DT31,AO$7)))</f>
        <v/>
      </c>
      <c r="AP31" s="620" t="str">
        <f>IF($E31="","",IF(INDEX(E_SourceStreams!$A:$N,DU31,AP$7)="","",INDEX(E_SourceStreams!$A:$N,DU31,AP$7)))</f>
        <v/>
      </c>
      <c r="AQ31" s="620" t="str">
        <f>IF($E31="","",IF(INDEX(E_SourceStreams!$A:$N,DV31,AQ$7)="","",INDEX(E_SourceStreams!$A:$N,DV31,AQ$7)))</f>
        <v/>
      </c>
      <c r="AR31" s="620" t="str">
        <f>IF($E31="","",IF(INDEX(E_SourceStreams!$A:$N,DW31,AR$7)="","",INDEX(E_SourceStreams!$A:$N,DW31,AR$7)))</f>
        <v/>
      </c>
      <c r="AS31" s="620" t="str">
        <f>IF($E31="","",IF(INDEX(E_SourceStreams!$A:$N,DX31,AS$7)="","",INDEX(E_SourceStreams!$A:$N,DX31,AS$7)))</f>
        <v/>
      </c>
      <c r="AT31" s="620" t="str">
        <f>IF($E31="","",IF(INDEX(E_SourceStreams!$A:$N,DY31,AT$7)="","",INDEX(E_SourceStreams!$A:$N,DY31,AT$7)))</f>
        <v/>
      </c>
      <c r="AU31" s="620" t="str">
        <f>IF($E31="","",IF(INDEX(E_SourceStreams!$A:$N,DZ31,AU$7)="","",INDEX(E_SourceStreams!$A:$N,DZ31,AU$7)))</f>
        <v/>
      </c>
      <c r="AV31" s="620" t="str">
        <f>IF($E31="","",IF(INDEX(E_SourceStreams!$A:$N,EA31,AV$7)="","",INDEX(E_SourceStreams!$A:$N,EA31,AV$7)))</f>
        <v/>
      </c>
      <c r="AW31" s="620" t="str">
        <f>IF($E31="","",IF(INDEX(E_SourceStreams!$A:$N,EB31,AW$7)="","",INDEX(E_SourceStreams!$A:$N,EB31,AW$7)))</f>
        <v/>
      </c>
      <c r="AX31" s="620" t="str">
        <f>IF($E31="","",IF(INDEX(E_SourceStreams!$A:$N,EC31,AX$7)="","",INDEX(E_SourceStreams!$A:$N,EC31,AX$7)))</f>
        <v/>
      </c>
      <c r="AY31" s="620" t="str">
        <f>IF($E31="","",IF(INDEX(E_SourceStreams!$A:$N,ED31,AY$7)="","",INDEX(E_SourceStreams!$A:$N,ED31,AY$7)))</f>
        <v/>
      </c>
      <c r="AZ31" s="620" t="str">
        <f>IF($E31="","",IF(INDEX(E_SourceStreams!$A:$N,EE31,AZ$7)="","",INDEX(E_SourceStreams!$A:$N,EE31,AZ$7)))</f>
        <v/>
      </c>
      <c r="BA31" s="620" t="str">
        <f>IF($E31="","",IF(INDEX(E_SourceStreams!$A:$N,EF31,BA$7)="","",INDEX(E_SourceStreams!$A:$N,EF31,BA$7)))</f>
        <v/>
      </c>
      <c r="BB31" s="620" t="str">
        <f>IF($E31="","",IF(INDEX(E_SourceStreams!$A:$N,EG31,BB$7)="","",INDEX(E_SourceStreams!$A:$N,EG31,BB$7)))</f>
        <v/>
      </c>
      <c r="BC31" s="620" t="str">
        <f>IF($E31="","",IF(INDEX(E_SourceStreams!$A:$N,EH31,BC$7)="","",INDEX(E_SourceStreams!$A:$N,EH31,BC$7)))</f>
        <v/>
      </c>
      <c r="BD31" s="620" t="str">
        <f>IF($E31="","",IF(INDEX(E_SourceStreams!$A:$N,EI31,BD$7)="","",INDEX(E_SourceStreams!$A:$N,EI31,BD$7)))</f>
        <v/>
      </c>
      <c r="BE31" s="620" t="str">
        <f>IF($E31="","",IF(INDEX(E_SourceStreams!$A:$N,EJ31,BE$7)="","",INDEX(E_SourceStreams!$A:$N,EJ31,BE$7)))</f>
        <v/>
      </c>
      <c r="BF31" s="620" t="str">
        <f>IF($E31="","",IF(INDEX(E_SourceStreams!$A:$N,EK31,BF$7)="","",INDEX(E_SourceStreams!$A:$N,EK31,BF$7)))</f>
        <v/>
      </c>
      <c r="BG31" s="620" t="str">
        <f>IF($E31="","",IF(INDEX(E_SourceStreams!$A:$N,EL31,BG$7)="","",INDEX(E_SourceStreams!$A:$N,EL31,BG$7)))</f>
        <v/>
      </c>
      <c r="BH31" s="620" t="str">
        <f>IF($E31="","",IF(INDEX(E_SourceStreams!$A:$N,EM31,BH$7)="","",INDEX(E_SourceStreams!$A:$N,EM31,BH$7)))</f>
        <v/>
      </c>
      <c r="BI31" s="620" t="str">
        <f>IF($E31="","",IF(INDEX(E_SourceStreams!$A:$N,EN31,BI$7)="","",INDEX(E_SourceStreams!$A:$N,EN31,BI$7)))</f>
        <v/>
      </c>
      <c r="BJ31" s="620" t="str">
        <f>IF($E31="","",IF(INDEX(E_SourceStreams!$A:$N,EO31,BJ$7)="","",INDEX(E_SourceStreams!$A:$N,EO31,BJ$7)))</f>
        <v/>
      </c>
      <c r="BK31" s="620" t="str">
        <f>IF($E31="","",IF(INDEX(E_SourceStreams!$A:$N,EP31,BK$7)="","",INDEX(E_SourceStreams!$A:$N,EP31,BK$7)))</f>
        <v/>
      </c>
      <c r="BL31" s="620" t="str">
        <f>IF($E31="","",IF(INDEX(E_SourceStreams!$A:$N,EQ31,BL$7)="","",INDEX(E_SourceStreams!$A:$N,EQ31,BL$7)))</f>
        <v/>
      </c>
      <c r="BM31" s="620" t="str">
        <f>IF($E31="","",IF(INDEX(E_SourceStreams!$A:$N,ER31,BM$7)="","",INDEX(E_SourceStreams!$A:$N,ER31,BM$7)))</f>
        <v/>
      </c>
      <c r="BN31" s="620" t="str">
        <f>IF($E31="","",IF(INDEX(E_SourceStreams!$A:$N,ES31,BN$7)="","",INDEX(E_SourceStreams!$A:$N,ES31,BN$7)))</f>
        <v/>
      </c>
      <c r="BO31" s="620" t="str">
        <f>IF($E31="","",IF(INDEX(E_SourceStreams!$A:$N,ET31,BO$7)="","",INDEX(E_SourceStreams!$A:$N,ET31,BO$7)))</f>
        <v/>
      </c>
      <c r="BP31" s="620" t="str">
        <f>IF($E31="","",IF(INDEX(E_SourceStreams!$A:$N,EU31,BP$7)="","",INDEX(E_SourceStreams!$A:$N,EU31,BP$7)))</f>
        <v/>
      </c>
      <c r="BQ31" s="620" t="str">
        <f>IF($E31="","",IF(INDEX(E_SourceStreams!$A:$N,EV31,BQ$7)="","",INDEX(E_SourceStreams!$A:$N,EV31,BQ$7)))</f>
        <v/>
      </c>
      <c r="BR31" s="620" t="str">
        <f>IF($E31="","",IF(INDEX(E_SourceStreams!$A:$N,EW31,BR$7)="","",INDEX(E_SourceStreams!$A:$N,EW31,BR$7)))</f>
        <v/>
      </c>
      <c r="BS31" s="620" t="str">
        <f>IF($E31="","",IF(INDEX(E_SourceStreams!$A:$N,EX31,BS$7)="","",INDEX(E_SourceStreams!$A:$N,EX31,BS$7)))</f>
        <v/>
      </c>
      <c r="BT31" s="620" t="str">
        <f>IF($E31="","",IF(INDEX(E_SourceStreams!$A:$N,EY31,BT$7)="","",INDEX(E_SourceStreams!$A:$N,EY31,BT$7)))</f>
        <v/>
      </c>
      <c r="BU31" s="615"/>
      <c r="CJ31" s="621" t="str">
        <f t="shared" si="0"/>
        <v>SourceCategory_</v>
      </c>
      <c r="CK31" s="602" t="b">
        <f>INDEX(C_InstallationDescription!$A$224:$A$329,ROWS($CI$11:CI31))="ausblenden"</f>
        <v>0</v>
      </c>
      <c r="CL31" s="602" t="str">
        <f t="shared" si="1"/>
        <v>SourceStreamName_</v>
      </c>
      <c r="CN31" s="602">
        <f t="shared" si="67"/>
        <v>1454</v>
      </c>
      <c r="CO31" s="602">
        <f t="shared" si="4"/>
        <v>1456</v>
      </c>
      <c r="CP31" s="602">
        <f t="shared" si="5"/>
        <v>1458</v>
      </c>
      <c r="CQ31" s="602">
        <f t="shared" si="6"/>
        <v>1460</v>
      </c>
      <c r="CR31" s="602">
        <f t="shared" si="7"/>
        <v>1462</v>
      </c>
      <c r="CS31" s="602">
        <f t="shared" si="8"/>
        <v>1464</v>
      </c>
      <c r="CT31" s="602">
        <f t="shared" si="9"/>
        <v>1466</v>
      </c>
      <c r="CU31" s="602">
        <f t="shared" si="10"/>
        <v>1466</v>
      </c>
      <c r="CV31" s="602">
        <f t="shared" si="11"/>
        <v>1466</v>
      </c>
      <c r="CW31" s="602">
        <f t="shared" si="12"/>
        <v>1466</v>
      </c>
      <c r="CX31" s="602">
        <f t="shared" si="13"/>
        <v>1466</v>
      </c>
      <c r="CY31" s="602">
        <f t="shared" si="14"/>
        <v>1469</v>
      </c>
      <c r="CZ31" s="602">
        <f t="shared" si="15"/>
        <v>1473</v>
      </c>
      <c r="DA31" s="602">
        <f t="shared" si="16"/>
        <v>1474</v>
      </c>
      <c r="DB31" s="602">
        <f t="shared" si="17"/>
        <v>1475</v>
      </c>
      <c r="DC31" s="602">
        <f t="shared" si="18"/>
        <v>1482</v>
      </c>
      <c r="DD31" s="602">
        <f t="shared" si="19"/>
        <v>1492</v>
      </c>
      <c r="DE31" s="602">
        <f t="shared" si="20"/>
        <v>1492</v>
      </c>
      <c r="DF31" s="602">
        <f t="shared" si="21"/>
        <v>1492</v>
      </c>
      <c r="DG31" s="602">
        <f t="shared" si="22"/>
        <v>1492</v>
      </c>
      <c r="DH31" s="602">
        <f t="shared" si="23"/>
        <v>1492</v>
      </c>
      <c r="DI31" s="602">
        <f t="shared" si="24"/>
        <v>1492</v>
      </c>
      <c r="DJ31" s="602">
        <f t="shared" si="25"/>
        <v>1492</v>
      </c>
      <c r="DK31" s="602">
        <f t="shared" si="26"/>
        <v>1483</v>
      </c>
      <c r="DL31" s="602">
        <f t="shared" si="27"/>
        <v>1493</v>
      </c>
      <c r="DM31" s="602">
        <f t="shared" si="28"/>
        <v>1493</v>
      </c>
      <c r="DN31" s="602">
        <f t="shared" si="29"/>
        <v>1493</v>
      </c>
      <c r="DO31" s="602">
        <f t="shared" si="30"/>
        <v>1493</v>
      </c>
      <c r="DP31" s="602">
        <f t="shared" si="31"/>
        <v>1493</v>
      </c>
      <c r="DQ31" s="602">
        <f t="shared" si="32"/>
        <v>1493</v>
      </c>
      <c r="DR31" s="602">
        <f t="shared" si="33"/>
        <v>1493</v>
      </c>
      <c r="DS31" s="602">
        <f t="shared" si="34"/>
        <v>1484</v>
      </c>
      <c r="DT31" s="602">
        <f t="shared" si="35"/>
        <v>1494</v>
      </c>
      <c r="DU31" s="602">
        <f t="shared" si="36"/>
        <v>1494</v>
      </c>
      <c r="DV31" s="602">
        <f t="shared" si="37"/>
        <v>1494</v>
      </c>
      <c r="DW31" s="602">
        <f t="shared" si="38"/>
        <v>1494</v>
      </c>
      <c r="DX31" s="602">
        <f t="shared" si="39"/>
        <v>1494</v>
      </c>
      <c r="DY31" s="602">
        <f t="shared" si="40"/>
        <v>1494</v>
      </c>
      <c r="DZ31" s="602">
        <f t="shared" si="41"/>
        <v>1494</v>
      </c>
      <c r="EA31" s="602">
        <f t="shared" si="42"/>
        <v>1485</v>
      </c>
      <c r="EB31" s="602">
        <f t="shared" si="43"/>
        <v>1495</v>
      </c>
      <c r="EC31" s="602">
        <f t="shared" si="44"/>
        <v>1495</v>
      </c>
      <c r="ED31" s="602">
        <f t="shared" si="45"/>
        <v>1495</v>
      </c>
      <c r="EE31" s="602">
        <f t="shared" si="46"/>
        <v>1495</v>
      </c>
      <c r="EF31" s="602">
        <f t="shared" si="47"/>
        <v>1495</v>
      </c>
      <c r="EG31" s="602">
        <f t="shared" si="48"/>
        <v>1495</v>
      </c>
      <c r="EH31" s="602">
        <f t="shared" si="49"/>
        <v>1495</v>
      </c>
      <c r="EI31" s="602">
        <f t="shared" si="50"/>
        <v>1486</v>
      </c>
      <c r="EJ31" s="602">
        <f t="shared" si="51"/>
        <v>1496</v>
      </c>
      <c r="EK31" s="602">
        <f t="shared" si="52"/>
        <v>1496</v>
      </c>
      <c r="EL31" s="602">
        <f t="shared" si="53"/>
        <v>1496</v>
      </c>
      <c r="EM31" s="602">
        <f t="shared" si="54"/>
        <v>1496</v>
      </c>
      <c r="EN31" s="602">
        <f t="shared" si="55"/>
        <v>1496</v>
      </c>
      <c r="EO31" s="602">
        <f t="shared" si="56"/>
        <v>1496</v>
      </c>
      <c r="EP31" s="602">
        <f t="shared" si="57"/>
        <v>1496</v>
      </c>
      <c r="EQ31" s="602">
        <f t="shared" si="58"/>
        <v>1487</v>
      </c>
      <c r="ER31" s="602">
        <f t="shared" si="59"/>
        <v>1497</v>
      </c>
      <c r="ES31" s="602">
        <f t="shared" si="60"/>
        <v>1497</v>
      </c>
      <c r="ET31" s="602">
        <f t="shared" si="61"/>
        <v>1497</v>
      </c>
      <c r="EU31" s="602">
        <f t="shared" si="62"/>
        <v>1497</v>
      </c>
      <c r="EV31" s="602">
        <f t="shared" si="63"/>
        <v>1497</v>
      </c>
      <c r="EW31" s="602">
        <f t="shared" si="64"/>
        <v>1497</v>
      </c>
      <c r="EX31" s="602">
        <f t="shared" si="65"/>
        <v>1497</v>
      </c>
      <c r="EY31" s="602">
        <f t="shared" si="66"/>
        <v>1503</v>
      </c>
    </row>
    <row r="32" spans="2:155" ht="12.75" customHeight="1" x14ac:dyDescent="0.2">
      <c r="B32" s="617" t="str">
        <f>IF(COUNTIF($CK$10:CK32,TRUE)&gt;0,"",INDEX(C_InstallationDescription!$E$224:$E$240,ROWS($A$11:A32)))</f>
        <v/>
      </c>
      <c r="C32" s="623" t="str">
        <f>IF($E32="","",INDEX(C_InstallationDescription!F:F,MATCH($B32,C_InstallationDescription!$E:$E,0)))</f>
        <v/>
      </c>
      <c r="D32" s="623" t="str">
        <f>IF($E32="","",INDEX(C_InstallationDescription!I:I,MATCH($B32,C_InstallationDescription!$E:$E,0)))</f>
        <v/>
      </c>
      <c r="E32" s="623" t="str">
        <f>IF($B32="","",INDEX(C_InstallationDescription!F:F,MATCH($CJ32,C_InstallationDescription!$Q:$Q,0)))</f>
        <v/>
      </c>
      <c r="F32" s="624" t="str">
        <f>IF($E32="","",INDEX(C_InstallationDescription!L:L,MATCH($CJ32,C_InstallationDescription!$Q:$Q,0)))</f>
        <v/>
      </c>
      <c r="G32" s="623" t="str">
        <f>IF($E32="","",INDEX(C_InstallationDescription!M:M,MATCH($CJ32,C_InstallationDescription!$Q:$Q,0)))</f>
        <v/>
      </c>
      <c r="H32" s="623" t="str">
        <f>IF($E32="","",INDEX(C_InstallationDescription!N:N,MATCH($CJ32,C_InstallationDescription!$Q:$Q,0)))</f>
        <v/>
      </c>
      <c r="I32" s="620" t="str">
        <f>IF($E32="","",IF(INDEX(E_SourceStreams!$A:$N,CN32,I$7)="","",INDEX(E_SourceStreams!$A:$N,CN32,I$7)))</f>
        <v/>
      </c>
      <c r="J32" s="620" t="str">
        <f>IF($E32="","",IF(INDEX(E_SourceStreams!$A:$N,CO32,J$7)="","",INDEX(E_SourceStreams!$A:$N,CO32,J$7)))</f>
        <v/>
      </c>
      <c r="K32" s="620" t="str">
        <f>IF($E32="","",IF(INDEX(E_SourceStreams!$A:$N,CP32,K$7)="","",INDEX(E_SourceStreams!$A:$N,CP32,K$7)))</f>
        <v/>
      </c>
      <c r="L32" s="620" t="str">
        <f>IF($E32="","",IF(INDEX(E_SourceStreams!$A:$N,CQ32,L$7)="","",INDEX(E_SourceStreams!$A:$N,CQ32,L$7)))</f>
        <v/>
      </c>
      <c r="M32" s="620" t="str">
        <f>IF($E32="","",IF(INDEX(E_SourceStreams!$A:$N,CR32,M$7)="","",INDEX(E_SourceStreams!$A:$N,CR32,M$7)))</f>
        <v/>
      </c>
      <c r="N32" s="620" t="str">
        <f>IF($E32="","",IF(INDEX(E_SourceStreams!$A:$N,CS32,N$7)="","",INDEX(E_SourceStreams!$A:$N,CS32,N$7)))</f>
        <v/>
      </c>
      <c r="O32" s="620" t="str">
        <f>IF($E32="","",IF(INDEX(E_SourceStreams!$A:$N,CT32,O$7)="","",INDEX(E_SourceStreams!$A:$N,CT32,O$7)))</f>
        <v/>
      </c>
      <c r="P32" s="620" t="str">
        <f>IF($E32="","",IF(INDEX(E_SourceStreams!$A:$N,CU32,P$7)="","",INDEX(E_SourceStreams!$A:$N,CU32,P$7)))</f>
        <v/>
      </c>
      <c r="Q32" s="620" t="str">
        <f>IF($E32="","",IF(INDEX(E_SourceStreams!$A:$N,CV32,Q$7)="","",INDEX(E_SourceStreams!$A:$N,CV32,Q$7)))</f>
        <v/>
      </c>
      <c r="R32" s="620" t="str">
        <f>IF($E32="","",IF(INDEX(E_SourceStreams!$A:$N,CW32,R$7)="","",INDEX(E_SourceStreams!$A:$N,CW32,R$7)))</f>
        <v/>
      </c>
      <c r="S32" s="620" t="str">
        <f>IF($E32="","",IF(INDEX(E_SourceStreams!$A:$N,CX32,S$7)="","",INDEX(E_SourceStreams!$A:$N,CX32,S$7)))</f>
        <v/>
      </c>
      <c r="T32" s="620" t="str">
        <f>IF($E32="","",IF(INDEX(E_SourceStreams!$A:$N,CY32,T$7)="","",INDEX(E_SourceStreams!$A:$N,CY32,T$7)))</f>
        <v/>
      </c>
      <c r="U32" s="620" t="str">
        <f>IF($E32="","",IF(INDEX(E_SourceStreams!$A:$N,CZ32,U$7)="","",INDEX(E_SourceStreams!$A:$N,CZ32,U$7)))</f>
        <v/>
      </c>
      <c r="V32" s="620" t="str">
        <f>IF($E32="","",IF(INDEX(E_SourceStreams!$A:$N,DA32,V$7)="","",INDEX(E_SourceStreams!$A:$N,DA32,V$7)))</f>
        <v/>
      </c>
      <c r="W32" s="620" t="str">
        <f>IF($E32="","",IF(INDEX(E_SourceStreams!$A:$N,DB32,W$7)="","",INDEX(E_SourceStreams!$A:$N,DB32,W$7)))</f>
        <v/>
      </c>
      <c r="X32" s="620" t="str">
        <f>IF($E32="","",IF(INDEX(E_SourceStreams!$A:$N,DC32,X$7)="","",INDEX(E_SourceStreams!$A:$N,DC32,X$7)))</f>
        <v/>
      </c>
      <c r="Y32" s="620" t="str">
        <f>IF($E32="","",IF(INDEX(E_SourceStreams!$A:$N,DD32,Y$7)="","",INDEX(E_SourceStreams!$A:$N,DD32,Y$7)))</f>
        <v/>
      </c>
      <c r="Z32" s="620" t="str">
        <f>IF($E32="","",IF(INDEX(E_SourceStreams!$A:$N,DE32,Z$7)="","",INDEX(E_SourceStreams!$A:$N,DE32,Z$7)))</f>
        <v/>
      </c>
      <c r="AA32" s="620" t="str">
        <f>IF($E32="","",IF(INDEX(E_SourceStreams!$A:$N,DF32,AA$7)="","",INDEX(E_SourceStreams!$A:$N,DF32,AA$7)))</f>
        <v/>
      </c>
      <c r="AB32" s="620" t="str">
        <f>IF($E32="","",IF(INDEX(E_SourceStreams!$A:$N,DG32,AB$7)="","",INDEX(E_SourceStreams!$A:$N,DG32,AB$7)))</f>
        <v/>
      </c>
      <c r="AC32" s="620" t="str">
        <f>IF($E32="","",IF(INDEX(E_SourceStreams!$A:$N,DH32,AC$7)="","",INDEX(E_SourceStreams!$A:$N,DH32,AC$7)))</f>
        <v/>
      </c>
      <c r="AD32" s="620" t="str">
        <f>IF($E32="","",IF(INDEX(E_SourceStreams!$A:$N,DI32,AD$7)="","",INDEX(E_SourceStreams!$A:$N,DI32,AD$7)))</f>
        <v/>
      </c>
      <c r="AE32" s="620" t="str">
        <f>IF($E32="","",IF(INDEX(E_SourceStreams!$A:$N,DJ32,AE$7)="","",INDEX(E_SourceStreams!$A:$N,DJ32,AE$7)))</f>
        <v/>
      </c>
      <c r="AF32" s="620" t="str">
        <f>IF($E32="","",IF(INDEX(E_SourceStreams!$A:$N,DK32,AF$7)="","",INDEX(E_SourceStreams!$A:$N,DK32,AF$7)))</f>
        <v/>
      </c>
      <c r="AG32" s="620" t="str">
        <f>IF($E32="","",IF(INDEX(E_SourceStreams!$A:$N,DL32,AG$7)="","",INDEX(E_SourceStreams!$A:$N,DL32,AG$7)))</f>
        <v/>
      </c>
      <c r="AH32" s="620" t="str">
        <f>IF($E32="","",IF(INDEX(E_SourceStreams!$A:$N,DM32,AH$7)="","",INDEX(E_SourceStreams!$A:$N,DM32,AH$7)))</f>
        <v/>
      </c>
      <c r="AI32" s="620" t="str">
        <f>IF($E32="","",IF(INDEX(E_SourceStreams!$A:$N,DN32,AI$7)="","",INDEX(E_SourceStreams!$A:$N,DN32,AI$7)))</f>
        <v/>
      </c>
      <c r="AJ32" s="620" t="str">
        <f>IF($E32="","",IF(INDEX(E_SourceStreams!$A:$N,DO32,AJ$7)="","",INDEX(E_SourceStreams!$A:$N,DO32,AJ$7)))</f>
        <v/>
      </c>
      <c r="AK32" s="620" t="str">
        <f>IF($E32="","",IF(INDEX(E_SourceStreams!$A:$N,DP32,AK$7)="","",INDEX(E_SourceStreams!$A:$N,DP32,AK$7)))</f>
        <v/>
      </c>
      <c r="AL32" s="620" t="str">
        <f>IF($E32="","",IF(INDEX(E_SourceStreams!$A:$N,DQ32,AL$7)="","",INDEX(E_SourceStreams!$A:$N,DQ32,AL$7)))</f>
        <v/>
      </c>
      <c r="AM32" s="620" t="str">
        <f>IF($E32="","",IF(INDEX(E_SourceStreams!$A:$N,DR32,AM$7)="","",INDEX(E_SourceStreams!$A:$N,DR32,AM$7)))</f>
        <v/>
      </c>
      <c r="AN32" s="620" t="str">
        <f>IF($E32="","",IF(INDEX(E_SourceStreams!$A:$N,DS32,AN$7)="","",INDEX(E_SourceStreams!$A:$N,DS32,AN$7)))</f>
        <v/>
      </c>
      <c r="AO32" s="620" t="str">
        <f>IF($E32="","",IF(INDEX(E_SourceStreams!$A:$N,DT32,AO$7)="","",INDEX(E_SourceStreams!$A:$N,DT32,AO$7)))</f>
        <v/>
      </c>
      <c r="AP32" s="620" t="str">
        <f>IF($E32="","",IF(INDEX(E_SourceStreams!$A:$N,DU32,AP$7)="","",INDEX(E_SourceStreams!$A:$N,DU32,AP$7)))</f>
        <v/>
      </c>
      <c r="AQ32" s="620" t="str">
        <f>IF($E32="","",IF(INDEX(E_SourceStreams!$A:$N,DV32,AQ$7)="","",INDEX(E_SourceStreams!$A:$N,DV32,AQ$7)))</f>
        <v/>
      </c>
      <c r="AR32" s="620" t="str">
        <f>IF($E32="","",IF(INDEX(E_SourceStreams!$A:$N,DW32,AR$7)="","",INDEX(E_SourceStreams!$A:$N,DW32,AR$7)))</f>
        <v/>
      </c>
      <c r="AS32" s="620" t="str">
        <f>IF($E32="","",IF(INDEX(E_SourceStreams!$A:$N,DX32,AS$7)="","",INDEX(E_SourceStreams!$A:$N,DX32,AS$7)))</f>
        <v/>
      </c>
      <c r="AT32" s="620" t="str">
        <f>IF($E32="","",IF(INDEX(E_SourceStreams!$A:$N,DY32,AT$7)="","",INDEX(E_SourceStreams!$A:$N,DY32,AT$7)))</f>
        <v/>
      </c>
      <c r="AU32" s="620" t="str">
        <f>IF($E32="","",IF(INDEX(E_SourceStreams!$A:$N,DZ32,AU$7)="","",INDEX(E_SourceStreams!$A:$N,DZ32,AU$7)))</f>
        <v/>
      </c>
      <c r="AV32" s="620" t="str">
        <f>IF($E32="","",IF(INDEX(E_SourceStreams!$A:$N,EA32,AV$7)="","",INDEX(E_SourceStreams!$A:$N,EA32,AV$7)))</f>
        <v/>
      </c>
      <c r="AW32" s="620" t="str">
        <f>IF($E32="","",IF(INDEX(E_SourceStreams!$A:$N,EB32,AW$7)="","",INDEX(E_SourceStreams!$A:$N,EB32,AW$7)))</f>
        <v/>
      </c>
      <c r="AX32" s="620" t="str">
        <f>IF($E32="","",IF(INDEX(E_SourceStreams!$A:$N,EC32,AX$7)="","",INDEX(E_SourceStreams!$A:$N,EC32,AX$7)))</f>
        <v/>
      </c>
      <c r="AY32" s="620" t="str">
        <f>IF($E32="","",IF(INDEX(E_SourceStreams!$A:$N,ED32,AY$7)="","",INDEX(E_SourceStreams!$A:$N,ED32,AY$7)))</f>
        <v/>
      </c>
      <c r="AZ32" s="620" t="str">
        <f>IF($E32="","",IF(INDEX(E_SourceStreams!$A:$N,EE32,AZ$7)="","",INDEX(E_SourceStreams!$A:$N,EE32,AZ$7)))</f>
        <v/>
      </c>
      <c r="BA32" s="620" t="str">
        <f>IF($E32="","",IF(INDEX(E_SourceStreams!$A:$N,EF32,BA$7)="","",INDEX(E_SourceStreams!$A:$N,EF32,BA$7)))</f>
        <v/>
      </c>
      <c r="BB32" s="620" t="str">
        <f>IF($E32="","",IF(INDEX(E_SourceStreams!$A:$N,EG32,BB$7)="","",INDEX(E_SourceStreams!$A:$N,EG32,BB$7)))</f>
        <v/>
      </c>
      <c r="BC32" s="620" t="str">
        <f>IF($E32="","",IF(INDEX(E_SourceStreams!$A:$N,EH32,BC$7)="","",INDEX(E_SourceStreams!$A:$N,EH32,BC$7)))</f>
        <v/>
      </c>
      <c r="BD32" s="620" t="str">
        <f>IF($E32="","",IF(INDEX(E_SourceStreams!$A:$N,EI32,BD$7)="","",INDEX(E_SourceStreams!$A:$N,EI32,BD$7)))</f>
        <v/>
      </c>
      <c r="BE32" s="620" t="str">
        <f>IF($E32="","",IF(INDEX(E_SourceStreams!$A:$N,EJ32,BE$7)="","",INDEX(E_SourceStreams!$A:$N,EJ32,BE$7)))</f>
        <v/>
      </c>
      <c r="BF32" s="620" t="str">
        <f>IF($E32="","",IF(INDEX(E_SourceStreams!$A:$N,EK32,BF$7)="","",INDEX(E_SourceStreams!$A:$N,EK32,BF$7)))</f>
        <v/>
      </c>
      <c r="BG32" s="620" t="str">
        <f>IF($E32="","",IF(INDEX(E_SourceStreams!$A:$N,EL32,BG$7)="","",INDEX(E_SourceStreams!$A:$N,EL32,BG$7)))</f>
        <v/>
      </c>
      <c r="BH32" s="620" t="str">
        <f>IF($E32="","",IF(INDEX(E_SourceStreams!$A:$N,EM32,BH$7)="","",INDEX(E_SourceStreams!$A:$N,EM32,BH$7)))</f>
        <v/>
      </c>
      <c r="BI32" s="620" t="str">
        <f>IF($E32="","",IF(INDEX(E_SourceStreams!$A:$N,EN32,BI$7)="","",INDEX(E_SourceStreams!$A:$N,EN32,BI$7)))</f>
        <v/>
      </c>
      <c r="BJ32" s="620" t="str">
        <f>IF($E32="","",IF(INDEX(E_SourceStreams!$A:$N,EO32,BJ$7)="","",INDEX(E_SourceStreams!$A:$N,EO32,BJ$7)))</f>
        <v/>
      </c>
      <c r="BK32" s="620" t="str">
        <f>IF($E32="","",IF(INDEX(E_SourceStreams!$A:$N,EP32,BK$7)="","",INDEX(E_SourceStreams!$A:$N,EP32,BK$7)))</f>
        <v/>
      </c>
      <c r="BL32" s="620" t="str">
        <f>IF($E32="","",IF(INDEX(E_SourceStreams!$A:$N,EQ32,BL$7)="","",INDEX(E_SourceStreams!$A:$N,EQ32,BL$7)))</f>
        <v/>
      </c>
      <c r="BM32" s="620" t="str">
        <f>IF($E32="","",IF(INDEX(E_SourceStreams!$A:$N,ER32,BM$7)="","",INDEX(E_SourceStreams!$A:$N,ER32,BM$7)))</f>
        <v/>
      </c>
      <c r="BN32" s="620" t="str">
        <f>IF($E32="","",IF(INDEX(E_SourceStreams!$A:$N,ES32,BN$7)="","",INDEX(E_SourceStreams!$A:$N,ES32,BN$7)))</f>
        <v/>
      </c>
      <c r="BO32" s="620" t="str">
        <f>IF($E32="","",IF(INDEX(E_SourceStreams!$A:$N,ET32,BO$7)="","",INDEX(E_SourceStreams!$A:$N,ET32,BO$7)))</f>
        <v/>
      </c>
      <c r="BP32" s="620" t="str">
        <f>IF($E32="","",IF(INDEX(E_SourceStreams!$A:$N,EU32,BP$7)="","",INDEX(E_SourceStreams!$A:$N,EU32,BP$7)))</f>
        <v/>
      </c>
      <c r="BQ32" s="620" t="str">
        <f>IF($E32="","",IF(INDEX(E_SourceStreams!$A:$N,EV32,BQ$7)="","",INDEX(E_SourceStreams!$A:$N,EV32,BQ$7)))</f>
        <v/>
      </c>
      <c r="BR32" s="620" t="str">
        <f>IF($E32="","",IF(INDEX(E_SourceStreams!$A:$N,EW32,BR$7)="","",INDEX(E_SourceStreams!$A:$N,EW32,BR$7)))</f>
        <v/>
      </c>
      <c r="BS32" s="620" t="str">
        <f>IF($E32="","",IF(INDEX(E_SourceStreams!$A:$N,EX32,BS$7)="","",INDEX(E_SourceStreams!$A:$N,EX32,BS$7)))</f>
        <v/>
      </c>
      <c r="BT32" s="620" t="str">
        <f>IF($E32="","",IF(INDEX(E_SourceStreams!$A:$N,EY32,BT$7)="","",INDEX(E_SourceStreams!$A:$N,EY32,BT$7)))</f>
        <v/>
      </c>
      <c r="BU32" s="615"/>
      <c r="CJ32" s="621" t="str">
        <f t="shared" si="0"/>
        <v>SourceCategory_</v>
      </c>
      <c r="CK32" s="602" t="b">
        <f>INDEX(C_InstallationDescription!$A$224:$A$329,ROWS($CI$11:CI32))="ausblenden"</f>
        <v>0</v>
      </c>
      <c r="CL32" s="602" t="str">
        <f t="shared" si="1"/>
        <v>SourceStreamName_</v>
      </c>
      <c r="CN32" s="602">
        <f t="shared" si="67"/>
        <v>1520</v>
      </c>
      <c r="CO32" s="602">
        <f t="shared" si="4"/>
        <v>1522</v>
      </c>
      <c r="CP32" s="602">
        <f t="shared" si="5"/>
        <v>1524</v>
      </c>
      <c r="CQ32" s="602">
        <f t="shared" si="6"/>
        <v>1526</v>
      </c>
      <c r="CR32" s="602">
        <f t="shared" si="7"/>
        <v>1528</v>
      </c>
      <c r="CS32" s="602">
        <f t="shared" si="8"/>
        <v>1530</v>
      </c>
      <c r="CT32" s="602">
        <f t="shared" si="9"/>
        <v>1532</v>
      </c>
      <c r="CU32" s="602">
        <f t="shared" si="10"/>
        <v>1532</v>
      </c>
      <c r="CV32" s="602">
        <f t="shared" si="11"/>
        <v>1532</v>
      </c>
      <c r="CW32" s="602">
        <f t="shared" si="12"/>
        <v>1532</v>
      </c>
      <c r="CX32" s="602">
        <f t="shared" si="13"/>
        <v>1532</v>
      </c>
      <c r="CY32" s="602">
        <f t="shared" si="14"/>
        <v>1535</v>
      </c>
      <c r="CZ32" s="602">
        <f t="shared" si="15"/>
        <v>1539</v>
      </c>
      <c r="DA32" s="602">
        <f t="shared" si="16"/>
        <v>1540</v>
      </c>
      <c r="DB32" s="602">
        <f t="shared" si="17"/>
        <v>1541</v>
      </c>
      <c r="DC32" s="602">
        <f t="shared" si="18"/>
        <v>1548</v>
      </c>
      <c r="DD32" s="602">
        <f t="shared" si="19"/>
        <v>1558</v>
      </c>
      <c r="DE32" s="602">
        <f t="shared" si="20"/>
        <v>1558</v>
      </c>
      <c r="DF32" s="602">
        <f t="shared" si="21"/>
        <v>1558</v>
      </c>
      <c r="DG32" s="602">
        <f t="shared" si="22"/>
        <v>1558</v>
      </c>
      <c r="DH32" s="602">
        <f t="shared" si="23"/>
        <v>1558</v>
      </c>
      <c r="DI32" s="602">
        <f t="shared" si="24"/>
        <v>1558</v>
      </c>
      <c r="DJ32" s="602">
        <f t="shared" si="25"/>
        <v>1558</v>
      </c>
      <c r="DK32" s="602">
        <f t="shared" si="26"/>
        <v>1549</v>
      </c>
      <c r="DL32" s="602">
        <f t="shared" si="27"/>
        <v>1559</v>
      </c>
      <c r="DM32" s="602">
        <f t="shared" si="28"/>
        <v>1559</v>
      </c>
      <c r="DN32" s="602">
        <f t="shared" si="29"/>
        <v>1559</v>
      </c>
      <c r="DO32" s="602">
        <f t="shared" si="30"/>
        <v>1559</v>
      </c>
      <c r="DP32" s="602">
        <f t="shared" si="31"/>
        <v>1559</v>
      </c>
      <c r="DQ32" s="602">
        <f t="shared" si="32"/>
        <v>1559</v>
      </c>
      <c r="DR32" s="602">
        <f t="shared" si="33"/>
        <v>1559</v>
      </c>
      <c r="DS32" s="602">
        <f t="shared" si="34"/>
        <v>1550</v>
      </c>
      <c r="DT32" s="602">
        <f t="shared" si="35"/>
        <v>1560</v>
      </c>
      <c r="DU32" s="602">
        <f t="shared" si="36"/>
        <v>1560</v>
      </c>
      <c r="DV32" s="602">
        <f t="shared" si="37"/>
        <v>1560</v>
      </c>
      <c r="DW32" s="602">
        <f t="shared" si="38"/>
        <v>1560</v>
      </c>
      <c r="DX32" s="602">
        <f t="shared" si="39"/>
        <v>1560</v>
      </c>
      <c r="DY32" s="602">
        <f t="shared" si="40"/>
        <v>1560</v>
      </c>
      <c r="DZ32" s="602">
        <f t="shared" si="41"/>
        <v>1560</v>
      </c>
      <c r="EA32" s="602">
        <f t="shared" si="42"/>
        <v>1551</v>
      </c>
      <c r="EB32" s="602">
        <f t="shared" si="43"/>
        <v>1561</v>
      </c>
      <c r="EC32" s="602">
        <f t="shared" si="44"/>
        <v>1561</v>
      </c>
      <c r="ED32" s="602">
        <f t="shared" si="45"/>
        <v>1561</v>
      </c>
      <c r="EE32" s="602">
        <f t="shared" si="46"/>
        <v>1561</v>
      </c>
      <c r="EF32" s="602">
        <f t="shared" si="47"/>
        <v>1561</v>
      </c>
      <c r="EG32" s="602">
        <f t="shared" si="48"/>
        <v>1561</v>
      </c>
      <c r="EH32" s="602">
        <f t="shared" si="49"/>
        <v>1561</v>
      </c>
      <c r="EI32" s="602">
        <f t="shared" si="50"/>
        <v>1552</v>
      </c>
      <c r="EJ32" s="602">
        <f t="shared" si="51"/>
        <v>1562</v>
      </c>
      <c r="EK32" s="602">
        <f t="shared" si="52"/>
        <v>1562</v>
      </c>
      <c r="EL32" s="602">
        <f t="shared" si="53"/>
        <v>1562</v>
      </c>
      <c r="EM32" s="602">
        <f t="shared" si="54"/>
        <v>1562</v>
      </c>
      <c r="EN32" s="602">
        <f t="shared" si="55"/>
        <v>1562</v>
      </c>
      <c r="EO32" s="602">
        <f t="shared" si="56"/>
        <v>1562</v>
      </c>
      <c r="EP32" s="602">
        <f t="shared" si="57"/>
        <v>1562</v>
      </c>
      <c r="EQ32" s="602">
        <f t="shared" si="58"/>
        <v>1553</v>
      </c>
      <c r="ER32" s="602">
        <f t="shared" si="59"/>
        <v>1563</v>
      </c>
      <c r="ES32" s="602">
        <f t="shared" si="60"/>
        <v>1563</v>
      </c>
      <c r="ET32" s="602">
        <f t="shared" si="61"/>
        <v>1563</v>
      </c>
      <c r="EU32" s="602">
        <f t="shared" si="62"/>
        <v>1563</v>
      </c>
      <c r="EV32" s="602">
        <f t="shared" si="63"/>
        <v>1563</v>
      </c>
      <c r="EW32" s="602">
        <f t="shared" si="64"/>
        <v>1563</v>
      </c>
      <c r="EX32" s="602">
        <f t="shared" si="65"/>
        <v>1563</v>
      </c>
      <c r="EY32" s="602">
        <f t="shared" si="66"/>
        <v>1569</v>
      </c>
    </row>
    <row r="33" spans="2:155" ht="12.75" customHeight="1" x14ac:dyDescent="0.2">
      <c r="B33" s="617" t="str">
        <f>IF(COUNTIF($CK$10:CK33,TRUE)&gt;0,"",INDEX(C_InstallationDescription!$E$224:$E$240,ROWS($A$11:A33)))</f>
        <v/>
      </c>
      <c r="C33" s="623" t="str">
        <f>IF($E33="","",INDEX(C_InstallationDescription!F:F,MATCH($B33,C_InstallationDescription!$E:$E,0)))</f>
        <v/>
      </c>
      <c r="D33" s="623" t="str">
        <f>IF($E33="","",INDEX(C_InstallationDescription!I:I,MATCH($B33,C_InstallationDescription!$E:$E,0)))</f>
        <v/>
      </c>
      <c r="E33" s="623" t="str">
        <f>IF($B33="","",INDEX(C_InstallationDescription!F:F,MATCH($CJ33,C_InstallationDescription!$Q:$Q,0)))</f>
        <v/>
      </c>
      <c r="F33" s="624" t="str">
        <f>IF($E33="","",INDEX(C_InstallationDescription!L:L,MATCH($CJ33,C_InstallationDescription!$Q:$Q,0)))</f>
        <v/>
      </c>
      <c r="G33" s="623" t="str">
        <f>IF($E33="","",INDEX(C_InstallationDescription!M:M,MATCH($CJ33,C_InstallationDescription!$Q:$Q,0)))</f>
        <v/>
      </c>
      <c r="H33" s="623" t="str">
        <f>IF($E33="","",INDEX(C_InstallationDescription!N:N,MATCH($CJ33,C_InstallationDescription!$Q:$Q,0)))</f>
        <v/>
      </c>
      <c r="I33" s="620" t="str">
        <f>IF($E33="","",IF(INDEX(E_SourceStreams!$A:$N,CN33,I$7)="","",INDEX(E_SourceStreams!$A:$N,CN33,I$7)))</f>
        <v/>
      </c>
      <c r="J33" s="620" t="str">
        <f>IF($E33="","",IF(INDEX(E_SourceStreams!$A:$N,CO33,J$7)="","",INDEX(E_SourceStreams!$A:$N,CO33,J$7)))</f>
        <v/>
      </c>
      <c r="K33" s="620" t="str">
        <f>IF($E33="","",IF(INDEX(E_SourceStreams!$A:$N,CP33,K$7)="","",INDEX(E_SourceStreams!$A:$N,CP33,K$7)))</f>
        <v/>
      </c>
      <c r="L33" s="620" t="str">
        <f>IF($E33="","",IF(INDEX(E_SourceStreams!$A:$N,CQ33,L$7)="","",INDEX(E_SourceStreams!$A:$N,CQ33,L$7)))</f>
        <v/>
      </c>
      <c r="M33" s="620" t="str">
        <f>IF($E33="","",IF(INDEX(E_SourceStreams!$A:$N,CR33,M$7)="","",INDEX(E_SourceStreams!$A:$N,CR33,M$7)))</f>
        <v/>
      </c>
      <c r="N33" s="620" t="str">
        <f>IF($E33="","",IF(INDEX(E_SourceStreams!$A:$N,CS33,N$7)="","",INDEX(E_SourceStreams!$A:$N,CS33,N$7)))</f>
        <v/>
      </c>
      <c r="O33" s="620" t="str">
        <f>IF($E33="","",IF(INDEX(E_SourceStreams!$A:$N,CT33,O$7)="","",INDEX(E_SourceStreams!$A:$N,CT33,O$7)))</f>
        <v/>
      </c>
      <c r="P33" s="620" t="str">
        <f>IF($E33="","",IF(INDEX(E_SourceStreams!$A:$N,CU33,P$7)="","",INDEX(E_SourceStreams!$A:$N,CU33,P$7)))</f>
        <v/>
      </c>
      <c r="Q33" s="620" t="str">
        <f>IF($E33="","",IF(INDEX(E_SourceStreams!$A:$N,CV33,Q$7)="","",INDEX(E_SourceStreams!$A:$N,CV33,Q$7)))</f>
        <v/>
      </c>
      <c r="R33" s="620" t="str">
        <f>IF($E33="","",IF(INDEX(E_SourceStreams!$A:$N,CW33,R$7)="","",INDEX(E_SourceStreams!$A:$N,CW33,R$7)))</f>
        <v/>
      </c>
      <c r="S33" s="620" t="str">
        <f>IF($E33="","",IF(INDEX(E_SourceStreams!$A:$N,CX33,S$7)="","",INDEX(E_SourceStreams!$A:$N,CX33,S$7)))</f>
        <v/>
      </c>
      <c r="T33" s="620" t="str">
        <f>IF($E33="","",IF(INDEX(E_SourceStreams!$A:$N,CY33,T$7)="","",INDEX(E_SourceStreams!$A:$N,CY33,T$7)))</f>
        <v/>
      </c>
      <c r="U33" s="620" t="str">
        <f>IF($E33="","",IF(INDEX(E_SourceStreams!$A:$N,CZ33,U$7)="","",INDEX(E_SourceStreams!$A:$N,CZ33,U$7)))</f>
        <v/>
      </c>
      <c r="V33" s="620" t="str">
        <f>IF($E33="","",IF(INDEX(E_SourceStreams!$A:$N,DA33,V$7)="","",INDEX(E_SourceStreams!$A:$N,DA33,V$7)))</f>
        <v/>
      </c>
      <c r="W33" s="620" t="str">
        <f>IF($E33="","",IF(INDEX(E_SourceStreams!$A:$N,DB33,W$7)="","",INDEX(E_SourceStreams!$A:$N,DB33,W$7)))</f>
        <v/>
      </c>
      <c r="X33" s="620" t="str">
        <f>IF($E33="","",IF(INDEX(E_SourceStreams!$A:$N,DC33,X$7)="","",INDEX(E_SourceStreams!$A:$N,DC33,X$7)))</f>
        <v/>
      </c>
      <c r="Y33" s="620" t="str">
        <f>IF($E33="","",IF(INDEX(E_SourceStreams!$A:$N,DD33,Y$7)="","",INDEX(E_SourceStreams!$A:$N,DD33,Y$7)))</f>
        <v/>
      </c>
      <c r="Z33" s="620" t="str">
        <f>IF($E33="","",IF(INDEX(E_SourceStreams!$A:$N,DE33,Z$7)="","",INDEX(E_SourceStreams!$A:$N,DE33,Z$7)))</f>
        <v/>
      </c>
      <c r="AA33" s="620" t="str">
        <f>IF($E33="","",IF(INDEX(E_SourceStreams!$A:$N,DF33,AA$7)="","",INDEX(E_SourceStreams!$A:$N,DF33,AA$7)))</f>
        <v/>
      </c>
      <c r="AB33" s="620" t="str">
        <f>IF($E33="","",IF(INDEX(E_SourceStreams!$A:$N,DG33,AB$7)="","",INDEX(E_SourceStreams!$A:$N,DG33,AB$7)))</f>
        <v/>
      </c>
      <c r="AC33" s="620" t="str">
        <f>IF($E33="","",IF(INDEX(E_SourceStreams!$A:$N,DH33,AC$7)="","",INDEX(E_SourceStreams!$A:$N,DH33,AC$7)))</f>
        <v/>
      </c>
      <c r="AD33" s="620" t="str">
        <f>IF($E33="","",IF(INDEX(E_SourceStreams!$A:$N,DI33,AD$7)="","",INDEX(E_SourceStreams!$A:$N,DI33,AD$7)))</f>
        <v/>
      </c>
      <c r="AE33" s="620" t="str">
        <f>IF($E33="","",IF(INDEX(E_SourceStreams!$A:$N,DJ33,AE$7)="","",INDEX(E_SourceStreams!$A:$N,DJ33,AE$7)))</f>
        <v/>
      </c>
      <c r="AF33" s="620" t="str">
        <f>IF($E33="","",IF(INDEX(E_SourceStreams!$A:$N,DK33,AF$7)="","",INDEX(E_SourceStreams!$A:$N,DK33,AF$7)))</f>
        <v/>
      </c>
      <c r="AG33" s="620" t="str">
        <f>IF($E33="","",IF(INDEX(E_SourceStreams!$A:$N,DL33,AG$7)="","",INDEX(E_SourceStreams!$A:$N,DL33,AG$7)))</f>
        <v/>
      </c>
      <c r="AH33" s="620" t="str">
        <f>IF($E33="","",IF(INDEX(E_SourceStreams!$A:$N,DM33,AH$7)="","",INDEX(E_SourceStreams!$A:$N,DM33,AH$7)))</f>
        <v/>
      </c>
      <c r="AI33" s="620" t="str">
        <f>IF($E33="","",IF(INDEX(E_SourceStreams!$A:$N,DN33,AI$7)="","",INDEX(E_SourceStreams!$A:$N,DN33,AI$7)))</f>
        <v/>
      </c>
      <c r="AJ33" s="620" t="str">
        <f>IF($E33="","",IF(INDEX(E_SourceStreams!$A:$N,DO33,AJ$7)="","",INDEX(E_SourceStreams!$A:$N,DO33,AJ$7)))</f>
        <v/>
      </c>
      <c r="AK33" s="620" t="str">
        <f>IF($E33="","",IF(INDEX(E_SourceStreams!$A:$N,DP33,AK$7)="","",INDEX(E_SourceStreams!$A:$N,DP33,AK$7)))</f>
        <v/>
      </c>
      <c r="AL33" s="620" t="str">
        <f>IF($E33="","",IF(INDEX(E_SourceStreams!$A:$N,DQ33,AL$7)="","",INDEX(E_SourceStreams!$A:$N,DQ33,AL$7)))</f>
        <v/>
      </c>
      <c r="AM33" s="620" t="str">
        <f>IF($E33="","",IF(INDEX(E_SourceStreams!$A:$N,DR33,AM$7)="","",INDEX(E_SourceStreams!$A:$N,DR33,AM$7)))</f>
        <v/>
      </c>
      <c r="AN33" s="620" t="str">
        <f>IF($E33="","",IF(INDEX(E_SourceStreams!$A:$N,DS33,AN$7)="","",INDEX(E_SourceStreams!$A:$N,DS33,AN$7)))</f>
        <v/>
      </c>
      <c r="AO33" s="620" t="str">
        <f>IF($E33="","",IF(INDEX(E_SourceStreams!$A:$N,DT33,AO$7)="","",INDEX(E_SourceStreams!$A:$N,DT33,AO$7)))</f>
        <v/>
      </c>
      <c r="AP33" s="620" t="str">
        <f>IF($E33="","",IF(INDEX(E_SourceStreams!$A:$N,DU33,AP$7)="","",INDEX(E_SourceStreams!$A:$N,DU33,AP$7)))</f>
        <v/>
      </c>
      <c r="AQ33" s="620" t="str">
        <f>IF($E33="","",IF(INDEX(E_SourceStreams!$A:$N,DV33,AQ$7)="","",INDEX(E_SourceStreams!$A:$N,DV33,AQ$7)))</f>
        <v/>
      </c>
      <c r="AR33" s="620" t="str">
        <f>IF($E33="","",IF(INDEX(E_SourceStreams!$A:$N,DW33,AR$7)="","",INDEX(E_SourceStreams!$A:$N,DW33,AR$7)))</f>
        <v/>
      </c>
      <c r="AS33" s="620" t="str">
        <f>IF($E33="","",IF(INDEX(E_SourceStreams!$A:$N,DX33,AS$7)="","",INDEX(E_SourceStreams!$A:$N,DX33,AS$7)))</f>
        <v/>
      </c>
      <c r="AT33" s="620" t="str">
        <f>IF($E33="","",IF(INDEX(E_SourceStreams!$A:$N,DY33,AT$7)="","",INDEX(E_SourceStreams!$A:$N,DY33,AT$7)))</f>
        <v/>
      </c>
      <c r="AU33" s="620" t="str">
        <f>IF($E33="","",IF(INDEX(E_SourceStreams!$A:$N,DZ33,AU$7)="","",INDEX(E_SourceStreams!$A:$N,DZ33,AU$7)))</f>
        <v/>
      </c>
      <c r="AV33" s="620" t="str">
        <f>IF($E33="","",IF(INDEX(E_SourceStreams!$A:$N,EA33,AV$7)="","",INDEX(E_SourceStreams!$A:$N,EA33,AV$7)))</f>
        <v/>
      </c>
      <c r="AW33" s="620" t="str">
        <f>IF($E33="","",IF(INDEX(E_SourceStreams!$A:$N,EB33,AW$7)="","",INDEX(E_SourceStreams!$A:$N,EB33,AW$7)))</f>
        <v/>
      </c>
      <c r="AX33" s="620" t="str">
        <f>IF($E33="","",IF(INDEX(E_SourceStreams!$A:$N,EC33,AX$7)="","",INDEX(E_SourceStreams!$A:$N,EC33,AX$7)))</f>
        <v/>
      </c>
      <c r="AY33" s="620" t="str">
        <f>IF($E33="","",IF(INDEX(E_SourceStreams!$A:$N,ED33,AY$7)="","",INDEX(E_SourceStreams!$A:$N,ED33,AY$7)))</f>
        <v/>
      </c>
      <c r="AZ33" s="620" t="str">
        <f>IF($E33="","",IF(INDEX(E_SourceStreams!$A:$N,EE33,AZ$7)="","",INDEX(E_SourceStreams!$A:$N,EE33,AZ$7)))</f>
        <v/>
      </c>
      <c r="BA33" s="620" t="str">
        <f>IF($E33="","",IF(INDEX(E_SourceStreams!$A:$N,EF33,BA$7)="","",INDEX(E_SourceStreams!$A:$N,EF33,BA$7)))</f>
        <v/>
      </c>
      <c r="BB33" s="620" t="str">
        <f>IF($E33="","",IF(INDEX(E_SourceStreams!$A:$N,EG33,BB$7)="","",INDEX(E_SourceStreams!$A:$N,EG33,BB$7)))</f>
        <v/>
      </c>
      <c r="BC33" s="620" t="str">
        <f>IF($E33="","",IF(INDEX(E_SourceStreams!$A:$N,EH33,BC$7)="","",INDEX(E_SourceStreams!$A:$N,EH33,BC$7)))</f>
        <v/>
      </c>
      <c r="BD33" s="620" t="str">
        <f>IF($E33="","",IF(INDEX(E_SourceStreams!$A:$N,EI33,BD$7)="","",INDEX(E_SourceStreams!$A:$N,EI33,BD$7)))</f>
        <v/>
      </c>
      <c r="BE33" s="620" t="str">
        <f>IF($E33="","",IF(INDEX(E_SourceStreams!$A:$N,EJ33,BE$7)="","",INDEX(E_SourceStreams!$A:$N,EJ33,BE$7)))</f>
        <v/>
      </c>
      <c r="BF33" s="620" t="str">
        <f>IF($E33="","",IF(INDEX(E_SourceStreams!$A:$N,EK33,BF$7)="","",INDEX(E_SourceStreams!$A:$N,EK33,BF$7)))</f>
        <v/>
      </c>
      <c r="BG33" s="620" t="str">
        <f>IF($E33="","",IF(INDEX(E_SourceStreams!$A:$N,EL33,BG$7)="","",INDEX(E_SourceStreams!$A:$N,EL33,BG$7)))</f>
        <v/>
      </c>
      <c r="BH33" s="620" t="str">
        <f>IF($E33="","",IF(INDEX(E_SourceStreams!$A:$N,EM33,BH$7)="","",INDEX(E_SourceStreams!$A:$N,EM33,BH$7)))</f>
        <v/>
      </c>
      <c r="BI33" s="620" t="str">
        <f>IF($E33="","",IF(INDEX(E_SourceStreams!$A:$N,EN33,BI$7)="","",INDEX(E_SourceStreams!$A:$N,EN33,BI$7)))</f>
        <v/>
      </c>
      <c r="BJ33" s="620" t="str">
        <f>IF($E33="","",IF(INDEX(E_SourceStreams!$A:$N,EO33,BJ$7)="","",INDEX(E_SourceStreams!$A:$N,EO33,BJ$7)))</f>
        <v/>
      </c>
      <c r="BK33" s="620" t="str">
        <f>IF($E33="","",IF(INDEX(E_SourceStreams!$A:$N,EP33,BK$7)="","",INDEX(E_SourceStreams!$A:$N,EP33,BK$7)))</f>
        <v/>
      </c>
      <c r="BL33" s="620" t="str">
        <f>IF($E33="","",IF(INDEX(E_SourceStreams!$A:$N,EQ33,BL$7)="","",INDEX(E_SourceStreams!$A:$N,EQ33,BL$7)))</f>
        <v/>
      </c>
      <c r="BM33" s="620" t="str">
        <f>IF($E33="","",IF(INDEX(E_SourceStreams!$A:$N,ER33,BM$7)="","",INDEX(E_SourceStreams!$A:$N,ER33,BM$7)))</f>
        <v/>
      </c>
      <c r="BN33" s="620" t="str">
        <f>IF($E33="","",IF(INDEX(E_SourceStreams!$A:$N,ES33,BN$7)="","",INDEX(E_SourceStreams!$A:$N,ES33,BN$7)))</f>
        <v/>
      </c>
      <c r="BO33" s="620" t="str">
        <f>IF($E33="","",IF(INDEX(E_SourceStreams!$A:$N,ET33,BO$7)="","",INDEX(E_SourceStreams!$A:$N,ET33,BO$7)))</f>
        <v/>
      </c>
      <c r="BP33" s="620" t="str">
        <f>IF($E33="","",IF(INDEX(E_SourceStreams!$A:$N,EU33,BP$7)="","",INDEX(E_SourceStreams!$A:$N,EU33,BP$7)))</f>
        <v/>
      </c>
      <c r="BQ33" s="620" t="str">
        <f>IF($E33="","",IF(INDEX(E_SourceStreams!$A:$N,EV33,BQ$7)="","",INDEX(E_SourceStreams!$A:$N,EV33,BQ$7)))</f>
        <v/>
      </c>
      <c r="BR33" s="620" t="str">
        <f>IF($E33="","",IF(INDEX(E_SourceStreams!$A:$N,EW33,BR$7)="","",INDEX(E_SourceStreams!$A:$N,EW33,BR$7)))</f>
        <v/>
      </c>
      <c r="BS33" s="620" t="str">
        <f>IF($E33="","",IF(INDEX(E_SourceStreams!$A:$N,EX33,BS$7)="","",INDEX(E_SourceStreams!$A:$N,EX33,BS$7)))</f>
        <v/>
      </c>
      <c r="BT33" s="620" t="str">
        <f>IF($E33="","",IF(INDEX(E_SourceStreams!$A:$N,EY33,BT$7)="","",INDEX(E_SourceStreams!$A:$N,EY33,BT$7)))</f>
        <v/>
      </c>
      <c r="BU33" s="615"/>
      <c r="CJ33" s="621" t="str">
        <f t="shared" si="0"/>
        <v>SourceCategory_</v>
      </c>
      <c r="CK33" s="602" t="b">
        <f>INDEX(C_InstallationDescription!$A$224:$A$329,ROWS($CI$11:CI33))="ausblenden"</f>
        <v>0</v>
      </c>
      <c r="CL33" s="602" t="str">
        <f t="shared" si="1"/>
        <v>SourceStreamName_</v>
      </c>
      <c r="CN33" s="602">
        <f t="shared" si="67"/>
        <v>1586</v>
      </c>
      <c r="CO33" s="602">
        <f t="shared" si="4"/>
        <v>1588</v>
      </c>
      <c r="CP33" s="602">
        <f t="shared" si="5"/>
        <v>1590</v>
      </c>
      <c r="CQ33" s="602">
        <f t="shared" si="6"/>
        <v>1592</v>
      </c>
      <c r="CR33" s="602">
        <f t="shared" si="7"/>
        <v>1594</v>
      </c>
      <c r="CS33" s="602">
        <f t="shared" si="8"/>
        <v>1596</v>
      </c>
      <c r="CT33" s="602">
        <f t="shared" si="9"/>
        <v>1598</v>
      </c>
      <c r="CU33" s="602">
        <f t="shared" si="10"/>
        <v>1598</v>
      </c>
      <c r="CV33" s="602">
        <f t="shared" si="11"/>
        <v>1598</v>
      </c>
      <c r="CW33" s="602">
        <f t="shared" si="12"/>
        <v>1598</v>
      </c>
      <c r="CX33" s="602">
        <f t="shared" si="13"/>
        <v>1598</v>
      </c>
      <c r="CY33" s="602">
        <f t="shared" si="14"/>
        <v>1601</v>
      </c>
      <c r="CZ33" s="602">
        <f t="shared" si="15"/>
        <v>1605</v>
      </c>
      <c r="DA33" s="602">
        <f t="shared" si="16"/>
        <v>1606</v>
      </c>
      <c r="DB33" s="602">
        <f t="shared" si="17"/>
        <v>1607</v>
      </c>
      <c r="DC33" s="602">
        <f t="shared" si="18"/>
        <v>1614</v>
      </c>
      <c r="DD33" s="602">
        <f t="shared" si="19"/>
        <v>1624</v>
      </c>
      <c r="DE33" s="602">
        <f t="shared" si="20"/>
        <v>1624</v>
      </c>
      <c r="DF33" s="602">
        <f t="shared" si="21"/>
        <v>1624</v>
      </c>
      <c r="DG33" s="602">
        <f t="shared" si="22"/>
        <v>1624</v>
      </c>
      <c r="DH33" s="602">
        <f t="shared" si="23"/>
        <v>1624</v>
      </c>
      <c r="DI33" s="602">
        <f t="shared" si="24"/>
        <v>1624</v>
      </c>
      <c r="DJ33" s="602">
        <f t="shared" si="25"/>
        <v>1624</v>
      </c>
      <c r="DK33" s="602">
        <f t="shared" si="26"/>
        <v>1615</v>
      </c>
      <c r="DL33" s="602">
        <f t="shared" si="27"/>
        <v>1625</v>
      </c>
      <c r="DM33" s="602">
        <f t="shared" si="28"/>
        <v>1625</v>
      </c>
      <c r="DN33" s="602">
        <f t="shared" si="29"/>
        <v>1625</v>
      </c>
      <c r="DO33" s="602">
        <f t="shared" si="30"/>
        <v>1625</v>
      </c>
      <c r="DP33" s="602">
        <f t="shared" si="31"/>
        <v>1625</v>
      </c>
      <c r="DQ33" s="602">
        <f t="shared" si="32"/>
        <v>1625</v>
      </c>
      <c r="DR33" s="602">
        <f t="shared" si="33"/>
        <v>1625</v>
      </c>
      <c r="DS33" s="602">
        <f t="shared" si="34"/>
        <v>1616</v>
      </c>
      <c r="DT33" s="602">
        <f t="shared" si="35"/>
        <v>1626</v>
      </c>
      <c r="DU33" s="602">
        <f t="shared" si="36"/>
        <v>1626</v>
      </c>
      <c r="DV33" s="602">
        <f t="shared" si="37"/>
        <v>1626</v>
      </c>
      <c r="DW33" s="602">
        <f t="shared" si="38"/>
        <v>1626</v>
      </c>
      <c r="DX33" s="602">
        <f t="shared" si="39"/>
        <v>1626</v>
      </c>
      <c r="DY33" s="602">
        <f t="shared" si="40"/>
        <v>1626</v>
      </c>
      <c r="DZ33" s="602">
        <f t="shared" si="41"/>
        <v>1626</v>
      </c>
      <c r="EA33" s="602">
        <f t="shared" si="42"/>
        <v>1617</v>
      </c>
      <c r="EB33" s="602">
        <f t="shared" si="43"/>
        <v>1627</v>
      </c>
      <c r="EC33" s="602">
        <f t="shared" si="44"/>
        <v>1627</v>
      </c>
      <c r="ED33" s="602">
        <f t="shared" si="45"/>
        <v>1627</v>
      </c>
      <c r="EE33" s="602">
        <f t="shared" si="46"/>
        <v>1627</v>
      </c>
      <c r="EF33" s="602">
        <f t="shared" si="47"/>
        <v>1627</v>
      </c>
      <c r="EG33" s="602">
        <f t="shared" si="48"/>
        <v>1627</v>
      </c>
      <c r="EH33" s="602">
        <f t="shared" si="49"/>
        <v>1627</v>
      </c>
      <c r="EI33" s="602">
        <f t="shared" si="50"/>
        <v>1618</v>
      </c>
      <c r="EJ33" s="602">
        <f t="shared" si="51"/>
        <v>1628</v>
      </c>
      <c r="EK33" s="602">
        <f t="shared" si="52"/>
        <v>1628</v>
      </c>
      <c r="EL33" s="602">
        <f t="shared" si="53"/>
        <v>1628</v>
      </c>
      <c r="EM33" s="602">
        <f t="shared" si="54"/>
        <v>1628</v>
      </c>
      <c r="EN33" s="602">
        <f t="shared" si="55"/>
        <v>1628</v>
      </c>
      <c r="EO33" s="602">
        <f t="shared" si="56"/>
        <v>1628</v>
      </c>
      <c r="EP33" s="602">
        <f t="shared" si="57"/>
        <v>1628</v>
      </c>
      <c r="EQ33" s="602">
        <f t="shared" si="58"/>
        <v>1619</v>
      </c>
      <c r="ER33" s="602">
        <f t="shared" si="59"/>
        <v>1629</v>
      </c>
      <c r="ES33" s="602">
        <f t="shared" si="60"/>
        <v>1629</v>
      </c>
      <c r="ET33" s="602">
        <f t="shared" si="61"/>
        <v>1629</v>
      </c>
      <c r="EU33" s="602">
        <f t="shared" si="62"/>
        <v>1629</v>
      </c>
      <c r="EV33" s="602">
        <f t="shared" si="63"/>
        <v>1629</v>
      </c>
      <c r="EW33" s="602">
        <f t="shared" si="64"/>
        <v>1629</v>
      </c>
      <c r="EX33" s="602">
        <f t="shared" si="65"/>
        <v>1629</v>
      </c>
      <c r="EY33" s="602">
        <f t="shared" si="66"/>
        <v>1635</v>
      </c>
    </row>
    <row r="34" spans="2:155" ht="12.75" customHeight="1" x14ac:dyDescent="0.2">
      <c r="B34" s="617" t="str">
        <f>IF(COUNTIF($CK$10:CK34,TRUE)&gt;0,"",INDEX(C_InstallationDescription!$E$224:$E$240,ROWS($A$11:A34)))</f>
        <v/>
      </c>
      <c r="C34" s="623" t="str">
        <f>IF($E34="","",INDEX(C_InstallationDescription!F:F,MATCH($B34,C_InstallationDescription!$E:$E,0)))</f>
        <v/>
      </c>
      <c r="D34" s="623" t="str">
        <f>IF($E34="","",INDEX(C_InstallationDescription!I:I,MATCH($B34,C_InstallationDescription!$E:$E,0)))</f>
        <v/>
      </c>
      <c r="E34" s="623" t="str">
        <f>IF($B34="","",INDEX(C_InstallationDescription!F:F,MATCH($CJ34,C_InstallationDescription!$Q:$Q,0)))</f>
        <v/>
      </c>
      <c r="F34" s="624" t="str">
        <f>IF($E34="","",INDEX(C_InstallationDescription!L:L,MATCH($CJ34,C_InstallationDescription!$Q:$Q,0)))</f>
        <v/>
      </c>
      <c r="G34" s="623" t="str">
        <f>IF($E34="","",INDEX(C_InstallationDescription!M:M,MATCH($CJ34,C_InstallationDescription!$Q:$Q,0)))</f>
        <v/>
      </c>
      <c r="H34" s="623" t="str">
        <f>IF($E34="","",INDEX(C_InstallationDescription!N:N,MATCH($CJ34,C_InstallationDescription!$Q:$Q,0)))</f>
        <v/>
      </c>
      <c r="I34" s="620" t="str">
        <f>IF($E34="","",IF(INDEX(E_SourceStreams!$A:$N,CN34,I$7)="","",INDEX(E_SourceStreams!$A:$N,CN34,I$7)))</f>
        <v/>
      </c>
      <c r="J34" s="620" t="str">
        <f>IF($E34="","",IF(INDEX(E_SourceStreams!$A:$N,CO34,J$7)="","",INDEX(E_SourceStreams!$A:$N,CO34,J$7)))</f>
        <v/>
      </c>
      <c r="K34" s="620" t="str">
        <f>IF($E34="","",IF(INDEX(E_SourceStreams!$A:$N,CP34,K$7)="","",INDEX(E_SourceStreams!$A:$N,CP34,K$7)))</f>
        <v/>
      </c>
      <c r="L34" s="620" t="str">
        <f>IF($E34="","",IF(INDEX(E_SourceStreams!$A:$N,CQ34,L$7)="","",INDEX(E_SourceStreams!$A:$N,CQ34,L$7)))</f>
        <v/>
      </c>
      <c r="M34" s="620" t="str">
        <f>IF($E34="","",IF(INDEX(E_SourceStreams!$A:$N,CR34,M$7)="","",INDEX(E_SourceStreams!$A:$N,CR34,M$7)))</f>
        <v/>
      </c>
      <c r="N34" s="620" t="str">
        <f>IF($E34="","",IF(INDEX(E_SourceStreams!$A:$N,CS34,N$7)="","",INDEX(E_SourceStreams!$A:$N,CS34,N$7)))</f>
        <v/>
      </c>
      <c r="O34" s="620" t="str">
        <f>IF($E34="","",IF(INDEX(E_SourceStreams!$A:$N,CT34,O$7)="","",INDEX(E_SourceStreams!$A:$N,CT34,O$7)))</f>
        <v/>
      </c>
      <c r="P34" s="620" t="str">
        <f>IF($E34="","",IF(INDEX(E_SourceStreams!$A:$N,CU34,P$7)="","",INDEX(E_SourceStreams!$A:$N,CU34,P$7)))</f>
        <v/>
      </c>
      <c r="Q34" s="620" t="str">
        <f>IF($E34="","",IF(INDEX(E_SourceStreams!$A:$N,CV34,Q$7)="","",INDEX(E_SourceStreams!$A:$N,CV34,Q$7)))</f>
        <v/>
      </c>
      <c r="R34" s="620" t="str">
        <f>IF($E34="","",IF(INDEX(E_SourceStreams!$A:$N,CW34,R$7)="","",INDEX(E_SourceStreams!$A:$N,CW34,R$7)))</f>
        <v/>
      </c>
      <c r="S34" s="620" t="str">
        <f>IF($E34="","",IF(INDEX(E_SourceStreams!$A:$N,CX34,S$7)="","",INDEX(E_SourceStreams!$A:$N,CX34,S$7)))</f>
        <v/>
      </c>
      <c r="T34" s="620" t="str">
        <f>IF($E34="","",IF(INDEX(E_SourceStreams!$A:$N,CY34,T$7)="","",INDEX(E_SourceStreams!$A:$N,CY34,T$7)))</f>
        <v/>
      </c>
      <c r="U34" s="620" t="str">
        <f>IF($E34="","",IF(INDEX(E_SourceStreams!$A:$N,CZ34,U$7)="","",INDEX(E_SourceStreams!$A:$N,CZ34,U$7)))</f>
        <v/>
      </c>
      <c r="V34" s="620" t="str">
        <f>IF($E34="","",IF(INDEX(E_SourceStreams!$A:$N,DA34,V$7)="","",INDEX(E_SourceStreams!$A:$N,DA34,V$7)))</f>
        <v/>
      </c>
      <c r="W34" s="620" t="str">
        <f>IF($E34="","",IF(INDEX(E_SourceStreams!$A:$N,DB34,W$7)="","",INDEX(E_SourceStreams!$A:$N,DB34,W$7)))</f>
        <v/>
      </c>
      <c r="X34" s="620" t="str">
        <f>IF($E34="","",IF(INDEX(E_SourceStreams!$A:$N,DC34,X$7)="","",INDEX(E_SourceStreams!$A:$N,DC34,X$7)))</f>
        <v/>
      </c>
      <c r="Y34" s="620" t="str">
        <f>IF($E34="","",IF(INDEX(E_SourceStreams!$A:$N,DD34,Y$7)="","",INDEX(E_SourceStreams!$A:$N,DD34,Y$7)))</f>
        <v/>
      </c>
      <c r="Z34" s="620" t="str">
        <f>IF($E34="","",IF(INDEX(E_SourceStreams!$A:$N,DE34,Z$7)="","",INDEX(E_SourceStreams!$A:$N,DE34,Z$7)))</f>
        <v/>
      </c>
      <c r="AA34" s="620" t="str">
        <f>IF($E34="","",IF(INDEX(E_SourceStreams!$A:$N,DF34,AA$7)="","",INDEX(E_SourceStreams!$A:$N,DF34,AA$7)))</f>
        <v/>
      </c>
      <c r="AB34" s="620" t="str">
        <f>IF($E34="","",IF(INDEX(E_SourceStreams!$A:$N,DG34,AB$7)="","",INDEX(E_SourceStreams!$A:$N,DG34,AB$7)))</f>
        <v/>
      </c>
      <c r="AC34" s="620" t="str">
        <f>IF($E34="","",IF(INDEX(E_SourceStreams!$A:$N,DH34,AC$7)="","",INDEX(E_SourceStreams!$A:$N,DH34,AC$7)))</f>
        <v/>
      </c>
      <c r="AD34" s="620" t="str">
        <f>IF($E34="","",IF(INDEX(E_SourceStreams!$A:$N,DI34,AD$7)="","",INDEX(E_SourceStreams!$A:$N,DI34,AD$7)))</f>
        <v/>
      </c>
      <c r="AE34" s="620" t="str">
        <f>IF($E34="","",IF(INDEX(E_SourceStreams!$A:$N,DJ34,AE$7)="","",INDEX(E_SourceStreams!$A:$N,DJ34,AE$7)))</f>
        <v/>
      </c>
      <c r="AF34" s="620" t="str">
        <f>IF($E34="","",IF(INDEX(E_SourceStreams!$A:$N,DK34,AF$7)="","",INDEX(E_SourceStreams!$A:$N,DK34,AF$7)))</f>
        <v/>
      </c>
      <c r="AG34" s="620" t="str">
        <f>IF($E34="","",IF(INDEX(E_SourceStreams!$A:$N,DL34,AG$7)="","",INDEX(E_SourceStreams!$A:$N,DL34,AG$7)))</f>
        <v/>
      </c>
      <c r="AH34" s="620" t="str">
        <f>IF($E34="","",IF(INDEX(E_SourceStreams!$A:$N,DM34,AH$7)="","",INDEX(E_SourceStreams!$A:$N,DM34,AH$7)))</f>
        <v/>
      </c>
      <c r="AI34" s="620" t="str">
        <f>IF($E34="","",IF(INDEX(E_SourceStreams!$A:$N,DN34,AI$7)="","",INDEX(E_SourceStreams!$A:$N,DN34,AI$7)))</f>
        <v/>
      </c>
      <c r="AJ34" s="620" t="str">
        <f>IF($E34="","",IF(INDEX(E_SourceStreams!$A:$N,DO34,AJ$7)="","",INDEX(E_SourceStreams!$A:$N,DO34,AJ$7)))</f>
        <v/>
      </c>
      <c r="AK34" s="620" t="str">
        <f>IF($E34="","",IF(INDEX(E_SourceStreams!$A:$N,DP34,AK$7)="","",INDEX(E_SourceStreams!$A:$N,DP34,AK$7)))</f>
        <v/>
      </c>
      <c r="AL34" s="620" t="str">
        <f>IF($E34="","",IF(INDEX(E_SourceStreams!$A:$N,DQ34,AL$7)="","",INDEX(E_SourceStreams!$A:$N,DQ34,AL$7)))</f>
        <v/>
      </c>
      <c r="AM34" s="620" t="str">
        <f>IF($E34="","",IF(INDEX(E_SourceStreams!$A:$N,DR34,AM$7)="","",INDEX(E_SourceStreams!$A:$N,DR34,AM$7)))</f>
        <v/>
      </c>
      <c r="AN34" s="620" t="str">
        <f>IF($E34="","",IF(INDEX(E_SourceStreams!$A:$N,DS34,AN$7)="","",INDEX(E_SourceStreams!$A:$N,DS34,AN$7)))</f>
        <v/>
      </c>
      <c r="AO34" s="620" t="str">
        <f>IF($E34="","",IF(INDEX(E_SourceStreams!$A:$N,DT34,AO$7)="","",INDEX(E_SourceStreams!$A:$N,DT34,AO$7)))</f>
        <v/>
      </c>
      <c r="AP34" s="620" t="str">
        <f>IF($E34="","",IF(INDEX(E_SourceStreams!$A:$N,DU34,AP$7)="","",INDEX(E_SourceStreams!$A:$N,DU34,AP$7)))</f>
        <v/>
      </c>
      <c r="AQ34" s="620" t="str">
        <f>IF($E34="","",IF(INDEX(E_SourceStreams!$A:$N,DV34,AQ$7)="","",INDEX(E_SourceStreams!$A:$N,DV34,AQ$7)))</f>
        <v/>
      </c>
      <c r="AR34" s="620" t="str">
        <f>IF($E34="","",IF(INDEX(E_SourceStreams!$A:$N,DW34,AR$7)="","",INDEX(E_SourceStreams!$A:$N,DW34,AR$7)))</f>
        <v/>
      </c>
      <c r="AS34" s="620" t="str">
        <f>IF($E34="","",IF(INDEX(E_SourceStreams!$A:$N,DX34,AS$7)="","",INDEX(E_SourceStreams!$A:$N,DX34,AS$7)))</f>
        <v/>
      </c>
      <c r="AT34" s="620" t="str">
        <f>IF($E34="","",IF(INDEX(E_SourceStreams!$A:$N,DY34,AT$7)="","",INDEX(E_SourceStreams!$A:$N,DY34,AT$7)))</f>
        <v/>
      </c>
      <c r="AU34" s="620" t="str">
        <f>IF($E34="","",IF(INDEX(E_SourceStreams!$A:$N,DZ34,AU$7)="","",INDEX(E_SourceStreams!$A:$N,DZ34,AU$7)))</f>
        <v/>
      </c>
      <c r="AV34" s="620" t="str">
        <f>IF($E34="","",IF(INDEX(E_SourceStreams!$A:$N,EA34,AV$7)="","",INDEX(E_SourceStreams!$A:$N,EA34,AV$7)))</f>
        <v/>
      </c>
      <c r="AW34" s="620" t="str">
        <f>IF($E34="","",IF(INDEX(E_SourceStreams!$A:$N,EB34,AW$7)="","",INDEX(E_SourceStreams!$A:$N,EB34,AW$7)))</f>
        <v/>
      </c>
      <c r="AX34" s="620" t="str">
        <f>IF($E34="","",IF(INDEX(E_SourceStreams!$A:$N,EC34,AX$7)="","",INDEX(E_SourceStreams!$A:$N,EC34,AX$7)))</f>
        <v/>
      </c>
      <c r="AY34" s="620" t="str">
        <f>IF($E34="","",IF(INDEX(E_SourceStreams!$A:$N,ED34,AY$7)="","",INDEX(E_SourceStreams!$A:$N,ED34,AY$7)))</f>
        <v/>
      </c>
      <c r="AZ34" s="620" t="str">
        <f>IF($E34="","",IF(INDEX(E_SourceStreams!$A:$N,EE34,AZ$7)="","",INDEX(E_SourceStreams!$A:$N,EE34,AZ$7)))</f>
        <v/>
      </c>
      <c r="BA34" s="620" t="str">
        <f>IF($E34="","",IF(INDEX(E_SourceStreams!$A:$N,EF34,BA$7)="","",INDEX(E_SourceStreams!$A:$N,EF34,BA$7)))</f>
        <v/>
      </c>
      <c r="BB34" s="620" t="str">
        <f>IF($E34="","",IF(INDEX(E_SourceStreams!$A:$N,EG34,BB$7)="","",INDEX(E_SourceStreams!$A:$N,EG34,BB$7)))</f>
        <v/>
      </c>
      <c r="BC34" s="620" t="str">
        <f>IF($E34="","",IF(INDEX(E_SourceStreams!$A:$N,EH34,BC$7)="","",INDEX(E_SourceStreams!$A:$N,EH34,BC$7)))</f>
        <v/>
      </c>
      <c r="BD34" s="620" t="str">
        <f>IF($E34="","",IF(INDEX(E_SourceStreams!$A:$N,EI34,BD$7)="","",INDEX(E_SourceStreams!$A:$N,EI34,BD$7)))</f>
        <v/>
      </c>
      <c r="BE34" s="620" t="str">
        <f>IF($E34="","",IF(INDEX(E_SourceStreams!$A:$N,EJ34,BE$7)="","",INDEX(E_SourceStreams!$A:$N,EJ34,BE$7)))</f>
        <v/>
      </c>
      <c r="BF34" s="620" t="str">
        <f>IF($E34="","",IF(INDEX(E_SourceStreams!$A:$N,EK34,BF$7)="","",INDEX(E_SourceStreams!$A:$N,EK34,BF$7)))</f>
        <v/>
      </c>
      <c r="BG34" s="620" t="str">
        <f>IF($E34="","",IF(INDEX(E_SourceStreams!$A:$N,EL34,BG$7)="","",INDEX(E_SourceStreams!$A:$N,EL34,BG$7)))</f>
        <v/>
      </c>
      <c r="BH34" s="620" t="str">
        <f>IF($E34="","",IF(INDEX(E_SourceStreams!$A:$N,EM34,BH$7)="","",INDEX(E_SourceStreams!$A:$N,EM34,BH$7)))</f>
        <v/>
      </c>
      <c r="BI34" s="620" t="str">
        <f>IF($E34="","",IF(INDEX(E_SourceStreams!$A:$N,EN34,BI$7)="","",INDEX(E_SourceStreams!$A:$N,EN34,BI$7)))</f>
        <v/>
      </c>
      <c r="BJ34" s="620" t="str">
        <f>IF($E34="","",IF(INDEX(E_SourceStreams!$A:$N,EO34,BJ$7)="","",INDEX(E_SourceStreams!$A:$N,EO34,BJ$7)))</f>
        <v/>
      </c>
      <c r="BK34" s="620" t="str">
        <f>IF($E34="","",IF(INDEX(E_SourceStreams!$A:$N,EP34,BK$7)="","",INDEX(E_SourceStreams!$A:$N,EP34,BK$7)))</f>
        <v/>
      </c>
      <c r="BL34" s="620" t="str">
        <f>IF($E34="","",IF(INDEX(E_SourceStreams!$A:$N,EQ34,BL$7)="","",INDEX(E_SourceStreams!$A:$N,EQ34,BL$7)))</f>
        <v/>
      </c>
      <c r="BM34" s="620" t="str">
        <f>IF($E34="","",IF(INDEX(E_SourceStreams!$A:$N,ER34,BM$7)="","",INDEX(E_SourceStreams!$A:$N,ER34,BM$7)))</f>
        <v/>
      </c>
      <c r="BN34" s="620" t="str">
        <f>IF($E34="","",IF(INDEX(E_SourceStreams!$A:$N,ES34,BN$7)="","",INDEX(E_SourceStreams!$A:$N,ES34,BN$7)))</f>
        <v/>
      </c>
      <c r="BO34" s="620" t="str">
        <f>IF($E34="","",IF(INDEX(E_SourceStreams!$A:$N,ET34,BO$7)="","",INDEX(E_SourceStreams!$A:$N,ET34,BO$7)))</f>
        <v/>
      </c>
      <c r="BP34" s="620" t="str">
        <f>IF($E34="","",IF(INDEX(E_SourceStreams!$A:$N,EU34,BP$7)="","",INDEX(E_SourceStreams!$A:$N,EU34,BP$7)))</f>
        <v/>
      </c>
      <c r="BQ34" s="620" t="str">
        <f>IF($E34="","",IF(INDEX(E_SourceStreams!$A:$N,EV34,BQ$7)="","",INDEX(E_SourceStreams!$A:$N,EV34,BQ$7)))</f>
        <v/>
      </c>
      <c r="BR34" s="620" t="str">
        <f>IF($E34="","",IF(INDEX(E_SourceStreams!$A:$N,EW34,BR$7)="","",INDEX(E_SourceStreams!$A:$N,EW34,BR$7)))</f>
        <v/>
      </c>
      <c r="BS34" s="620" t="str">
        <f>IF($E34="","",IF(INDEX(E_SourceStreams!$A:$N,EX34,BS$7)="","",INDEX(E_SourceStreams!$A:$N,EX34,BS$7)))</f>
        <v/>
      </c>
      <c r="BT34" s="620" t="str">
        <f>IF($E34="","",IF(INDEX(E_SourceStreams!$A:$N,EY34,BT$7)="","",INDEX(E_SourceStreams!$A:$N,EY34,BT$7)))</f>
        <v/>
      </c>
      <c r="BU34" s="615"/>
      <c r="CJ34" s="621" t="str">
        <f t="shared" si="0"/>
        <v>SourceCategory_</v>
      </c>
      <c r="CK34" s="602" t="b">
        <f>INDEX(C_InstallationDescription!$A$224:$A$329,ROWS($CI$11:CI34))="ausblenden"</f>
        <v>0</v>
      </c>
      <c r="CL34" s="602" t="str">
        <f t="shared" si="1"/>
        <v>SourceStreamName_</v>
      </c>
      <c r="CN34" s="602">
        <f t="shared" si="67"/>
        <v>1652</v>
      </c>
      <c r="CO34" s="602">
        <f t="shared" si="4"/>
        <v>1654</v>
      </c>
      <c r="CP34" s="602">
        <f t="shared" si="5"/>
        <v>1656</v>
      </c>
      <c r="CQ34" s="602">
        <f t="shared" si="6"/>
        <v>1658</v>
      </c>
      <c r="CR34" s="602">
        <f t="shared" si="7"/>
        <v>1660</v>
      </c>
      <c r="CS34" s="602">
        <f t="shared" si="8"/>
        <v>1662</v>
      </c>
      <c r="CT34" s="602">
        <f t="shared" si="9"/>
        <v>1664</v>
      </c>
      <c r="CU34" s="602">
        <f t="shared" si="10"/>
        <v>1664</v>
      </c>
      <c r="CV34" s="602">
        <f t="shared" si="11"/>
        <v>1664</v>
      </c>
      <c r="CW34" s="602">
        <f t="shared" si="12"/>
        <v>1664</v>
      </c>
      <c r="CX34" s="602">
        <f t="shared" si="13"/>
        <v>1664</v>
      </c>
      <c r="CY34" s="602">
        <f t="shared" si="14"/>
        <v>1667</v>
      </c>
      <c r="CZ34" s="602">
        <f t="shared" si="15"/>
        <v>1671</v>
      </c>
      <c r="DA34" s="602">
        <f t="shared" si="16"/>
        <v>1672</v>
      </c>
      <c r="DB34" s="602">
        <f t="shared" si="17"/>
        <v>1673</v>
      </c>
      <c r="DC34" s="602">
        <f t="shared" si="18"/>
        <v>1680</v>
      </c>
      <c r="DD34" s="602">
        <f t="shared" si="19"/>
        <v>1690</v>
      </c>
      <c r="DE34" s="602">
        <f t="shared" si="20"/>
        <v>1690</v>
      </c>
      <c r="DF34" s="602">
        <f t="shared" si="21"/>
        <v>1690</v>
      </c>
      <c r="DG34" s="602">
        <f t="shared" si="22"/>
        <v>1690</v>
      </c>
      <c r="DH34" s="602">
        <f t="shared" si="23"/>
        <v>1690</v>
      </c>
      <c r="DI34" s="602">
        <f t="shared" si="24"/>
        <v>1690</v>
      </c>
      <c r="DJ34" s="602">
        <f t="shared" si="25"/>
        <v>1690</v>
      </c>
      <c r="DK34" s="602">
        <f t="shared" si="26"/>
        <v>1681</v>
      </c>
      <c r="DL34" s="602">
        <f t="shared" si="27"/>
        <v>1691</v>
      </c>
      <c r="DM34" s="602">
        <f t="shared" si="28"/>
        <v>1691</v>
      </c>
      <c r="DN34" s="602">
        <f t="shared" si="29"/>
        <v>1691</v>
      </c>
      <c r="DO34" s="602">
        <f t="shared" si="30"/>
        <v>1691</v>
      </c>
      <c r="DP34" s="602">
        <f t="shared" si="31"/>
        <v>1691</v>
      </c>
      <c r="DQ34" s="602">
        <f t="shared" si="32"/>
        <v>1691</v>
      </c>
      <c r="DR34" s="602">
        <f t="shared" si="33"/>
        <v>1691</v>
      </c>
      <c r="DS34" s="602">
        <f t="shared" si="34"/>
        <v>1682</v>
      </c>
      <c r="DT34" s="602">
        <f t="shared" si="35"/>
        <v>1692</v>
      </c>
      <c r="DU34" s="602">
        <f t="shared" si="36"/>
        <v>1692</v>
      </c>
      <c r="DV34" s="602">
        <f t="shared" si="37"/>
        <v>1692</v>
      </c>
      <c r="DW34" s="602">
        <f t="shared" si="38"/>
        <v>1692</v>
      </c>
      <c r="DX34" s="602">
        <f t="shared" si="39"/>
        <v>1692</v>
      </c>
      <c r="DY34" s="602">
        <f t="shared" si="40"/>
        <v>1692</v>
      </c>
      <c r="DZ34" s="602">
        <f t="shared" si="41"/>
        <v>1692</v>
      </c>
      <c r="EA34" s="602">
        <f t="shared" si="42"/>
        <v>1683</v>
      </c>
      <c r="EB34" s="602">
        <f t="shared" si="43"/>
        <v>1693</v>
      </c>
      <c r="EC34" s="602">
        <f t="shared" si="44"/>
        <v>1693</v>
      </c>
      <c r="ED34" s="602">
        <f t="shared" si="45"/>
        <v>1693</v>
      </c>
      <c r="EE34" s="602">
        <f t="shared" si="46"/>
        <v>1693</v>
      </c>
      <c r="EF34" s="602">
        <f t="shared" si="47"/>
        <v>1693</v>
      </c>
      <c r="EG34" s="602">
        <f t="shared" si="48"/>
        <v>1693</v>
      </c>
      <c r="EH34" s="602">
        <f t="shared" si="49"/>
        <v>1693</v>
      </c>
      <c r="EI34" s="602">
        <f t="shared" si="50"/>
        <v>1684</v>
      </c>
      <c r="EJ34" s="602">
        <f t="shared" si="51"/>
        <v>1694</v>
      </c>
      <c r="EK34" s="602">
        <f t="shared" si="52"/>
        <v>1694</v>
      </c>
      <c r="EL34" s="602">
        <f t="shared" si="53"/>
        <v>1694</v>
      </c>
      <c r="EM34" s="602">
        <f t="shared" si="54"/>
        <v>1694</v>
      </c>
      <c r="EN34" s="602">
        <f t="shared" si="55"/>
        <v>1694</v>
      </c>
      <c r="EO34" s="602">
        <f t="shared" si="56"/>
        <v>1694</v>
      </c>
      <c r="EP34" s="602">
        <f t="shared" si="57"/>
        <v>1694</v>
      </c>
      <c r="EQ34" s="602">
        <f t="shared" si="58"/>
        <v>1685</v>
      </c>
      <c r="ER34" s="602">
        <f t="shared" si="59"/>
        <v>1695</v>
      </c>
      <c r="ES34" s="602">
        <f t="shared" si="60"/>
        <v>1695</v>
      </c>
      <c r="ET34" s="602">
        <f t="shared" si="61"/>
        <v>1695</v>
      </c>
      <c r="EU34" s="602">
        <f t="shared" si="62"/>
        <v>1695</v>
      </c>
      <c r="EV34" s="602">
        <f t="shared" si="63"/>
        <v>1695</v>
      </c>
      <c r="EW34" s="602">
        <f t="shared" si="64"/>
        <v>1695</v>
      </c>
      <c r="EX34" s="602">
        <f t="shared" si="65"/>
        <v>1695</v>
      </c>
      <c r="EY34" s="602">
        <f t="shared" si="66"/>
        <v>1701</v>
      </c>
    </row>
    <row r="35" spans="2:155" ht="12.75" customHeight="1" x14ac:dyDescent="0.2">
      <c r="B35" s="617" t="str">
        <f>IF(COUNTIF($CK$10:CK35,TRUE)&gt;0,"",INDEX(C_InstallationDescription!$E$224:$E$240,ROWS($A$11:A35)))</f>
        <v/>
      </c>
      <c r="C35" s="623" t="str">
        <f>IF($E35="","",INDEX(C_InstallationDescription!F:F,MATCH($B35,C_InstallationDescription!$E:$E,0)))</f>
        <v/>
      </c>
      <c r="D35" s="623" t="str">
        <f>IF($E35="","",INDEX(C_InstallationDescription!I:I,MATCH($B35,C_InstallationDescription!$E:$E,0)))</f>
        <v/>
      </c>
      <c r="E35" s="623" t="str">
        <f>IF($B35="","",INDEX(C_InstallationDescription!F:F,MATCH($CJ35,C_InstallationDescription!$Q:$Q,0)))</f>
        <v/>
      </c>
      <c r="F35" s="624" t="str">
        <f>IF($E35="","",INDEX(C_InstallationDescription!L:L,MATCH($CJ35,C_InstallationDescription!$Q:$Q,0)))</f>
        <v/>
      </c>
      <c r="G35" s="623" t="str">
        <f>IF($E35="","",INDEX(C_InstallationDescription!M:M,MATCH($CJ35,C_InstallationDescription!$Q:$Q,0)))</f>
        <v/>
      </c>
      <c r="H35" s="623" t="str">
        <f>IF($E35="","",INDEX(C_InstallationDescription!N:N,MATCH($CJ35,C_InstallationDescription!$Q:$Q,0)))</f>
        <v/>
      </c>
      <c r="I35" s="620" t="str">
        <f>IF($E35="","",IF(INDEX(E_SourceStreams!$A:$N,CN35,I$7)="","",INDEX(E_SourceStreams!$A:$N,CN35,I$7)))</f>
        <v/>
      </c>
      <c r="J35" s="620" t="str">
        <f>IF($E35="","",IF(INDEX(E_SourceStreams!$A:$N,CO35,J$7)="","",INDEX(E_SourceStreams!$A:$N,CO35,J$7)))</f>
        <v/>
      </c>
      <c r="K35" s="620" t="str">
        <f>IF($E35="","",IF(INDEX(E_SourceStreams!$A:$N,CP35,K$7)="","",INDEX(E_SourceStreams!$A:$N,CP35,K$7)))</f>
        <v/>
      </c>
      <c r="L35" s="620" t="str">
        <f>IF($E35="","",IF(INDEX(E_SourceStreams!$A:$N,CQ35,L$7)="","",INDEX(E_SourceStreams!$A:$N,CQ35,L$7)))</f>
        <v/>
      </c>
      <c r="M35" s="620" t="str">
        <f>IF($E35="","",IF(INDEX(E_SourceStreams!$A:$N,CR35,M$7)="","",INDEX(E_SourceStreams!$A:$N,CR35,M$7)))</f>
        <v/>
      </c>
      <c r="N35" s="620" t="str">
        <f>IF($E35="","",IF(INDEX(E_SourceStreams!$A:$N,CS35,N$7)="","",INDEX(E_SourceStreams!$A:$N,CS35,N$7)))</f>
        <v/>
      </c>
      <c r="O35" s="620" t="str">
        <f>IF($E35="","",IF(INDEX(E_SourceStreams!$A:$N,CT35,O$7)="","",INDEX(E_SourceStreams!$A:$N,CT35,O$7)))</f>
        <v/>
      </c>
      <c r="P35" s="620" t="str">
        <f>IF($E35="","",IF(INDEX(E_SourceStreams!$A:$N,CU35,P$7)="","",INDEX(E_SourceStreams!$A:$N,CU35,P$7)))</f>
        <v/>
      </c>
      <c r="Q35" s="620" t="str">
        <f>IF($E35="","",IF(INDEX(E_SourceStreams!$A:$N,CV35,Q$7)="","",INDEX(E_SourceStreams!$A:$N,CV35,Q$7)))</f>
        <v/>
      </c>
      <c r="R35" s="620" t="str">
        <f>IF($E35="","",IF(INDEX(E_SourceStreams!$A:$N,CW35,R$7)="","",INDEX(E_SourceStreams!$A:$N,CW35,R$7)))</f>
        <v/>
      </c>
      <c r="S35" s="620" t="str">
        <f>IF($E35="","",IF(INDEX(E_SourceStreams!$A:$N,CX35,S$7)="","",INDEX(E_SourceStreams!$A:$N,CX35,S$7)))</f>
        <v/>
      </c>
      <c r="T35" s="620" t="str">
        <f>IF($E35="","",IF(INDEX(E_SourceStreams!$A:$N,CY35,T$7)="","",INDEX(E_SourceStreams!$A:$N,CY35,T$7)))</f>
        <v/>
      </c>
      <c r="U35" s="620" t="str">
        <f>IF($E35="","",IF(INDEX(E_SourceStreams!$A:$N,CZ35,U$7)="","",INDEX(E_SourceStreams!$A:$N,CZ35,U$7)))</f>
        <v/>
      </c>
      <c r="V35" s="620" t="str">
        <f>IF($E35="","",IF(INDEX(E_SourceStreams!$A:$N,DA35,V$7)="","",INDEX(E_SourceStreams!$A:$N,DA35,V$7)))</f>
        <v/>
      </c>
      <c r="W35" s="620" t="str">
        <f>IF($E35="","",IF(INDEX(E_SourceStreams!$A:$N,DB35,W$7)="","",INDEX(E_SourceStreams!$A:$N,DB35,W$7)))</f>
        <v/>
      </c>
      <c r="X35" s="620" t="str">
        <f>IF($E35="","",IF(INDEX(E_SourceStreams!$A:$N,DC35,X$7)="","",INDEX(E_SourceStreams!$A:$N,DC35,X$7)))</f>
        <v/>
      </c>
      <c r="Y35" s="620" t="str">
        <f>IF($E35="","",IF(INDEX(E_SourceStreams!$A:$N,DD35,Y$7)="","",INDEX(E_SourceStreams!$A:$N,DD35,Y$7)))</f>
        <v/>
      </c>
      <c r="Z35" s="620" t="str">
        <f>IF($E35="","",IF(INDEX(E_SourceStreams!$A:$N,DE35,Z$7)="","",INDEX(E_SourceStreams!$A:$N,DE35,Z$7)))</f>
        <v/>
      </c>
      <c r="AA35" s="620" t="str">
        <f>IF($E35="","",IF(INDEX(E_SourceStreams!$A:$N,DF35,AA$7)="","",INDEX(E_SourceStreams!$A:$N,DF35,AA$7)))</f>
        <v/>
      </c>
      <c r="AB35" s="620" t="str">
        <f>IF($E35="","",IF(INDEX(E_SourceStreams!$A:$N,DG35,AB$7)="","",INDEX(E_SourceStreams!$A:$N,DG35,AB$7)))</f>
        <v/>
      </c>
      <c r="AC35" s="620" t="str">
        <f>IF($E35="","",IF(INDEX(E_SourceStreams!$A:$N,DH35,AC$7)="","",INDEX(E_SourceStreams!$A:$N,DH35,AC$7)))</f>
        <v/>
      </c>
      <c r="AD35" s="620" t="str">
        <f>IF($E35="","",IF(INDEX(E_SourceStreams!$A:$N,DI35,AD$7)="","",INDEX(E_SourceStreams!$A:$N,DI35,AD$7)))</f>
        <v/>
      </c>
      <c r="AE35" s="620" t="str">
        <f>IF($E35="","",IF(INDEX(E_SourceStreams!$A:$N,DJ35,AE$7)="","",INDEX(E_SourceStreams!$A:$N,DJ35,AE$7)))</f>
        <v/>
      </c>
      <c r="AF35" s="620" t="str">
        <f>IF($E35="","",IF(INDEX(E_SourceStreams!$A:$N,DK35,AF$7)="","",INDEX(E_SourceStreams!$A:$N,DK35,AF$7)))</f>
        <v/>
      </c>
      <c r="AG35" s="620" t="str">
        <f>IF($E35="","",IF(INDEX(E_SourceStreams!$A:$N,DL35,AG$7)="","",INDEX(E_SourceStreams!$A:$N,DL35,AG$7)))</f>
        <v/>
      </c>
      <c r="AH35" s="620" t="str">
        <f>IF($E35="","",IF(INDEX(E_SourceStreams!$A:$N,DM35,AH$7)="","",INDEX(E_SourceStreams!$A:$N,DM35,AH$7)))</f>
        <v/>
      </c>
      <c r="AI35" s="620" t="str">
        <f>IF($E35="","",IF(INDEX(E_SourceStreams!$A:$N,DN35,AI$7)="","",INDEX(E_SourceStreams!$A:$N,DN35,AI$7)))</f>
        <v/>
      </c>
      <c r="AJ35" s="620" t="str">
        <f>IF($E35="","",IF(INDEX(E_SourceStreams!$A:$N,DO35,AJ$7)="","",INDEX(E_SourceStreams!$A:$N,DO35,AJ$7)))</f>
        <v/>
      </c>
      <c r="AK35" s="620" t="str">
        <f>IF($E35="","",IF(INDEX(E_SourceStreams!$A:$N,DP35,AK$7)="","",INDEX(E_SourceStreams!$A:$N,DP35,AK$7)))</f>
        <v/>
      </c>
      <c r="AL35" s="620" t="str">
        <f>IF($E35="","",IF(INDEX(E_SourceStreams!$A:$N,DQ35,AL$7)="","",INDEX(E_SourceStreams!$A:$N,DQ35,AL$7)))</f>
        <v/>
      </c>
      <c r="AM35" s="620" t="str">
        <f>IF($E35="","",IF(INDEX(E_SourceStreams!$A:$N,DR35,AM$7)="","",INDEX(E_SourceStreams!$A:$N,DR35,AM$7)))</f>
        <v/>
      </c>
      <c r="AN35" s="620" t="str">
        <f>IF($E35="","",IF(INDEX(E_SourceStreams!$A:$N,DS35,AN$7)="","",INDEX(E_SourceStreams!$A:$N,DS35,AN$7)))</f>
        <v/>
      </c>
      <c r="AO35" s="620" t="str">
        <f>IF($E35="","",IF(INDEX(E_SourceStreams!$A:$N,DT35,AO$7)="","",INDEX(E_SourceStreams!$A:$N,DT35,AO$7)))</f>
        <v/>
      </c>
      <c r="AP35" s="620" t="str">
        <f>IF($E35="","",IF(INDEX(E_SourceStreams!$A:$N,DU35,AP$7)="","",INDEX(E_SourceStreams!$A:$N,DU35,AP$7)))</f>
        <v/>
      </c>
      <c r="AQ35" s="620" t="str">
        <f>IF($E35="","",IF(INDEX(E_SourceStreams!$A:$N,DV35,AQ$7)="","",INDEX(E_SourceStreams!$A:$N,DV35,AQ$7)))</f>
        <v/>
      </c>
      <c r="AR35" s="620" t="str">
        <f>IF($E35="","",IF(INDEX(E_SourceStreams!$A:$N,DW35,AR$7)="","",INDEX(E_SourceStreams!$A:$N,DW35,AR$7)))</f>
        <v/>
      </c>
      <c r="AS35" s="620" t="str">
        <f>IF($E35="","",IF(INDEX(E_SourceStreams!$A:$N,DX35,AS$7)="","",INDEX(E_SourceStreams!$A:$N,DX35,AS$7)))</f>
        <v/>
      </c>
      <c r="AT35" s="620" t="str">
        <f>IF($E35="","",IF(INDEX(E_SourceStreams!$A:$N,DY35,AT$7)="","",INDEX(E_SourceStreams!$A:$N,DY35,AT$7)))</f>
        <v/>
      </c>
      <c r="AU35" s="620" t="str">
        <f>IF($E35="","",IF(INDEX(E_SourceStreams!$A:$N,DZ35,AU$7)="","",INDEX(E_SourceStreams!$A:$N,DZ35,AU$7)))</f>
        <v/>
      </c>
      <c r="AV35" s="620" t="str">
        <f>IF($E35="","",IF(INDEX(E_SourceStreams!$A:$N,EA35,AV$7)="","",INDEX(E_SourceStreams!$A:$N,EA35,AV$7)))</f>
        <v/>
      </c>
      <c r="AW35" s="620" t="str">
        <f>IF($E35="","",IF(INDEX(E_SourceStreams!$A:$N,EB35,AW$7)="","",INDEX(E_SourceStreams!$A:$N,EB35,AW$7)))</f>
        <v/>
      </c>
      <c r="AX35" s="620" t="str">
        <f>IF($E35="","",IF(INDEX(E_SourceStreams!$A:$N,EC35,AX$7)="","",INDEX(E_SourceStreams!$A:$N,EC35,AX$7)))</f>
        <v/>
      </c>
      <c r="AY35" s="620" t="str">
        <f>IF($E35="","",IF(INDEX(E_SourceStreams!$A:$N,ED35,AY$7)="","",INDEX(E_SourceStreams!$A:$N,ED35,AY$7)))</f>
        <v/>
      </c>
      <c r="AZ35" s="620" t="str">
        <f>IF($E35="","",IF(INDEX(E_SourceStreams!$A:$N,EE35,AZ$7)="","",INDEX(E_SourceStreams!$A:$N,EE35,AZ$7)))</f>
        <v/>
      </c>
      <c r="BA35" s="620" t="str">
        <f>IF($E35="","",IF(INDEX(E_SourceStreams!$A:$N,EF35,BA$7)="","",INDEX(E_SourceStreams!$A:$N,EF35,BA$7)))</f>
        <v/>
      </c>
      <c r="BB35" s="620" t="str">
        <f>IF($E35="","",IF(INDEX(E_SourceStreams!$A:$N,EG35,BB$7)="","",INDEX(E_SourceStreams!$A:$N,EG35,BB$7)))</f>
        <v/>
      </c>
      <c r="BC35" s="620" t="str">
        <f>IF($E35="","",IF(INDEX(E_SourceStreams!$A:$N,EH35,BC$7)="","",INDEX(E_SourceStreams!$A:$N,EH35,BC$7)))</f>
        <v/>
      </c>
      <c r="BD35" s="620" t="str">
        <f>IF($E35="","",IF(INDEX(E_SourceStreams!$A:$N,EI35,BD$7)="","",INDEX(E_SourceStreams!$A:$N,EI35,BD$7)))</f>
        <v/>
      </c>
      <c r="BE35" s="620" t="str">
        <f>IF($E35="","",IF(INDEX(E_SourceStreams!$A:$N,EJ35,BE$7)="","",INDEX(E_SourceStreams!$A:$N,EJ35,BE$7)))</f>
        <v/>
      </c>
      <c r="BF35" s="620" t="str">
        <f>IF($E35="","",IF(INDEX(E_SourceStreams!$A:$N,EK35,BF$7)="","",INDEX(E_SourceStreams!$A:$N,EK35,BF$7)))</f>
        <v/>
      </c>
      <c r="BG35" s="620" t="str">
        <f>IF($E35="","",IF(INDEX(E_SourceStreams!$A:$N,EL35,BG$7)="","",INDEX(E_SourceStreams!$A:$N,EL35,BG$7)))</f>
        <v/>
      </c>
      <c r="BH35" s="620" t="str">
        <f>IF($E35="","",IF(INDEX(E_SourceStreams!$A:$N,EM35,BH$7)="","",INDEX(E_SourceStreams!$A:$N,EM35,BH$7)))</f>
        <v/>
      </c>
      <c r="BI35" s="620" t="str">
        <f>IF($E35="","",IF(INDEX(E_SourceStreams!$A:$N,EN35,BI$7)="","",INDEX(E_SourceStreams!$A:$N,EN35,BI$7)))</f>
        <v/>
      </c>
      <c r="BJ35" s="620" t="str">
        <f>IF($E35="","",IF(INDEX(E_SourceStreams!$A:$N,EO35,BJ$7)="","",INDEX(E_SourceStreams!$A:$N,EO35,BJ$7)))</f>
        <v/>
      </c>
      <c r="BK35" s="620" t="str">
        <f>IF($E35="","",IF(INDEX(E_SourceStreams!$A:$N,EP35,BK$7)="","",INDEX(E_SourceStreams!$A:$N,EP35,BK$7)))</f>
        <v/>
      </c>
      <c r="BL35" s="620" t="str">
        <f>IF($E35="","",IF(INDEX(E_SourceStreams!$A:$N,EQ35,BL$7)="","",INDEX(E_SourceStreams!$A:$N,EQ35,BL$7)))</f>
        <v/>
      </c>
      <c r="BM35" s="620" t="str">
        <f>IF($E35="","",IF(INDEX(E_SourceStreams!$A:$N,ER35,BM$7)="","",INDEX(E_SourceStreams!$A:$N,ER35,BM$7)))</f>
        <v/>
      </c>
      <c r="BN35" s="620" t="str">
        <f>IF($E35="","",IF(INDEX(E_SourceStreams!$A:$N,ES35,BN$7)="","",INDEX(E_SourceStreams!$A:$N,ES35,BN$7)))</f>
        <v/>
      </c>
      <c r="BO35" s="620" t="str">
        <f>IF($E35="","",IF(INDEX(E_SourceStreams!$A:$N,ET35,BO$7)="","",INDEX(E_SourceStreams!$A:$N,ET35,BO$7)))</f>
        <v/>
      </c>
      <c r="BP35" s="620" t="str">
        <f>IF($E35="","",IF(INDEX(E_SourceStreams!$A:$N,EU35,BP$7)="","",INDEX(E_SourceStreams!$A:$N,EU35,BP$7)))</f>
        <v/>
      </c>
      <c r="BQ35" s="620" t="str">
        <f>IF($E35="","",IF(INDEX(E_SourceStreams!$A:$N,EV35,BQ$7)="","",INDEX(E_SourceStreams!$A:$N,EV35,BQ$7)))</f>
        <v/>
      </c>
      <c r="BR35" s="620" t="str">
        <f>IF($E35="","",IF(INDEX(E_SourceStreams!$A:$N,EW35,BR$7)="","",INDEX(E_SourceStreams!$A:$N,EW35,BR$7)))</f>
        <v/>
      </c>
      <c r="BS35" s="620" t="str">
        <f>IF($E35="","",IF(INDEX(E_SourceStreams!$A:$N,EX35,BS$7)="","",INDEX(E_SourceStreams!$A:$N,EX35,BS$7)))</f>
        <v/>
      </c>
      <c r="BT35" s="620" t="str">
        <f>IF($E35="","",IF(INDEX(E_SourceStreams!$A:$N,EY35,BT$7)="","",INDEX(E_SourceStreams!$A:$N,EY35,BT$7)))</f>
        <v/>
      </c>
      <c r="BU35" s="615"/>
      <c r="CJ35" s="621" t="str">
        <f t="shared" si="0"/>
        <v>SourceCategory_</v>
      </c>
      <c r="CK35" s="602" t="b">
        <f>INDEX(C_InstallationDescription!$A$224:$A$329,ROWS($CI$11:CI35))="ausblenden"</f>
        <v>0</v>
      </c>
      <c r="CL35" s="602" t="str">
        <f t="shared" si="1"/>
        <v>SourceStreamName_</v>
      </c>
      <c r="CN35" s="602">
        <f t="shared" si="67"/>
        <v>1718</v>
      </c>
      <c r="CO35" s="602">
        <f t="shared" si="4"/>
        <v>1720</v>
      </c>
      <c r="CP35" s="602">
        <f t="shared" si="5"/>
        <v>1722</v>
      </c>
      <c r="CQ35" s="602">
        <f t="shared" si="6"/>
        <v>1724</v>
      </c>
      <c r="CR35" s="602">
        <f t="shared" si="7"/>
        <v>1726</v>
      </c>
      <c r="CS35" s="602">
        <f t="shared" si="8"/>
        <v>1728</v>
      </c>
      <c r="CT35" s="602">
        <f t="shared" si="9"/>
        <v>1730</v>
      </c>
      <c r="CU35" s="602">
        <f t="shared" si="10"/>
        <v>1730</v>
      </c>
      <c r="CV35" s="602">
        <f t="shared" si="11"/>
        <v>1730</v>
      </c>
      <c r="CW35" s="602">
        <f t="shared" si="12"/>
        <v>1730</v>
      </c>
      <c r="CX35" s="602">
        <f t="shared" si="13"/>
        <v>1730</v>
      </c>
      <c r="CY35" s="602">
        <f t="shared" si="14"/>
        <v>1733</v>
      </c>
      <c r="CZ35" s="602">
        <f t="shared" si="15"/>
        <v>1737</v>
      </c>
      <c r="DA35" s="602">
        <f t="shared" si="16"/>
        <v>1738</v>
      </c>
      <c r="DB35" s="602">
        <f t="shared" si="17"/>
        <v>1739</v>
      </c>
      <c r="DC35" s="602">
        <f t="shared" si="18"/>
        <v>1746</v>
      </c>
      <c r="DD35" s="602">
        <f t="shared" si="19"/>
        <v>1756</v>
      </c>
      <c r="DE35" s="602">
        <f t="shared" si="20"/>
        <v>1756</v>
      </c>
      <c r="DF35" s="602">
        <f t="shared" si="21"/>
        <v>1756</v>
      </c>
      <c r="DG35" s="602">
        <f t="shared" si="22"/>
        <v>1756</v>
      </c>
      <c r="DH35" s="602">
        <f t="shared" si="23"/>
        <v>1756</v>
      </c>
      <c r="DI35" s="602">
        <f t="shared" si="24"/>
        <v>1756</v>
      </c>
      <c r="DJ35" s="602">
        <f t="shared" si="25"/>
        <v>1756</v>
      </c>
      <c r="DK35" s="602">
        <f t="shared" si="26"/>
        <v>1747</v>
      </c>
      <c r="DL35" s="602">
        <f t="shared" si="27"/>
        <v>1757</v>
      </c>
      <c r="DM35" s="602">
        <f t="shared" si="28"/>
        <v>1757</v>
      </c>
      <c r="DN35" s="602">
        <f t="shared" si="29"/>
        <v>1757</v>
      </c>
      <c r="DO35" s="602">
        <f t="shared" si="30"/>
        <v>1757</v>
      </c>
      <c r="DP35" s="602">
        <f t="shared" si="31"/>
        <v>1757</v>
      </c>
      <c r="DQ35" s="602">
        <f t="shared" si="32"/>
        <v>1757</v>
      </c>
      <c r="DR35" s="602">
        <f t="shared" si="33"/>
        <v>1757</v>
      </c>
      <c r="DS35" s="602">
        <f t="shared" si="34"/>
        <v>1748</v>
      </c>
      <c r="DT35" s="602">
        <f t="shared" si="35"/>
        <v>1758</v>
      </c>
      <c r="DU35" s="602">
        <f t="shared" si="36"/>
        <v>1758</v>
      </c>
      <c r="DV35" s="602">
        <f t="shared" si="37"/>
        <v>1758</v>
      </c>
      <c r="DW35" s="602">
        <f t="shared" si="38"/>
        <v>1758</v>
      </c>
      <c r="DX35" s="602">
        <f t="shared" si="39"/>
        <v>1758</v>
      </c>
      <c r="DY35" s="602">
        <f t="shared" si="40"/>
        <v>1758</v>
      </c>
      <c r="DZ35" s="602">
        <f t="shared" si="41"/>
        <v>1758</v>
      </c>
      <c r="EA35" s="602">
        <f t="shared" si="42"/>
        <v>1749</v>
      </c>
      <c r="EB35" s="602">
        <f t="shared" si="43"/>
        <v>1759</v>
      </c>
      <c r="EC35" s="602">
        <f t="shared" si="44"/>
        <v>1759</v>
      </c>
      <c r="ED35" s="602">
        <f t="shared" si="45"/>
        <v>1759</v>
      </c>
      <c r="EE35" s="602">
        <f t="shared" si="46"/>
        <v>1759</v>
      </c>
      <c r="EF35" s="602">
        <f t="shared" si="47"/>
        <v>1759</v>
      </c>
      <c r="EG35" s="602">
        <f t="shared" si="48"/>
        <v>1759</v>
      </c>
      <c r="EH35" s="602">
        <f t="shared" si="49"/>
        <v>1759</v>
      </c>
      <c r="EI35" s="602">
        <f t="shared" si="50"/>
        <v>1750</v>
      </c>
      <c r="EJ35" s="602">
        <f t="shared" si="51"/>
        <v>1760</v>
      </c>
      <c r="EK35" s="602">
        <f t="shared" si="52"/>
        <v>1760</v>
      </c>
      <c r="EL35" s="602">
        <f t="shared" si="53"/>
        <v>1760</v>
      </c>
      <c r="EM35" s="602">
        <f t="shared" si="54"/>
        <v>1760</v>
      </c>
      <c r="EN35" s="602">
        <f t="shared" si="55"/>
        <v>1760</v>
      </c>
      <c r="EO35" s="602">
        <f t="shared" si="56"/>
        <v>1760</v>
      </c>
      <c r="EP35" s="602">
        <f t="shared" si="57"/>
        <v>1760</v>
      </c>
      <c r="EQ35" s="602">
        <f t="shared" si="58"/>
        <v>1751</v>
      </c>
      <c r="ER35" s="602">
        <f t="shared" si="59"/>
        <v>1761</v>
      </c>
      <c r="ES35" s="602">
        <f t="shared" si="60"/>
        <v>1761</v>
      </c>
      <c r="ET35" s="602">
        <f t="shared" si="61"/>
        <v>1761</v>
      </c>
      <c r="EU35" s="602">
        <f t="shared" si="62"/>
        <v>1761</v>
      </c>
      <c r="EV35" s="602">
        <f t="shared" si="63"/>
        <v>1761</v>
      </c>
      <c r="EW35" s="602">
        <f t="shared" si="64"/>
        <v>1761</v>
      </c>
      <c r="EX35" s="602">
        <f t="shared" si="65"/>
        <v>1761</v>
      </c>
      <c r="EY35" s="602">
        <f t="shared" si="66"/>
        <v>1767</v>
      </c>
    </row>
    <row r="36" spans="2:155" ht="12.75" customHeight="1" x14ac:dyDescent="0.2">
      <c r="B36" s="617" t="str">
        <f>IF(COUNTIF($CK$10:CK36,TRUE)&gt;0,"",INDEX(C_InstallationDescription!$E$224:$E$240,ROWS($A$11:A36)))</f>
        <v/>
      </c>
      <c r="C36" s="623" t="str">
        <f>IF($E36="","",INDEX(C_InstallationDescription!F:F,MATCH($B36,C_InstallationDescription!$E:$E,0)))</f>
        <v/>
      </c>
      <c r="D36" s="623" t="str">
        <f>IF($E36="","",INDEX(C_InstallationDescription!I:I,MATCH($B36,C_InstallationDescription!$E:$E,0)))</f>
        <v/>
      </c>
      <c r="E36" s="623" t="str">
        <f>IF($B36="","",INDEX(C_InstallationDescription!F:F,MATCH($CJ36,C_InstallationDescription!$Q:$Q,0)))</f>
        <v/>
      </c>
      <c r="F36" s="624" t="str">
        <f>IF($E36="","",INDEX(C_InstallationDescription!L:L,MATCH($CJ36,C_InstallationDescription!$Q:$Q,0)))</f>
        <v/>
      </c>
      <c r="G36" s="623" t="str">
        <f>IF($E36="","",INDEX(C_InstallationDescription!M:M,MATCH($CJ36,C_InstallationDescription!$Q:$Q,0)))</f>
        <v/>
      </c>
      <c r="H36" s="623" t="str">
        <f>IF($E36="","",INDEX(C_InstallationDescription!N:N,MATCH($CJ36,C_InstallationDescription!$Q:$Q,0)))</f>
        <v/>
      </c>
      <c r="I36" s="620" t="str">
        <f>IF($E36="","",IF(INDEX(E_SourceStreams!$A:$N,CN36,I$7)="","",INDEX(E_SourceStreams!$A:$N,CN36,I$7)))</f>
        <v/>
      </c>
      <c r="J36" s="620" t="str">
        <f>IF($E36="","",IF(INDEX(E_SourceStreams!$A:$N,CO36,J$7)="","",INDEX(E_SourceStreams!$A:$N,CO36,J$7)))</f>
        <v/>
      </c>
      <c r="K36" s="620" t="str">
        <f>IF($E36="","",IF(INDEX(E_SourceStreams!$A:$N,CP36,K$7)="","",INDEX(E_SourceStreams!$A:$N,CP36,K$7)))</f>
        <v/>
      </c>
      <c r="L36" s="620" t="str">
        <f>IF($E36="","",IF(INDEX(E_SourceStreams!$A:$N,CQ36,L$7)="","",INDEX(E_SourceStreams!$A:$N,CQ36,L$7)))</f>
        <v/>
      </c>
      <c r="M36" s="620" t="str">
        <f>IF($E36="","",IF(INDEX(E_SourceStreams!$A:$N,CR36,M$7)="","",INDEX(E_SourceStreams!$A:$N,CR36,M$7)))</f>
        <v/>
      </c>
      <c r="N36" s="620" t="str">
        <f>IF($E36="","",IF(INDEX(E_SourceStreams!$A:$N,CS36,N$7)="","",INDEX(E_SourceStreams!$A:$N,CS36,N$7)))</f>
        <v/>
      </c>
      <c r="O36" s="620" t="str">
        <f>IF($E36="","",IF(INDEX(E_SourceStreams!$A:$N,CT36,O$7)="","",INDEX(E_SourceStreams!$A:$N,CT36,O$7)))</f>
        <v/>
      </c>
      <c r="P36" s="620" t="str">
        <f>IF($E36="","",IF(INDEX(E_SourceStreams!$A:$N,CU36,P$7)="","",INDEX(E_SourceStreams!$A:$N,CU36,P$7)))</f>
        <v/>
      </c>
      <c r="Q36" s="620" t="str">
        <f>IF($E36="","",IF(INDEX(E_SourceStreams!$A:$N,CV36,Q$7)="","",INDEX(E_SourceStreams!$A:$N,CV36,Q$7)))</f>
        <v/>
      </c>
      <c r="R36" s="620" t="str">
        <f>IF($E36="","",IF(INDEX(E_SourceStreams!$A:$N,CW36,R$7)="","",INDEX(E_SourceStreams!$A:$N,CW36,R$7)))</f>
        <v/>
      </c>
      <c r="S36" s="620" t="str">
        <f>IF($E36="","",IF(INDEX(E_SourceStreams!$A:$N,CX36,S$7)="","",INDEX(E_SourceStreams!$A:$N,CX36,S$7)))</f>
        <v/>
      </c>
      <c r="T36" s="620" t="str">
        <f>IF($E36="","",IF(INDEX(E_SourceStreams!$A:$N,CY36,T$7)="","",INDEX(E_SourceStreams!$A:$N,CY36,T$7)))</f>
        <v/>
      </c>
      <c r="U36" s="620" t="str">
        <f>IF($E36="","",IF(INDEX(E_SourceStreams!$A:$N,CZ36,U$7)="","",INDEX(E_SourceStreams!$A:$N,CZ36,U$7)))</f>
        <v/>
      </c>
      <c r="V36" s="620" t="str">
        <f>IF($E36="","",IF(INDEX(E_SourceStreams!$A:$N,DA36,V$7)="","",INDEX(E_SourceStreams!$A:$N,DA36,V$7)))</f>
        <v/>
      </c>
      <c r="W36" s="620" t="str">
        <f>IF($E36="","",IF(INDEX(E_SourceStreams!$A:$N,DB36,W$7)="","",INDEX(E_SourceStreams!$A:$N,DB36,W$7)))</f>
        <v/>
      </c>
      <c r="X36" s="620" t="str">
        <f>IF($E36="","",IF(INDEX(E_SourceStreams!$A:$N,DC36,X$7)="","",INDEX(E_SourceStreams!$A:$N,DC36,X$7)))</f>
        <v/>
      </c>
      <c r="Y36" s="620" t="str">
        <f>IF($E36="","",IF(INDEX(E_SourceStreams!$A:$N,DD36,Y$7)="","",INDEX(E_SourceStreams!$A:$N,DD36,Y$7)))</f>
        <v/>
      </c>
      <c r="Z36" s="620" t="str">
        <f>IF($E36="","",IF(INDEX(E_SourceStreams!$A:$N,DE36,Z$7)="","",INDEX(E_SourceStreams!$A:$N,DE36,Z$7)))</f>
        <v/>
      </c>
      <c r="AA36" s="620" t="str">
        <f>IF($E36="","",IF(INDEX(E_SourceStreams!$A:$N,DF36,AA$7)="","",INDEX(E_SourceStreams!$A:$N,DF36,AA$7)))</f>
        <v/>
      </c>
      <c r="AB36" s="620" t="str">
        <f>IF($E36="","",IF(INDEX(E_SourceStreams!$A:$N,DG36,AB$7)="","",INDEX(E_SourceStreams!$A:$N,DG36,AB$7)))</f>
        <v/>
      </c>
      <c r="AC36" s="620" t="str">
        <f>IF($E36="","",IF(INDEX(E_SourceStreams!$A:$N,DH36,AC$7)="","",INDEX(E_SourceStreams!$A:$N,DH36,AC$7)))</f>
        <v/>
      </c>
      <c r="AD36" s="620" t="str">
        <f>IF($E36="","",IF(INDEX(E_SourceStreams!$A:$N,DI36,AD$7)="","",INDEX(E_SourceStreams!$A:$N,DI36,AD$7)))</f>
        <v/>
      </c>
      <c r="AE36" s="620" t="str">
        <f>IF($E36="","",IF(INDEX(E_SourceStreams!$A:$N,DJ36,AE$7)="","",INDEX(E_SourceStreams!$A:$N,DJ36,AE$7)))</f>
        <v/>
      </c>
      <c r="AF36" s="620" t="str">
        <f>IF($E36="","",IF(INDEX(E_SourceStreams!$A:$N,DK36,AF$7)="","",INDEX(E_SourceStreams!$A:$N,DK36,AF$7)))</f>
        <v/>
      </c>
      <c r="AG36" s="620" t="str">
        <f>IF($E36="","",IF(INDEX(E_SourceStreams!$A:$N,DL36,AG$7)="","",INDEX(E_SourceStreams!$A:$N,DL36,AG$7)))</f>
        <v/>
      </c>
      <c r="AH36" s="620" t="str">
        <f>IF($E36="","",IF(INDEX(E_SourceStreams!$A:$N,DM36,AH$7)="","",INDEX(E_SourceStreams!$A:$N,DM36,AH$7)))</f>
        <v/>
      </c>
      <c r="AI36" s="620" t="str">
        <f>IF($E36="","",IF(INDEX(E_SourceStreams!$A:$N,DN36,AI$7)="","",INDEX(E_SourceStreams!$A:$N,DN36,AI$7)))</f>
        <v/>
      </c>
      <c r="AJ36" s="620" t="str">
        <f>IF($E36="","",IF(INDEX(E_SourceStreams!$A:$N,DO36,AJ$7)="","",INDEX(E_SourceStreams!$A:$N,DO36,AJ$7)))</f>
        <v/>
      </c>
      <c r="AK36" s="620" t="str">
        <f>IF($E36="","",IF(INDEX(E_SourceStreams!$A:$N,DP36,AK$7)="","",INDEX(E_SourceStreams!$A:$N,DP36,AK$7)))</f>
        <v/>
      </c>
      <c r="AL36" s="620" t="str">
        <f>IF($E36="","",IF(INDEX(E_SourceStreams!$A:$N,DQ36,AL$7)="","",INDEX(E_SourceStreams!$A:$N,DQ36,AL$7)))</f>
        <v/>
      </c>
      <c r="AM36" s="620" t="str">
        <f>IF($E36="","",IF(INDEX(E_SourceStreams!$A:$N,DR36,AM$7)="","",INDEX(E_SourceStreams!$A:$N,DR36,AM$7)))</f>
        <v/>
      </c>
      <c r="AN36" s="620" t="str">
        <f>IF($E36="","",IF(INDEX(E_SourceStreams!$A:$N,DS36,AN$7)="","",INDEX(E_SourceStreams!$A:$N,DS36,AN$7)))</f>
        <v/>
      </c>
      <c r="AO36" s="620" t="str">
        <f>IF($E36="","",IF(INDEX(E_SourceStreams!$A:$N,DT36,AO$7)="","",INDEX(E_SourceStreams!$A:$N,DT36,AO$7)))</f>
        <v/>
      </c>
      <c r="AP36" s="620" t="str">
        <f>IF($E36="","",IF(INDEX(E_SourceStreams!$A:$N,DU36,AP$7)="","",INDEX(E_SourceStreams!$A:$N,DU36,AP$7)))</f>
        <v/>
      </c>
      <c r="AQ36" s="620" t="str">
        <f>IF($E36="","",IF(INDEX(E_SourceStreams!$A:$N,DV36,AQ$7)="","",INDEX(E_SourceStreams!$A:$N,DV36,AQ$7)))</f>
        <v/>
      </c>
      <c r="AR36" s="620" t="str">
        <f>IF($E36="","",IF(INDEX(E_SourceStreams!$A:$N,DW36,AR$7)="","",INDEX(E_SourceStreams!$A:$N,DW36,AR$7)))</f>
        <v/>
      </c>
      <c r="AS36" s="620" t="str">
        <f>IF($E36="","",IF(INDEX(E_SourceStreams!$A:$N,DX36,AS$7)="","",INDEX(E_SourceStreams!$A:$N,DX36,AS$7)))</f>
        <v/>
      </c>
      <c r="AT36" s="620" t="str">
        <f>IF($E36="","",IF(INDEX(E_SourceStreams!$A:$N,DY36,AT$7)="","",INDEX(E_SourceStreams!$A:$N,DY36,AT$7)))</f>
        <v/>
      </c>
      <c r="AU36" s="620" t="str">
        <f>IF($E36="","",IF(INDEX(E_SourceStreams!$A:$N,DZ36,AU$7)="","",INDEX(E_SourceStreams!$A:$N,DZ36,AU$7)))</f>
        <v/>
      </c>
      <c r="AV36" s="620" t="str">
        <f>IF($E36="","",IF(INDEX(E_SourceStreams!$A:$N,EA36,AV$7)="","",INDEX(E_SourceStreams!$A:$N,EA36,AV$7)))</f>
        <v/>
      </c>
      <c r="AW36" s="620" t="str">
        <f>IF($E36="","",IF(INDEX(E_SourceStreams!$A:$N,EB36,AW$7)="","",INDEX(E_SourceStreams!$A:$N,EB36,AW$7)))</f>
        <v/>
      </c>
      <c r="AX36" s="620" t="str">
        <f>IF($E36="","",IF(INDEX(E_SourceStreams!$A:$N,EC36,AX$7)="","",INDEX(E_SourceStreams!$A:$N,EC36,AX$7)))</f>
        <v/>
      </c>
      <c r="AY36" s="620" t="str">
        <f>IF($E36="","",IF(INDEX(E_SourceStreams!$A:$N,ED36,AY$7)="","",INDEX(E_SourceStreams!$A:$N,ED36,AY$7)))</f>
        <v/>
      </c>
      <c r="AZ36" s="620" t="str">
        <f>IF($E36="","",IF(INDEX(E_SourceStreams!$A:$N,EE36,AZ$7)="","",INDEX(E_SourceStreams!$A:$N,EE36,AZ$7)))</f>
        <v/>
      </c>
      <c r="BA36" s="620" t="str">
        <f>IF($E36="","",IF(INDEX(E_SourceStreams!$A:$N,EF36,BA$7)="","",INDEX(E_SourceStreams!$A:$N,EF36,BA$7)))</f>
        <v/>
      </c>
      <c r="BB36" s="620" t="str">
        <f>IF($E36="","",IF(INDEX(E_SourceStreams!$A:$N,EG36,BB$7)="","",INDEX(E_SourceStreams!$A:$N,EG36,BB$7)))</f>
        <v/>
      </c>
      <c r="BC36" s="620" t="str">
        <f>IF($E36="","",IF(INDEX(E_SourceStreams!$A:$N,EH36,BC$7)="","",INDEX(E_SourceStreams!$A:$N,EH36,BC$7)))</f>
        <v/>
      </c>
      <c r="BD36" s="620" t="str">
        <f>IF($E36="","",IF(INDEX(E_SourceStreams!$A:$N,EI36,BD$7)="","",INDEX(E_SourceStreams!$A:$N,EI36,BD$7)))</f>
        <v/>
      </c>
      <c r="BE36" s="620" t="str">
        <f>IF($E36="","",IF(INDEX(E_SourceStreams!$A:$N,EJ36,BE$7)="","",INDEX(E_SourceStreams!$A:$N,EJ36,BE$7)))</f>
        <v/>
      </c>
      <c r="BF36" s="620" t="str">
        <f>IF($E36="","",IF(INDEX(E_SourceStreams!$A:$N,EK36,BF$7)="","",INDEX(E_SourceStreams!$A:$N,EK36,BF$7)))</f>
        <v/>
      </c>
      <c r="BG36" s="620" t="str">
        <f>IF($E36="","",IF(INDEX(E_SourceStreams!$A:$N,EL36,BG$7)="","",INDEX(E_SourceStreams!$A:$N,EL36,BG$7)))</f>
        <v/>
      </c>
      <c r="BH36" s="620" t="str">
        <f>IF($E36="","",IF(INDEX(E_SourceStreams!$A:$N,EM36,BH$7)="","",INDEX(E_SourceStreams!$A:$N,EM36,BH$7)))</f>
        <v/>
      </c>
      <c r="BI36" s="620" t="str">
        <f>IF($E36="","",IF(INDEX(E_SourceStreams!$A:$N,EN36,BI$7)="","",INDEX(E_SourceStreams!$A:$N,EN36,BI$7)))</f>
        <v/>
      </c>
      <c r="BJ36" s="620" t="str">
        <f>IF($E36="","",IF(INDEX(E_SourceStreams!$A:$N,EO36,BJ$7)="","",INDEX(E_SourceStreams!$A:$N,EO36,BJ$7)))</f>
        <v/>
      </c>
      <c r="BK36" s="620" t="str">
        <f>IF($E36="","",IF(INDEX(E_SourceStreams!$A:$N,EP36,BK$7)="","",INDEX(E_SourceStreams!$A:$N,EP36,BK$7)))</f>
        <v/>
      </c>
      <c r="BL36" s="620" t="str">
        <f>IF($E36="","",IF(INDEX(E_SourceStreams!$A:$N,EQ36,BL$7)="","",INDEX(E_SourceStreams!$A:$N,EQ36,BL$7)))</f>
        <v/>
      </c>
      <c r="BM36" s="620" t="str">
        <f>IF($E36="","",IF(INDEX(E_SourceStreams!$A:$N,ER36,BM$7)="","",INDEX(E_SourceStreams!$A:$N,ER36,BM$7)))</f>
        <v/>
      </c>
      <c r="BN36" s="620" t="str">
        <f>IF($E36="","",IF(INDEX(E_SourceStreams!$A:$N,ES36,BN$7)="","",INDEX(E_SourceStreams!$A:$N,ES36,BN$7)))</f>
        <v/>
      </c>
      <c r="BO36" s="620" t="str">
        <f>IF($E36="","",IF(INDEX(E_SourceStreams!$A:$N,ET36,BO$7)="","",INDEX(E_SourceStreams!$A:$N,ET36,BO$7)))</f>
        <v/>
      </c>
      <c r="BP36" s="620" t="str">
        <f>IF($E36="","",IF(INDEX(E_SourceStreams!$A:$N,EU36,BP$7)="","",INDEX(E_SourceStreams!$A:$N,EU36,BP$7)))</f>
        <v/>
      </c>
      <c r="BQ36" s="620" t="str">
        <f>IF($E36="","",IF(INDEX(E_SourceStreams!$A:$N,EV36,BQ$7)="","",INDEX(E_SourceStreams!$A:$N,EV36,BQ$7)))</f>
        <v/>
      </c>
      <c r="BR36" s="620" t="str">
        <f>IF($E36="","",IF(INDEX(E_SourceStreams!$A:$N,EW36,BR$7)="","",INDEX(E_SourceStreams!$A:$N,EW36,BR$7)))</f>
        <v/>
      </c>
      <c r="BS36" s="620" t="str">
        <f>IF($E36="","",IF(INDEX(E_SourceStreams!$A:$N,EX36,BS$7)="","",INDEX(E_SourceStreams!$A:$N,EX36,BS$7)))</f>
        <v/>
      </c>
      <c r="BT36" s="620" t="str">
        <f>IF($E36="","",IF(INDEX(E_SourceStreams!$A:$N,EY36,BT$7)="","",INDEX(E_SourceStreams!$A:$N,EY36,BT$7)))</f>
        <v/>
      </c>
      <c r="BU36" s="615"/>
      <c r="CJ36" s="621" t="str">
        <f t="shared" si="0"/>
        <v>SourceCategory_</v>
      </c>
      <c r="CK36" s="602" t="b">
        <f>INDEX(C_InstallationDescription!$A$224:$A$329,ROWS($CI$11:CI36))="ausblenden"</f>
        <v>0</v>
      </c>
      <c r="CL36" s="602" t="str">
        <f t="shared" si="1"/>
        <v>SourceStreamName_</v>
      </c>
      <c r="CN36" s="602">
        <f t="shared" si="67"/>
        <v>1784</v>
      </c>
      <c r="CO36" s="602">
        <f t="shared" si="4"/>
        <v>1786</v>
      </c>
      <c r="CP36" s="602">
        <f t="shared" si="5"/>
        <v>1788</v>
      </c>
      <c r="CQ36" s="602">
        <f t="shared" si="6"/>
        <v>1790</v>
      </c>
      <c r="CR36" s="602">
        <f t="shared" si="7"/>
        <v>1792</v>
      </c>
      <c r="CS36" s="602">
        <f t="shared" si="8"/>
        <v>1794</v>
      </c>
      <c r="CT36" s="602">
        <f t="shared" si="9"/>
        <v>1796</v>
      </c>
      <c r="CU36" s="602">
        <f t="shared" si="10"/>
        <v>1796</v>
      </c>
      <c r="CV36" s="602">
        <f t="shared" si="11"/>
        <v>1796</v>
      </c>
      <c r="CW36" s="602">
        <f t="shared" si="12"/>
        <v>1796</v>
      </c>
      <c r="CX36" s="602">
        <f t="shared" si="13"/>
        <v>1796</v>
      </c>
      <c r="CY36" s="602">
        <f t="shared" si="14"/>
        <v>1799</v>
      </c>
      <c r="CZ36" s="602">
        <f t="shared" si="15"/>
        <v>1803</v>
      </c>
      <c r="DA36" s="602">
        <f t="shared" si="16"/>
        <v>1804</v>
      </c>
      <c r="DB36" s="602">
        <f t="shared" si="17"/>
        <v>1805</v>
      </c>
      <c r="DC36" s="602">
        <f t="shared" si="18"/>
        <v>1812</v>
      </c>
      <c r="DD36" s="602">
        <f t="shared" si="19"/>
        <v>1822</v>
      </c>
      <c r="DE36" s="602">
        <f t="shared" si="20"/>
        <v>1822</v>
      </c>
      <c r="DF36" s="602">
        <f t="shared" si="21"/>
        <v>1822</v>
      </c>
      <c r="DG36" s="602">
        <f t="shared" si="22"/>
        <v>1822</v>
      </c>
      <c r="DH36" s="602">
        <f t="shared" si="23"/>
        <v>1822</v>
      </c>
      <c r="DI36" s="602">
        <f t="shared" si="24"/>
        <v>1822</v>
      </c>
      <c r="DJ36" s="602">
        <f t="shared" si="25"/>
        <v>1822</v>
      </c>
      <c r="DK36" s="602">
        <f t="shared" si="26"/>
        <v>1813</v>
      </c>
      <c r="DL36" s="602">
        <f t="shared" si="27"/>
        <v>1823</v>
      </c>
      <c r="DM36" s="602">
        <f t="shared" si="28"/>
        <v>1823</v>
      </c>
      <c r="DN36" s="602">
        <f t="shared" si="29"/>
        <v>1823</v>
      </c>
      <c r="DO36" s="602">
        <f t="shared" si="30"/>
        <v>1823</v>
      </c>
      <c r="DP36" s="602">
        <f t="shared" si="31"/>
        <v>1823</v>
      </c>
      <c r="DQ36" s="602">
        <f t="shared" si="32"/>
        <v>1823</v>
      </c>
      <c r="DR36" s="602">
        <f t="shared" si="33"/>
        <v>1823</v>
      </c>
      <c r="DS36" s="602">
        <f t="shared" si="34"/>
        <v>1814</v>
      </c>
      <c r="DT36" s="602">
        <f t="shared" si="35"/>
        <v>1824</v>
      </c>
      <c r="DU36" s="602">
        <f t="shared" si="36"/>
        <v>1824</v>
      </c>
      <c r="DV36" s="602">
        <f t="shared" si="37"/>
        <v>1824</v>
      </c>
      <c r="DW36" s="602">
        <f t="shared" si="38"/>
        <v>1824</v>
      </c>
      <c r="DX36" s="602">
        <f t="shared" si="39"/>
        <v>1824</v>
      </c>
      <c r="DY36" s="602">
        <f t="shared" si="40"/>
        <v>1824</v>
      </c>
      <c r="DZ36" s="602">
        <f t="shared" si="41"/>
        <v>1824</v>
      </c>
      <c r="EA36" s="602">
        <f t="shared" si="42"/>
        <v>1815</v>
      </c>
      <c r="EB36" s="602">
        <f t="shared" si="43"/>
        <v>1825</v>
      </c>
      <c r="EC36" s="602">
        <f t="shared" si="44"/>
        <v>1825</v>
      </c>
      <c r="ED36" s="602">
        <f t="shared" si="45"/>
        <v>1825</v>
      </c>
      <c r="EE36" s="602">
        <f t="shared" si="46"/>
        <v>1825</v>
      </c>
      <c r="EF36" s="602">
        <f t="shared" si="47"/>
        <v>1825</v>
      </c>
      <c r="EG36" s="602">
        <f t="shared" si="48"/>
        <v>1825</v>
      </c>
      <c r="EH36" s="602">
        <f t="shared" si="49"/>
        <v>1825</v>
      </c>
      <c r="EI36" s="602">
        <f t="shared" si="50"/>
        <v>1816</v>
      </c>
      <c r="EJ36" s="602">
        <f t="shared" si="51"/>
        <v>1826</v>
      </c>
      <c r="EK36" s="602">
        <f t="shared" si="52"/>
        <v>1826</v>
      </c>
      <c r="EL36" s="602">
        <f t="shared" si="53"/>
        <v>1826</v>
      </c>
      <c r="EM36" s="602">
        <f t="shared" si="54"/>
        <v>1826</v>
      </c>
      <c r="EN36" s="602">
        <f t="shared" si="55"/>
        <v>1826</v>
      </c>
      <c r="EO36" s="602">
        <f t="shared" si="56"/>
        <v>1826</v>
      </c>
      <c r="EP36" s="602">
        <f t="shared" si="57"/>
        <v>1826</v>
      </c>
      <c r="EQ36" s="602">
        <f t="shared" si="58"/>
        <v>1817</v>
      </c>
      <c r="ER36" s="602">
        <f t="shared" si="59"/>
        <v>1827</v>
      </c>
      <c r="ES36" s="602">
        <f t="shared" si="60"/>
        <v>1827</v>
      </c>
      <c r="ET36" s="602">
        <f t="shared" si="61"/>
        <v>1827</v>
      </c>
      <c r="EU36" s="602">
        <f t="shared" si="62"/>
        <v>1827</v>
      </c>
      <c r="EV36" s="602">
        <f t="shared" si="63"/>
        <v>1827</v>
      </c>
      <c r="EW36" s="602">
        <f t="shared" si="64"/>
        <v>1827</v>
      </c>
      <c r="EX36" s="602">
        <f t="shared" si="65"/>
        <v>1827</v>
      </c>
      <c r="EY36" s="602">
        <f t="shared" si="66"/>
        <v>1833</v>
      </c>
    </row>
    <row r="37" spans="2:155" ht="12.75" customHeight="1" x14ac:dyDescent="0.2">
      <c r="B37" s="617" t="str">
        <f>IF(COUNTIF($CK$10:CK37,TRUE)&gt;0,"",INDEX(C_InstallationDescription!$E$224:$E$240,ROWS($A$11:A37)))</f>
        <v/>
      </c>
      <c r="C37" s="623" t="str">
        <f>IF($E37="","",INDEX(C_InstallationDescription!F:F,MATCH($B37,C_InstallationDescription!$E:$E,0)))</f>
        <v/>
      </c>
      <c r="D37" s="623" t="str">
        <f>IF($E37="","",INDEX(C_InstallationDescription!I:I,MATCH($B37,C_InstallationDescription!$E:$E,0)))</f>
        <v/>
      </c>
      <c r="E37" s="623" t="str">
        <f>IF($B37="","",INDEX(C_InstallationDescription!F:F,MATCH($CJ37,C_InstallationDescription!$Q:$Q,0)))</f>
        <v/>
      </c>
      <c r="F37" s="624" t="str">
        <f>IF($E37="","",INDEX(C_InstallationDescription!L:L,MATCH($CJ37,C_InstallationDescription!$Q:$Q,0)))</f>
        <v/>
      </c>
      <c r="G37" s="623" t="str">
        <f>IF($E37="","",INDEX(C_InstallationDescription!M:M,MATCH($CJ37,C_InstallationDescription!$Q:$Q,0)))</f>
        <v/>
      </c>
      <c r="H37" s="623" t="str">
        <f>IF($E37="","",INDEX(C_InstallationDescription!N:N,MATCH($CJ37,C_InstallationDescription!$Q:$Q,0)))</f>
        <v/>
      </c>
      <c r="I37" s="620" t="str">
        <f>IF($E37="","",IF(INDEX(E_SourceStreams!$A:$N,CN37,I$7)="","",INDEX(E_SourceStreams!$A:$N,CN37,I$7)))</f>
        <v/>
      </c>
      <c r="J37" s="620" t="str">
        <f>IF($E37="","",IF(INDEX(E_SourceStreams!$A:$N,CO37,J$7)="","",INDEX(E_SourceStreams!$A:$N,CO37,J$7)))</f>
        <v/>
      </c>
      <c r="K37" s="620" t="str">
        <f>IF($E37="","",IF(INDEX(E_SourceStreams!$A:$N,CP37,K$7)="","",INDEX(E_SourceStreams!$A:$N,CP37,K$7)))</f>
        <v/>
      </c>
      <c r="L37" s="620" t="str">
        <f>IF($E37="","",IF(INDEX(E_SourceStreams!$A:$N,CQ37,L$7)="","",INDEX(E_SourceStreams!$A:$N,CQ37,L$7)))</f>
        <v/>
      </c>
      <c r="M37" s="620" t="str">
        <f>IF($E37="","",IF(INDEX(E_SourceStreams!$A:$N,CR37,M$7)="","",INDEX(E_SourceStreams!$A:$N,CR37,M$7)))</f>
        <v/>
      </c>
      <c r="N37" s="620" t="str">
        <f>IF($E37="","",IF(INDEX(E_SourceStreams!$A:$N,CS37,N$7)="","",INDEX(E_SourceStreams!$A:$N,CS37,N$7)))</f>
        <v/>
      </c>
      <c r="O37" s="620" t="str">
        <f>IF($E37="","",IF(INDEX(E_SourceStreams!$A:$N,CT37,O$7)="","",INDEX(E_SourceStreams!$A:$N,CT37,O$7)))</f>
        <v/>
      </c>
      <c r="P37" s="620" t="str">
        <f>IF($E37="","",IF(INDEX(E_SourceStreams!$A:$N,CU37,P$7)="","",INDEX(E_SourceStreams!$A:$N,CU37,P$7)))</f>
        <v/>
      </c>
      <c r="Q37" s="620" t="str">
        <f>IF($E37="","",IF(INDEX(E_SourceStreams!$A:$N,CV37,Q$7)="","",INDEX(E_SourceStreams!$A:$N,CV37,Q$7)))</f>
        <v/>
      </c>
      <c r="R37" s="620" t="str">
        <f>IF($E37="","",IF(INDEX(E_SourceStreams!$A:$N,CW37,R$7)="","",INDEX(E_SourceStreams!$A:$N,CW37,R$7)))</f>
        <v/>
      </c>
      <c r="S37" s="620" t="str">
        <f>IF($E37="","",IF(INDEX(E_SourceStreams!$A:$N,CX37,S$7)="","",INDEX(E_SourceStreams!$A:$N,CX37,S$7)))</f>
        <v/>
      </c>
      <c r="T37" s="620" t="str">
        <f>IF($E37="","",IF(INDEX(E_SourceStreams!$A:$N,CY37,T$7)="","",INDEX(E_SourceStreams!$A:$N,CY37,T$7)))</f>
        <v/>
      </c>
      <c r="U37" s="620" t="str">
        <f>IF($E37="","",IF(INDEX(E_SourceStreams!$A:$N,CZ37,U$7)="","",INDEX(E_SourceStreams!$A:$N,CZ37,U$7)))</f>
        <v/>
      </c>
      <c r="V37" s="620" t="str">
        <f>IF($E37="","",IF(INDEX(E_SourceStreams!$A:$N,DA37,V$7)="","",INDEX(E_SourceStreams!$A:$N,DA37,V$7)))</f>
        <v/>
      </c>
      <c r="W37" s="620" t="str">
        <f>IF($E37="","",IF(INDEX(E_SourceStreams!$A:$N,DB37,W$7)="","",INDEX(E_SourceStreams!$A:$N,DB37,W$7)))</f>
        <v/>
      </c>
      <c r="X37" s="620" t="str">
        <f>IF($E37="","",IF(INDEX(E_SourceStreams!$A:$N,DC37,X$7)="","",INDEX(E_SourceStreams!$A:$N,DC37,X$7)))</f>
        <v/>
      </c>
      <c r="Y37" s="620" t="str">
        <f>IF($E37="","",IF(INDEX(E_SourceStreams!$A:$N,DD37,Y$7)="","",INDEX(E_SourceStreams!$A:$N,DD37,Y$7)))</f>
        <v/>
      </c>
      <c r="Z37" s="620" t="str">
        <f>IF($E37="","",IF(INDEX(E_SourceStreams!$A:$N,DE37,Z$7)="","",INDEX(E_SourceStreams!$A:$N,DE37,Z$7)))</f>
        <v/>
      </c>
      <c r="AA37" s="620" t="str">
        <f>IF($E37="","",IF(INDEX(E_SourceStreams!$A:$N,DF37,AA$7)="","",INDEX(E_SourceStreams!$A:$N,DF37,AA$7)))</f>
        <v/>
      </c>
      <c r="AB37" s="620" t="str">
        <f>IF($E37="","",IF(INDEX(E_SourceStreams!$A:$N,DG37,AB$7)="","",INDEX(E_SourceStreams!$A:$N,DG37,AB$7)))</f>
        <v/>
      </c>
      <c r="AC37" s="620" t="str">
        <f>IF($E37="","",IF(INDEX(E_SourceStreams!$A:$N,DH37,AC$7)="","",INDEX(E_SourceStreams!$A:$N,DH37,AC$7)))</f>
        <v/>
      </c>
      <c r="AD37" s="620" t="str">
        <f>IF($E37="","",IF(INDEX(E_SourceStreams!$A:$N,DI37,AD$7)="","",INDEX(E_SourceStreams!$A:$N,DI37,AD$7)))</f>
        <v/>
      </c>
      <c r="AE37" s="620" t="str">
        <f>IF($E37="","",IF(INDEX(E_SourceStreams!$A:$N,DJ37,AE$7)="","",INDEX(E_SourceStreams!$A:$N,DJ37,AE$7)))</f>
        <v/>
      </c>
      <c r="AF37" s="620" t="str">
        <f>IF($E37="","",IF(INDEX(E_SourceStreams!$A:$N,DK37,AF$7)="","",INDEX(E_SourceStreams!$A:$N,DK37,AF$7)))</f>
        <v/>
      </c>
      <c r="AG37" s="620" t="str">
        <f>IF($E37="","",IF(INDEX(E_SourceStreams!$A:$N,DL37,AG$7)="","",INDEX(E_SourceStreams!$A:$N,DL37,AG$7)))</f>
        <v/>
      </c>
      <c r="AH37" s="620" t="str">
        <f>IF($E37="","",IF(INDEX(E_SourceStreams!$A:$N,DM37,AH$7)="","",INDEX(E_SourceStreams!$A:$N,DM37,AH$7)))</f>
        <v/>
      </c>
      <c r="AI37" s="620" t="str">
        <f>IF($E37="","",IF(INDEX(E_SourceStreams!$A:$N,DN37,AI$7)="","",INDEX(E_SourceStreams!$A:$N,DN37,AI$7)))</f>
        <v/>
      </c>
      <c r="AJ37" s="620" t="str">
        <f>IF($E37="","",IF(INDEX(E_SourceStreams!$A:$N,DO37,AJ$7)="","",INDEX(E_SourceStreams!$A:$N,DO37,AJ$7)))</f>
        <v/>
      </c>
      <c r="AK37" s="620" t="str">
        <f>IF($E37="","",IF(INDEX(E_SourceStreams!$A:$N,DP37,AK$7)="","",INDEX(E_SourceStreams!$A:$N,DP37,AK$7)))</f>
        <v/>
      </c>
      <c r="AL37" s="620" t="str">
        <f>IF($E37="","",IF(INDEX(E_SourceStreams!$A:$N,DQ37,AL$7)="","",INDEX(E_SourceStreams!$A:$N,DQ37,AL$7)))</f>
        <v/>
      </c>
      <c r="AM37" s="620" t="str">
        <f>IF($E37="","",IF(INDEX(E_SourceStreams!$A:$N,DR37,AM$7)="","",INDEX(E_SourceStreams!$A:$N,DR37,AM$7)))</f>
        <v/>
      </c>
      <c r="AN37" s="620" t="str">
        <f>IF($E37="","",IF(INDEX(E_SourceStreams!$A:$N,DS37,AN$7)="","",INDEX(E_SourceStreams!$A:$N,DS37,AN$7)))</f>
        <v/>
      </c>
      <c r="AO37" s="620" t="str">
        <f>IF($E37="","",IF(INDEX(E_SourceStreams!$A:$N,DT37,AO$7)="","",INDEX(E_SourceStreams!$A:$N,DT37,AO$7)))</f>
        <v/>
      </c>
      <c r="AP37" s="620" t="str">
        <f>IF($E37="","",IF(INDEX(E_SourceStreams!$A:$N,DU37,AP$7)="","",INDEX(E_SourceStreams!$A:$N,DU37,AP$7)))</f>
        <v/>
      </c>
      <c r="AQ37" s="620" t="str">
        <f>IF($E37="","",IF(INDEX(E_SourceStreams!$A:$N,DV37,AQ$7)="","",INDEX(E_SourceStreams!$A:$N,DV37,AQ$7)))</f>
        <v/>
      </c>
      <c r="AR37" s="620" t="str">
        <f>IF($E37="","",IF(INDEX(E_SourceStreams!$A:$N,DW37,AR$7)="","",INDEX(E_SourceStreams!$A:$N,DW37,AR$7)))</f>
        <v/>
      </c>
      <c r="AS37" s="620" t="str">
        <f>IF($E37="","",IF(INDEX(E_SourceStreams!$A:$N,DX37,AS$7)="","",INDEX(E_SourceStreams!$A:$N,DX37,AS$7)))</f>
        <v/>
      </c>
      <c r="AT37" s="620" t="str">
        <f>IF($E37="","",IF(INDEX(E_SourceStreams!$A:$N,DY37,AT$7)="","",INDEX(E_SourceStreams!$A:$N,DY37,AT$7)))</f>
        <v/>
      </c>
      <c r="AU37" s="620" t="str">
        <f>IF($E37="","",IF(INDEX(E_SourceStreams!$A:$N,DZ37,AU$7)="","",INDEX(E_SourceStreams!$A:$N,DZ37,AU$7)))</f>
        <v/>
      </c>
      <c r="AV37" s="620" t="str">
        <f>IF($E37="","",IF(INDEX(E_SourceStreams!$A:$N,EA37,AV$7)="","",INDEX(E_SourceStreams!$A:$N,EA37,AV$7)))</f>
        <v/>
      </c>
      <c r="AW37" s="620" t="str">
        <f>IF($E37="","",IF(INDEX(E_SourceStreams!$A:$N,EB37,AW$7)="","",INDEX(E_SourceStreams!$A:$N,EB37,AW$7)))</f>
        <v/>
      </c>
      <c r="AX37" s="620" t="str">
        <f>IF($E37="","",IF(INDEX(E_SourceStreams!$A:$N,EC37,AX$7)="","",INDEX(E_SourceStreams!$A:$N,EC37,AX$7)))</f>
        <v/>
      </c>
      <c r="AY37" s="620" t="str">
        <f>IF($E37="","",IF(INDEX(E_SourceStreams!$A:$N,ED37,AY$7)="","",INDEX(E_SourceStreams!$A:$N,ED37,AY$7)))</f>
        <v/>
      </c>
      <c r="AZ37" s="620" t="str">
        <f>IF($E37="","",IF(INDEX(E_SourceStreams!$A:$N,EE37,AZ$7)="","",INDEX(E_SourceStreams!$A:$N,EE37,AZ$7)))</f>
        <v/>
      </c>
      <c r="BA37" s="620" t="str">
        <f>IF($E37="","",IF(INDEX(E_SourceStreams!$A:$N,EF37,BA$7)="","",INDEX(E_SourceStreams!$A:$N,EF37,BA$7)))</f>
        <v/>
      </c>
      <c r="BB37" s="620" t="str">
        <f>IF($E37="","",IF(INDEX(E_SourceStreams!$A:$N,EG37,BB$7)="","",INDEX(E_SourceStreams!$A:$N,EG37,BB$7)))</f>
        <v/>
      </c>
      <c r="BC37" s="620" t="str">
        <f>IF($E37="","",IF(INDEX(E_SourceStreams!$A:$N,EH37,BC$7)="","",INDEX(E_SourceStreams!$A:$N,EH37,BC$7)))</f>
        <v/>
      </c>
      <c r="BD37" s="620" t="str">
        <f>IF($E37="","",IF(INDEX(E_SourceStreams!$A:$N,EI37,BD$7)="","",INDEX(E_SourceStreams!$A:$N,EI37,BD$7)))</f>
        <v/>
      </c>
      <c r="BE37" s="620" t="str">
        <f>IF($E37="","",IF(INDEX(E_SourceStreams!$A:$N,EJ37,BE$7)="","",INDEX(E_SourceStreams!$A:$N,EJ37,BE$7)))</f>
        <v/>
      </c>
      <c r="BF37" s="620" t="str">
        <f>IF($E37="","",IF(INDEX(E_SourceStreams!$A:$N,EK37,BF$7)="","",INDEX(E_SourceStreams!$A:$N,EK37,BF$7)))</f>
        <v/>
      </c>
      <c r="BG37" s="620" t="str">
        <f>IF($E37="","",IF(INDEX(E_SourceStreams!$A:$N,EL37,BG$7)="","",INDEX(E_SourceStreams!$A:$N,EL37,BG$7)))</f>
        <v/>
      </c>
      <c r="BH37" s="620" t="str">
        <f>IF($E37="","",IF(INDEX(E_SourceStreams!$A:$N,EM37,BH$7)="","",INDEX(E_SourceStreams!$A:$N,EM37,BH$7)))</f>
        <v/>
      </c>
      <c r="BI37" s="620" t="str">
        <f>IF($E37="","",IF(INDEX(E_SourceStreams!$A:$N,EN37,BI$7)="","",INDEX(E_SourceStreams!$A:$N,EN37,BI$7)))</f>
        <v/>
      </c>
      <c r="BJ37" s="620" t="str">
        <f>IF($E37="","",IF(INDEX(E_SourceStreams!$A:$N,EO37,BJ$7)="","",INDEX(E_SourceStreams!$A:$N,EO37,BJ$7)))</f>
        <v/>
      </c>
      <c r="BK37" s="620" t="str">
        <f>IF($E37="","",IF(INDEX(E_SourceStreams!$A:$N,EP37,BK$7)="","",INDEX(E_SourceStreams!$A:$N,EP37,BK$7)))</f>
        <v/>
      </c>
      <c r="BL37" s="620" t="str">
        <f>IF($E37="","",IF(INDEX(E_SourceStreams!$A:$N,EQ37,BL$7)="","",INDEX(E_SourceStreams!$A:$N,EQ37,BL$7)))</f>
        <v/>
      </c>
      <c r="BM37" s="620" t="str">
        <f>IF($E37="","",IF(INDEX(E_SourceStreams!$A:$N,ER37,BM$7)="","",INDEX(E_SourceStreams!$A:$N,ER37,BM$7)))</f>
        <v/>
      </c>
      <c r="BN37" s="620" t="str">
        <f>IF($E37="","",IF(INDEX(E_SourceStreams!$A:$N,ES37,BN$7)="","",INDEX(E_SourceStreams!$A:$N,ES37,BN$7)))</f>
        <v/>
      </c>
      <c r="BO37" s="620" t="str">
        <f>IF($E37="","",IF(INDEX(E_SourceStreams!$A:$N,ET37,BO$7)="","",INDEX(E_SourceStreams!$A:$N,ET37,BO$7)))</f>
        <v/>
      </c>
      <c r="BP37" s="620" t="str">
        <f>IF($E37="","",IF(INDEX(E_SourceStreams!$A:$N,EU37,BP$7)="","",INDEX(E_SourceStreams!$A:$N,EU37,BP$7)))</f>
        <v/>
      </c>
      <c r="BQ37" s="620" t="str">
        <f>IF($E37="","",IF(INDEX(E_SourceStreams!$A:$N,EV37,BQ$7)="","",INDEX(E_SourceStreams!$A:$N,EV37,BQ$7)))</f>
        <v/>
      </c>
      <c r="BR37" s="620" t="str">
        <f>IF($E37="","",IF(INDEX(E_SourceStreams!$A:$N,EW37,BR$7)="","",INDEX(E_SourceStreams!$A:$N,EW37,BR$7)))</f>
        <v/>
      </c>
      <c r="BS37" s="620" t="str">
        <f>IF($E37="","",IF(INDEX(E_SourceStreams!$A:$N,EX37,BS$7)="","",INDEX(E_SourceStreams!$A:$N,EX37,BS$7)))</f>
        <v/>
      </c>
      <c r="BT37" s="620" t="str">
        <f>IF($E37="","",IF(INDEX(E_SourceStreams!$A:$N,EY37,BT$7)="","",INDEX(E_SourceStreams!$A:$N,EY37,BT$7)))</f>
        <v/>
      </c>
      <c r="BU37" s="615"/>
      <c r="CJ37" s="621" t="str">
        <f t="shared" si="0"/>
        <v>SourceCategory_</v>
      </c>
      <c r="CK37" s="602" t="b">
        <f>INDEX(C_InstallationDescription!$A$224:$A$329,ROWS($CI$11:CI37))="ausblenden"</f>
        <v>0</v>
      </c>
      <c r="CL37" s="602" t="str">
        <f t="shared" si="1"/>
        <v>SourceStreamName_</v>
      </c>
      <c r="CN37" s="602">
        <f t="shared" si="67"/>
        <v>1850</v>
      </c>
      <c r="CO37" s="602">
        <f t="shared" si="4"/>
        <v>1852</v>
      </c>
      <c r="CP37" s="602">
        <f t="shared" si="5"/>
        <v>1854</v>
      </c>
      <c r="CQ37" s="602">
        <f t="shared" si="6"/>
        <v>1856</v>
      </c>
      <c r="CR37" s="602">
        <f t="shared" si="7"/>
        <v>1858</v>
      </c>
      <c r="CS37" s="602">
        <f t="shared" si="8"/>
        <v>1860</v>
      </c>
      <c r="CT37" s="602">
        <f t="shared" si="9"/>
        <v>1862</v>
      </c>
      <c r="CU37" s="602">
        <f t="shared" si="10"/>
        <v>1862</v>
      </c>
      <c r="CV37" s="602">
        <f t="shared" si="11"/>
        <v>1862</v>
      </c>
      <c r="CW37" s="602">
        <f t="shared" si="12"/>
        <v>1862</v>
      </c>
      <c r="CX37" s="602">
        <f t="shared" si="13"/>
        <v>1862</v>
      </c>
      <c r="CY37" s="602">
        <f t="shared" si="14"/>
        <v>1865</v>
      </c>
      <c r="CZ37" s="602">
        <f t="shared" si="15"/>
        <v>1869</v>
      </c>
      <c r="DA37" s="602">
        <f t="shared" si="16"/>
        <v>1870</v>
      </c>
      <c r="DB37" s="602">
        <f t="shared" si="17"/>
        <v>1871</v>
      </c>
      <c r="DC37" s="602">
        <f t="shared" si="18"/>
        <v>1878</v>
      </c>
      <c r="DD37" s="602">
        <f t="shared" si="19"/>
        <v>1888</v>
      </c>
      <c r="DE37" s="602">
        <f t="shared" si="20"/>
        <v>1888</v>
      </c>
      <c r="DF37" s="602">
        <f t="shared" si="21"/>
        <v>1888</v>
      </c>
      <c r="DG37" s="602">
        <f t="shared" si="22"/>
        <v>1888</v>
      </c>
      <c r="DH37" s="602">
        <f t="shared" si="23"/>
        <v>1888</v>
      </c>
      <c r="DI37" s="602">
        <f t="shared" si="24"/>
        <v>1888</v>
      </c>
      <c r="DJ37" s="602">
        <f t="shared" si="25"/>
        <v>1888</v>
      </c>
      <c r="DK37" s="602">
        <f t="shared" si="26"/>
        <v>1879</v>
      </c>
      <c r="DL37" s="602">
        <f t="shared" si="27"/>
        <v>1889</v>
      </c>
      <c r="DM37" s="602">
        <f t="shared" si="28"/>
        <v>1889</v>
      </c>
      <c r="DN37" s="602">
        <f t="shared" si="29"/>
        <v>1889</v>
      </c>
      <c r="DO37" s="602">
        <f t="shared" si="30"/>
        <v>1889</v>
      </c>
      <c r="DP37" s="602">
        <f t="shared" si="31"/>
        <v>1889</v>
      </c>
      <c r="DQ37" s="602">
        <f t="shared" si="32"/>
        <v>1889</v>
      </c>
      <c r="DR37" s="602">
        <f t="shared" si="33"/>
        <v>1889</v>
      </c>
      <c r="DS37" s="602">
        <f t="shared" si="34"/>
        <v>1880</v>
      </c>
      <c r="DT37" s="602">
        <f t="shared" si="35"/>
        <v>1890</v>
      </c>
      <c r="DU37" s="602">
        <f t="shared" si="36"/>
        <v>1890</v>
      </c>
      <c r="DV37" s="602">
        <f t="shared" si="37"/>
        <v>1890</v>
      </c>
      <c r="DW37" s="602">
        <f t="shared" si="38"/>
        <v>1890</v>
      </c>
      <c r="DX37" s="602">
        <f t="shared" si="39"/>
        <v>1890</v>
      </c>
      <c r="DY37" s="602">
        <f t="shared" si="40"/>
        <v>1890</v>
      </c>
      <c r="DZ37" s="602">
        <f t="shared" si="41"/>
        <v>1890</v>
      </c>
      <c r="EA37" s="602">
        <f t="shared" si="42"/>
        <v>1881</v>
      </c>
      <c r="EB37" s="602">
        <f t="shared" si="43"/>
        <v>1891</v>
      </c>
      <c r="EC37" s="602">
        <f t="shared" si="44"/>
        <v>1891</v>
      </c>
      <c r="ED37" s="602">
        <f t="shared" si="45"/>
        <v>1891</v>
      </c>
      <c r="EE37" s="602">
        <f t="shared" si="46"/>
        <v>1891</v>
      </c>
      <c r="EF37" s="602">
        <f t="shared" si="47"/>
        <v>1891</v>
      </c>
      <c r="EG37" s="602">
        <f t="shared" si="48"/>
        <v>1891</v>
      </c>
      <c r="EH37" s="602">
        <f t="shared" si="49"/>
        <v>1891</v>
      </c>
      <c r="EI37" s="602">
        <f t="shared" si="50"/>
        <v>1882</v>
      </c>
      <c r="EJ37" s="602">
        <f t="shared" si="51"/>
        <v>1892</v>
      </c>
      <c r="EK37" s="602">
        <f t="shared" si="52"/>
        <v>1892</v>
      </c>
      <c r="EL37" s="602">
        <f t="shared" si="53"/>
        <v>1892</v>
      </c>
      <c r="EM37" s="602">
        <f t="shared" si="54"/>
        <v>1892</v>
      </c>
      <c r="EN37" s="602">
        <f t="shared" si="55"/>
        <v>1892</v>
      </c>
      <c r="EO37" s="602">
        <f t="shared" si="56"/>
        <v>1892</v>
      </c>
      <c r="EP37" s="602">
        <f t="shared" si="57"/>
        <v>1892</v>
      </c>
      <c r="EQ37" s="602">
        <f t="shared" si="58"/>
        <v>1883</v>
      </c>
      <c r="ER37" s="602">
        <f t="shared" si="59"/>
        <v>1893</v>
      </c>
      <c r="ES37" s="602">
        <f t="shared" si="60"/>
        <v>1893</v>
      </c>
      <c r="ET37" s="602">
        <f t="shared" si="61"/>
        <v>1893</v>
      </c>
      <c r="EU37" s="602">
        <f t="shared" si="62"/>
        <v>1893</v>
      </c>
      <c r="EV37" s="602">
        <f t="shared" si="63"/>
        <v>1893</v>
      </c>
      <c r="EW37" s="602">
        <f t="shared" si="64"/>
        <v>1893</v>
      </c>
      <c r="EX37" s="602">
        <f t="shared" si="65"/>
        <v>1893</v>
      </c>
      <c r="EY37" s="602">
        <f t="shared" si="66"/>
        <v>1899</v>
      </c>
    </row>
    <row r="38" spans="2:155" ht="12.75" customHeight="1" x14ac:dyDescent="0.2">
      <c r="B38" s="617" t="str">
        <f>IF(COUNTIF($CK$10:CK38,TRUE)&gt;0,"",INDEX(C_InstallationDescription!$E$224:$E$240,ROWS($A$11:A38)))</f>
        <v/>
      </c>
      <c r="C38" s="623" t="str">
        <f>IF($E38="","",INDEX(C_InstallationDescription!F:F,MATCH($B38,C_InstallationDescription!$E:$E,0)))</f>
        <v/>
      </c>
      <c r="D38" s="623" t="str">
        <f>IF($E38="","",INDEX(C_InstallationDescription!I:I,MATCH($B38,C_InstallationDescription!$E:$E,0)))</f>
        <v/>
      </c>
      <c r="E38" s="623" t="str">
        <f>IF($B38="","",INDEX(C_InstallationDescription!F:F,MATCH($CJ38,C_InstallationDescription!$Q:$Q,0)))</f>
        <v/>
      </c>
      <c r="F38" s="624" t="str">
        <f>IF($E38="","",INDEX(C_InstallationDescription!L:L,MATCH($CJ38,C_InstallationDescription!$Q:$Q,0)))</f>
        <v/>
      </c>
      <c r="G38" s="623" t="str">
        <f>IF($E38="","",INDEX(C_InstallationDescription!M:M,MATCH($CJ38,C_InstallationDescription!$Q:$Q,0)))</f>
        <v/>
      </c>
      <c r="H38" s="623" t="str">
        <f>IF($E38="","",INDEX(C_InstallationDescription!N:N,MATCH($CJ38,C_InstallationDescription!$Q:$Q,0)))</f>
        <v/>
      </c>
      <c r="I38" s="620" t="str">
        <f>IF($E38="","",IF(INDEX(E_SourceStreams!$A:$N,CN38,I$7)="","",INDEX(E_SourceStreams!$A:$N,CN38,I$7)))</f>
        <v/>
      </c>
      <c r="J38" s="620" t="str">
        <f>IF($E38="","",IF(INDEX(E_SourceStreams!$A:$N,CO38,J$7)="","",INDEX(E_SourceStreams!$A:$N,CO38,J$7)))</f>
        <v/>
      </c>
      <c r="K38" s="620" t="str">
        <f>IF($E38="","",IF(INDEX(E_SourceStreams!$A:$N,CP38,K$7)="","",INDEX(E_SourceStreams!$A:$N,CP38,K$7)))</f>
        <v/>
      </c>
      <c r="L38" s="620" t="str">
        <f>IF($E38="","",IF(INDEX(E_SourceStreams!$A:$N,CQ38,L$7)="","",INDEX(E_SourceStreams!$A:$N,CQ38,L$7)))</f>
        <v/>
      </c>
      <c r="M38" s="620" t="str">
        <f>IF($E38="","",IF(INDEX(E_SourceStreams!$A:$N,CR38,M$7)="","",INDEX(E_SourceStreams!$A:$N,CR38,M$7)))</f>
        <v/>
      </c>
      <c r="N38" s="620" t="str">
        <f>IF($E38="","",IF(INDEX(E_SourceStreams!$A:$N,CS38,N$7)="","",INDEX(E_SourceStreams!$A:$N,CS38,N$7)))</f>
        <v/>
      </c>
      <c r="O38" s="620" t="str">
        <f>IF($E38="","",IF(INDEX(E_SourceStreams!$A:$N,CT38,O$7)="","",INDEX(E_SourceStreams!$A:$N,CT38,O$7)))</f>
        <v/>
      </c>
      <c r="P38" s="620" t="str">
        <f>IF($E38="","",IF(INDEX(E_SourceStreams!$A:$N,CU38,P$7)="","",INDEX(E_SourceStreams!$A:$N,CU38,P$7)))</f>
        <v/>
      </c>
      <c r="Q38" s="620" t="str">
        <f>IF($E38="","",IF(INDEX(E_SourceStreams!$A:$N,CV38,Q$7)="","",INDEX(E_SourceStreams!$A:$N,CV38,Q$7)))</f>
        <v/>
      </c>
      <c r="R38" s="620" t="str">
        <f>IF($E38="","",IF(INDEX(E_SourceStreams!$A:$N,CW38,R$7)="","",INDEX(E_SourceStreams!$A:$N,CW38,R$7)))</f>
        <v/>
      </c>
      <c r="S38" s="620" t="str">
        <f>IF($E38="","",IF(INDEX(E_SourceStreams!$A:$N,CX38,S$7)="","",INDEX(E_SourceStreams!$A:$N,CX38,S$7)))</f>
        <v/>
      </c>
      <c r="T38" s="620" t="str">
        <f>IF($E38="","",IF(INDEX(E_SourceStreams!$A:$N,CY38,T$7)="","",INDEX(E_SourceStreams!$A:$N,CY38,T$7)))</f>
        <v/>
      </c>
      <c r="U38" s="620" t="str">
        <f>IF($E38="","",IF(INDEX(E_SourceStreams!$A:$N,CZ38,U$7)="","",INDEX(E_SourceStreams!$A:$N,CZ38,U$7)))</f>
        <v/>
      </c>
      <c r="V38" s="620" t="str">
        <f>IF($E38="","",IF(INDEX(E_SourceStreams!$A:$N,DA38,V$7)="","",INDEX(E_SourceStreams!$A:$N,DA38,V$7)))</f>
        <v/>
      </c>
      <c r="W38" s="620" t="str">
        <f>IF($E38="","",IF(INDEX(E_SourceStreams!$A:$N,DB38,W$7)="","",INDEX(E_SourceStreams!$A:$N,DB38,W$7)))</f>
        <v/>
      </c>
      <c r="X38" s="620" t="str">
        <f>IF($E38="","",IF(INDEX(E_SourceStreams!$A:$N,DC38,X$7)="","",INDEX(E_SourceStreams!$A:$N,DC38,X$7)))</f>
        <v/>
      </c>
      <c r="Y38" s="620" t="str">
        <f>IF($E38="","",IF(INDEX(E_SourceStreams!$A:$N,DD38,Y$7)="","",INDEX(E_SourceStreams!$A:$N,DD38,Y$7)))</f>
        <v/>
      </c>
      <c r="Z38" s="620" t="str">
        <f>IF($E38="","",IF(INDEX(E_SourceStreams!$A:$N,DE38,Z$7)="","",INDEX(E_SourceStreams!$A:$N,DE38,Z$7)))</f>
        <v/>
      </c>
      <c r="AA38" s="620" t="str">
        <f>IF($E38="","",IF(INDEX(E_SourceStreams!$A:$N,DF38,AA$7)="","",INDEX(E_SourceStreams!$A:$N,DF38,AA$7)))</f>
        <v/>
      </c>
      <c r="AB38" s="620" t="str">
        <f>IF($E38="","",IF(INDEX(E_SourceStreams!$A:$N,DG38,AB$7)="","",INDEX(E_SourceStreams!$A:$N,DG38,AB$7)))</f>
        <v/>
      </c>
      <c r="AC38" s="620" t="str">
        <f>IF($E38="","",IF(INDEX(E_SourceStreams!$A:$N,DH38,AC$7)="","",INDEX(E_SourceStreams!$A:$N,DH38,AC$7)))</f>
        <v/>
      </c>
      <c r="AD38" s="620" t="str">
        <f>IF($E38="","",IF(INDEX(E_SourceStreams!$A:$N,DI38,AD$7)="","",INDEX(E_SourceStreams!$A:$N,DI38,AD$7)))</f>
        <v/>
      </c>
      <c r="AE38" s="620" t="str">
        <f>IF($E38="","",IF(INDEX(E_SourceStreams!$A:$N,DJ38,AE$7)="","",INDEX(E_SourceStreams!$A:$N,DJ38,AE$7)))</f>
        <v/>
      </c>
      <c r="AF38" s="620" t="str">
        <f>IF($E38="","",IF(INDEX(E_SourceStreams!$A:$N,DK38,AF$7)="","",INDEX(E_SourceStreams!$A:$N,DK38,AF$7)))</f>
        <v/>
      </c>
      <c r="AG38" s="620" t="str">
        <f>IF($E38="","",IF(INDEX(E_SourceStreams!$A:$N,DL38,AG$7)="","",INDEX(E_SourceStreams!$A:$N,DL38,AG$7)))</f>
        <v/>
      </c>
      <c r="AH38" s="620" t="str">
        <f>IF($E38="","",IF(INDEX(E_SourceStreams!$A:$N,DM38,AH$7)="","",INDEX(E_SourceStreams!$A:$N,DM38,AH$7)))</f>
        <v/>
      </c>
      <c r="AI38" s="620" t="str">
        <f>IF($E38="","",IF(INDEX(E_SourceStreams!$A:$N,DN38,AI$7)="","",INDEX(E_SourceStreams!$A:$N,DN38,AI$7)))</f>
        <v/>
      </c>
      <c r="AJ38" s="620" t="str">
        <f>IF($E38="","",IF(INDEX(E_SourceStreams!$A:$N,DO38,AJ$7)="","",INDEX(E_SourceStreams!$A:$N,DO38,AJ$7)))</f>
        <v/>
      </c>
      <c r="AK38" s="620" t="str">
        <f>IF($E38="","",IF(INDEX(E_SourceStreams!$A:$N,DP38,AK$7)="","",INDEX(E_SourceStreams!$A:$N,DP38,AK$7)))</f>
        <v/>
      </c>
      <c r="AL38" s="620" t="str">
        <f>IF($E38="","",IF(INDEX(E_SourceStreams!$A:$N,DQ38,AL$7)="","",INDEX(E_SourceStreams!$A:$N,DQ38,AL$7)))</f>
        <v/>
      </c>
      <c r="AM38" s="620" t="str">
        <f>IF($E38="","",IF(INDEX(E_SourceStreams!$A:$N,DR38,AM$7)="","",INDEX(E_SourceStreams!$A:$N,DR38,AM$7)))</f>
        <v/>
      </c>
      <c r="AN38" s="620" t="str">
        <f>IF($E38="","",IF(INDEX(E_SourceStreams!$A:$N,DS38,AN$7)="","",INDEX(E_SourceStreams!$A:$N,DS38,AN$7)))</f>
        <v/>
      </c>
      <c r="AO38" s="620" t="str">
        <f>IF($E38="","",IF(INDEX(E_SourceStreams!$A:$N,DT38,AO$7)="","",INDEX(E_SourceStreams!$A:$N,DT38,AO$7)))</f>
        <v/>
      </c>
      <c r="AP38" s="620" t="str">
        <f>IF($E38="","",IF(INDEX(E_SourceStreams!$A:$N,DU38,AP$7)="","",INDEX(E_SourceStreams!$A:$N,DU38,AP$7)))</f>
        <v/>
      </c>
      <c r="AQ38" s="620" t="str">
        <f>IF($E38="","",IF(INDEX(E_SourceStreams!$A:$N,DV38,AQ$7)="","",INDEX(E_SourceStreams!$A:$N,DV38,AQ$7)))</f>
        <v/>
      </c>
      <c r="AR38" s="620" t="str">
        <f>IF($E38="","",IF(INDEX(E_SourceStreams!$A:$N,DW38,AR$7)="","",INDEX(E_SourceStreams!$A:$N,DW38,AR$7)))</f>
        <v/>
      </c>
      <c r="AS38" s="620" t="str">
        <f>IF($E38="","",IF(INDEX(E_SourceStreams!$A:$N,DX38,AS$7)="","",INDEX(E_SourceStreams!$A:$N,DX38,AS$7)))</f>
        <v/>
      </c>
      <c r="AT38" s="620" t="str">
        <f>IF($E38="","",IF(INDEX(E_SourceStreams!$A:$N,DY38,AT$7)="","",INDEX(E_SourceStreams!$A:$N,DY38,AT$7)))</f>
        <v/>
      </c>
      <c r="AU38" s="620" t="str">
        <f>IF($E38="","",IF(INDEX(E_SourceStreams!$A:$N,DZ38,AU$7)="","",INDEX(E_SourceStreams!$A:$N,DZ38,AU$7)))</f>
        <v/>
      </c>
      <c r="AV38" s="620" t="str">
        <f>IF($E38="","",IF(INDEX(E_SourceStreams!$A:$N,EA38,AV$7)="","",INDEX(E_SourceStreams!$A:$N,EA38,AV$7)))</f>
        <v/>
      </c>
      <c r="AW38" s="620" t="str">
        <f>IF($E38="","",IF(INDEX(E_SourceStreams!$A:$N,EB38,AW$7)="","",INDEX(E_SourceStreams!$A:$N,EB38,AW$7)))</f>
        <v/>
      </c>
      <c r="AX38" s="620" t="str">
        <f>IF($E38="","",IF(INDEX(E_SourceStreams!$A:$N,EC38,AX$7)="","",INDEX(E_SourceStreams!$A:$N,EC38,AX$7)))</f>
        <v/>
      </c>
      <c r="AY38" s="620" t="str">
        <f>IF($E38="","",IF(INDEX(E_SourceStreams!$A:$N,ED38,AY$7)="","",INDEX(E_SourceStreams!$A:$N,ED38,AY$7)))</f>
        <v/>
      </c>
      <c r="AZ38" s="620" t="str">
        <f>IF($E38="","",IF(INDEX(E_SourceStreams!$A:$N,EE38,AZ$7)="","",INDEX(E_SourceStreams!$A:$N,EE38,AZ$7)))</f>
        <v/>
      </c>
      <c r="BA38" s="620" t="str">
        <f>IF($E38="","",IF(INDEX(E_SourceStreams!$A:$N,EF38,BA$7)="","",INDEX(E_SourceStreams!$A:$N,EF38,BA$7)))</f>
        <v/>
      </c>
      <c r="BB38" s="620" t="str">
        <f>IF($E38="","",IF(INDEX(E_SourceStreams!$A:$N,EG38,BB$7)="","",INDEX(E_SourceStreams!$A:$N,EG38,BB$7)))</f>
        <v/>
      </c>
      <c r="BC38" s="620" t="str">
        <f>IF($E38="","",IF(INDEX(E_SourceStreams!$A:$N,EH38,BC$7)="","",INDEX(E_SourceStreams!$A:$N,EH38,BC$7)))</f>
        <v/>
      </c>
      <c r="BD38" s="620" t="str">
        <f>IF($E38="","",IF(INDEX(E_SourceStreams!$A:$N,EI38,BD$7)="","",INDEX(E_SourceStreams!$A:$N,EI38,BD$7)))</f>
        <v/>
      </c>
      <c r="BE38" s="620" t="str">
        <f>IF($E38="","",IF(INDEX(E_SourceStreams!$A:$N,EJ38,BE$7)="","",INDEX(E_SourceStreams!$A:$N,EJ38,BE$7)))</f>
        <v/>
      </c>
      <c r="BF38" s="620" t="str">
        <f>IF($E38="","",IF(INDEX(E_SourceStreams!$A:$N,EK38,BF$7)="","",INDEX(E_SourceStreams!$A:$N,EK38,BF$7)))</f>
        <v/>
      </c>
      <c r="BG38" s="620" t="str">
        <f>IF($E38="","",IF(INDEX(E_SourceStreams!$A:$N,EL38,BG$7)="","",INDEX(E_SourceStreams!$A:$N,EL38,BG$7)))</f>
        <v/>
      </c>
      <c r="BH38" s="620" t="str">
        <f>IF($E38="","",IF(INDEX(E_SourceStreams!$A:$N,EM38,BH$7)="","",INDEX(E_SourceStreams!$A:$N,EM38,BH$7)))</f>
        <v/>
      </c>
      <c r="BI38" s="620" t="str">
        <f>IF($E38="","",IF(INDEX(E_SourceStreams!$A:$N,EN38,BI$7)="","",INDEX(E_SourceStreams!$A:$N,EN38,BI$7)))</f>
        <v/>
      </c>
      <c r="BJ38" s="620" t="str">
        <f>IF($E38="","",IF(INDEX(E_SourceStreams!$A:$N,EO38,BJ$7)="","",INDEX(E_SourceStreams!$A:$N,EO38,BJ$7)))</f>
        <v/>
      </c>
      <c r="BK38" s="620" t="str">
        <f>IF($E38="","",IF(INDEX(E_SourceStreams!$A:$N,EP38,BK$7)="","",INDEX(E_SourceStreams!$A:$N,EP38,BK$7)))</f>
        <v/>
      </c>
      <c r="BL38" s="620" t="str">
        <f>IF($E38="","",IF(INDEX(E_SourceStreams!$A:$N,EQ38,BL$7)="","",INDEX(E_SourceStreams!$A:$N,EQ38,BL$7)))</f>
        <v/>
      </c>
      <c r="BM38" s="620" t="str">
        <f>IF($E38="","",IF(INDEX(E_SourceStreams!$A:$N,ER38,BM$7)="","",INDEX(E_SourceStreams!$A:$N,ER38,BM$7)))</f>
        <v/>
      </c>
      <c r="BN38" s="620" t="str">
        <f>IF($E38="","",IF(INDEX(E_SourceStreams!$A:$N,ES38,BN$7)="","",INDEX(E_SourceStreams!$A:$N,ES38,BN$7)))</f>
        <v/>
      </c>
      <c r="BO38" s="620" t="str">
        <f>IF($E38="","",IF(INDEX(E_SourceStreams!$A:$N,ET38,BO$7)="","",INDEX(E_SourceStreams!$A:$N,ET38,BO$7)))</f>
        <v/>
      </c>
      <c r="BP38" s="620" t="str">
        <f>IF($E38="","",IF(INDEX(E_SourceStreams!$A:$N,EU38,BP$7)="","",INDEX(E_SourceStreams!$A:$N,EU38,BP$7)))</f>
        <v/>
      </c>
      <c r="BQ38" s="620" t="str">
        <f>IF($E38="","",IF(INDEX(E_SourceStreams!$A:$N,EV38,BQ$7)="","",INDEX(E_SourceStreams!$A:$N,EV38,BQ$7)))</f>
        <v/>
      </c>
      <c r="BR38" s="620" t="str">
        <f>IF($E38="","",IF(INDEX(E_SourceStreams!$A:$N,EW38,BR$7)="","",INDEX(E_SourceStreams!$A:$N,EW38,BR$7)))</f>
        <v/>
      </c>
      <c r="BS38" s="620" t="str">
        <f>IF($E38="","",IF(INDEX(E_SourceStreams!$A:$N,EX38,BS$7)="","",INDEX(E_SourceStreams!$A:$N,EX38,BS$7)))</f>
        <v/>
      </c>
      <c r="BT38" s="620" t="str">
        <f>IF($E38="","",IF(INDEX(E_SourceStreams!$A:$N,EY38,BT$7)="","",INDEX(E_SourceStreams!$A:$N,EY38,BT$7)))</f>
        <v/>
      </c>
      <c r="BU38" s="615"/>
      <c r="CJ38" s="621" t="str">
        <f t="shared" si="0"/>
        <v>SourceCategory_</v>
      </c>
      <c r="CK38" s="602" t="b">
        <f>INDEX(C_InstallationDescription!$A$224:$A$329,ROWS($CI$11:CI38))="ausblenden"</f>
        <v>0</v>
      </c>
      <c r="CL38" s="602" t="str">
        <f t="shared" si="1"/>
        <v>SourceStreamName_</v>
      </c>
      <c r="CN38" s="602">
        <f t="shared" si="67"/>
        <v>1916</v>
      </c>
      <c r="CO38" s="602">
        <f t="shared" si="4"/>
        <v>1918</v>
      </c>
      <c r="CP38" s="602">
        <f t="shared" si="5"/>
        <v>1920</v>
      </c>
      <c r="CQ38" s="602">
        <f t="shared" si="6"/>
        <v>1922</v>
      </c>
      <c r="CR38" s="602">
        <f t="shared" si="7"/>
        <v>1924</v>
      </c>
      <c r="CS38" s="602">
        <f t="shared" si="8"/>
        <v>1926</v>
      </c>
      <c r="CT38" s="602">
        <f t="shared" si="9"/>
        <v>1928</v>
      </c>
      <c r="CU38" s="602">
        <f t="shared" si="10"/>
        <v>1928</v>
      </c>
      <c r="CV38" s="602">
        <f t="shared" si="11"/>
        <v>1928</v>
      </c>
      <c r="CW38" s="602">
        <f t="shared" si="12"/>
        <v>1928</v>
      </c>
      <c r="CX38" s="602">
        <f t="shared" si="13"/>
        <v>1928</v>
      </c>
      <c r="CY38" s="602">
        <f t="shared" si="14"/>
        <v>1931</v>
      </c>
      <c r="CZ38" s="602">
        <f t="shared" si="15"/>
        <v>1935</v>
      </c>
      <c r="DA38" s="602">
        <f t="shared" si="16"/>
        <v>1936</v>
      </c>
      <c r="DB38" s="602">
        <f t="shared" si="17"/>
        <v>1937</v>
      </c>
      <c r="DC38" s="602">
        <f t="shared" si="18"/>
        <v>1944</v>
      </c>
      <c r="DD38" s="602">
        <f t="shared" si="19"/>
        <v>1954</v>
      </c>
      <c r="DE38" s="602">
        <f t="shared" si="20"/>
        <v>1954</v>
      </c>
      <c r="DF38" s="602">
        <f t="shared" si="21"/>
        <v>1954</v>
      </c>
      <c r="DG38" s="602">
        <f t="shared" si="22"/>
        <v>1954</v>
      </c>
      <c r="DH38" s="602">
        <f t="shared" si="23"/>
        <v>1954</v>
      </c>
      <c r="DI38" s="602">
        <f t="shared" si="24"/>
        <v>1954</v>
      </c>
      <c r="DJ38" s="602">
        <f t="shared" si="25"/>
        <v>1954</v>
      </c>
      <c r="DK38" s="602">
        <f t="shared" si="26"/>
        <v>1945</v>
      </c>
      <c r="DL38" s="602">
        <f t="shared" si="27"/>
        <v>1955</v>
      </c>
      <c r="DM38" s="602">
        <f t="shared" si="28"/>
        <v>1955</v>
      </c>
      <c r="DN38" s="602">
        <f t="shared" si="29"/>
        <v>1955</v>
      </c>
      <c r="DO38" s="602">
        <f t="shared" si="30"/>
        <v>1955</v>
      </c>
      <c r="DP38" s="602">
        <f t="shared" si="31"/>
        <v>1955</v>
      </c>
      <c r="DQ38" s="602">
        <f t="shared" si="32"/>
        <v>1955</v>
      </c>
      <c r="DR38" s="602">
        <f t="shared" si="33"/>
        <v>1955</v>
      </c>
      <c r="DS38" s="602">
        <f t="shared" si="34"/>
        <v>1946</v>
      </c>
      <c r="DT38" s="602">
        <f t="shared" si="35"/>
        <v>1956</v>
      </c>
      <c r="DU38" s="602">
        <f t="shared" si="36"/>
        <v>1956</v>
      </c>
      <c r="DV38" s="602">
        <f t="shared" si="37"/>
        <v>1956</v>
      </c>
      <c r="DW38" s="602">
        <f t="shared" si="38"/>
        <v>1956</v>
      </c>
      <c r="DX38" s="602">
        <f t="shared" si="39"/>
        <v>1956</v>
      </c>
      <c r="DY38" s="602">
        <f t="shared" si="40"/>
        <v>1956</v>
      </c>
      <c r="DZ38" s="602">
        <f t="shared" si="41"/>
        <v>1956</v>
      </c>
      <c r="EA38" s="602">
        <f t="shared" si="42"/>
        <v>1947</v>
      </c>
      <c r="EB38" s="602">
        <f t="shared" si="43"/>
        <v>1957</v>
      </c>
      <c r="EC38" s="602">
        <f t="shared" si="44"/>
        <v>1957</v>
      </c>
      <c r="ED38" s="602">
        <f t="shared" si="45"/>
        <v>1957</v>
      </c>
      <c r="EE38" s="602">
        <f t="shared" si="46"/>
        <v>1957</v>
      </c>
      <c r="EF38" s="602">
        <f t="shared" si="47"/>
        <v>1957</v>
      </c>
      <c r="EG38" s="602">
        <f t="shared" si="48"/>
        <v>1957</v>
      </c>
      <c r="EH38" s="602">
        <f t="shared" si="49"/>
        <v>1957</v>
      </c>
      <c r="EI38" s="602">
        <f t="shared" si="50"/>
        <v>1948</v>
      </c>
      <c r="EJ38" s="602">
        <f t="shared" si="51"/>
        <v>1958</v>
      </c>
      <c r="EK38" s="602">
        <f t="shared" si="52"/>
        <v>1958</v>
      </c>
      <c r="EL38" s="602">
        <f t="shared" si="53"/>
        <v>1958</v>
      </c>
      <c r="EM38" s="602">
        <f t="shared" si="54"/>
        <v>1958</v>
      </c>
      <c r="EN38" s="602">
        <f t="shared" si="55"/>
        <v>1958</v>
      </c>
      <c r="EO38" s="602">
        <f t="shared" si="56"/>
        <v>1958</v>
      </c>
      <c r="EP38" s="602">
        <f t="shared" si="57"/>
        <v>1958</v>
      </c>
      <c r="EQ38" s="602">
        <f t="shared" si="58"/>
        <v>1949</v>
      </c>
      <c r="ER38" s="602">
        <f t="shared" si="59"/>
        <v>1959</v>
      </c>
      <c r="ES38" s="602">
        <f t="shared" si="60"/>
        <v>1959</v>
      </c>
      <c r="ET38" s="602">
        <f t="shared" si="61"/>
        <v>1959</v>
      </c>
      <c r="EU38" s="602">
        <f t="shared" si="62"/>
        <v>1959</v>
      </c>
      <c r="EV38" s="602">
        <f t="shared" si="63"/>
        <v>1959</v>
      </c>
      <c r="EW38" s="602">
        <f t="shared" si="64"/>
        <v>1959</v>
      </c>
      <c r="EX38" s="602">
        <f t="shared" si="65"/>
        <v>1959</v>
      </c>
      <c r="EY38" s="602">
        <f t="shared" si="66"/>
        <v>1965</v>
      </c>
    </row>
    <row r="39" spans="2:155" ht="12.75" customHeight="1" x14ac:dyDescent="0.2">
      <c r="B39" s="617" t="str">
        <f>IF(COUNTIF($CK$10:CK39,TRUE)&gt;0,"",INDEX(C_InstallationDescription!$E$224:$E$240,ROWS($A$11:A39)))</f>
        <v/>
      </c>
      <c r="C39" s="623" t="str">
        <f>IF($E39="","",INDEX(C_InstallationDescription!F:F,MATCH($B39,C_InstallationDescription!$E:$E,0)))</f>
        <v/>
      </c>
      <c r="D39" s="623" t="str">
        <f>IF($E39="","",INDEX(C_InstallationDescription!I:I,MATCH($B39,C_InstallationDescription!$E:$E,0)))</f>
        <v/>
      </c>
      <c r="E39" s="623" t="str">
        <f>IF($B39="","",INDEX(C_InstallationDescription!F:F,MATCH($CJ39,C_InstallationDescription!$Q:$Q,0)))</f>
        <v/>
      </c>
      <c r="F39" s="624" t="str">
        <f>IF($E39="","",INDEX(C_InstallationDescription!L:L,MATCH($CJ39,C_InstallationDescription!$Q:$Q,0)))</f>
        <v/>
      </c>
      <c r="G39" s="623" t="str">
        <f>IF($E39="","",INDEX(C_InstallationDescription!M:M,MATCH($CJ39,C_InstallationDescription!$Q:$Q,0)))</f>
        <v/>
      </c>
      <c r="H39" s="623" t="str">
        <f>IF($E39="","",INDEX(C_InstallationDescription!N:N,MATCH($CJ39,C_InstallationDescription!$Q:$Q,0)))</f>
        <v/>
      </c>
      <c r="I39" s="620" t="str">
        <f>IF($E39="","",IF(INDEX(E_SourceStreams!$A:$N,CN39,I$7)="","",INDEX(E_SourceStreams!$A:$N,CN39,I$7)))</f>
        <v/>
      </c>
      <c r="J39" s="620" t="str">
        <f>IF($E39="","",IF(INDEX(E_SourceStreams!$A:$N,CO39,J$7)="","",INDEX(E_SourceStreams!$A:$N,CO39,J$7)))</f>
        <v/>
      </c>
      <c r="K39" s="620" t="str">
        <f>IF($E39="","",IF(INDEX(E_SourceStreams!$A:$N,CP39,K$7)="","",INDEX(E_SourceStreams!$A:$N,CP39,K$7)))</f>
        <v/>
      </c>
      <c r="L39" s="620" t="str">
        <f>IF($E39="","",IF(INDEX(E_SourceStreams!$A:$N,CQ39,L$7)="","",INDEX(E_SourceStreams!$A:$N,CQ39,L$7)))</f>
        <v/>
      </c>
      <c r="M39" s="620" t="str">
        <f>IF($E39="","",IF(INDEX(E_SourceStreams!$A:$N,CR39,M$7)="","",INDEX(E_SourceStreams!$A:$N,CR39,M$7)))</f>
        <v/>
      </c>
      <c r="N39" s="620" t="str">
        <f>IF($E39="","",IF(INDEX(E_SourceStreams!$A:$N,CS39,N$7)="","",INDEX(E_SourceStreams!$A:$N,CS39,N$7)))</f>
        <v/>
      </c>
      <c r="O39" s="620" t="str">
        <f>IF($E39="","",IF(INDEX(E_SourceStreams!$A:$N,CT39,O$7)="","",INDEX(E_SourceStreams!$A:$N,CT39,O$7)))</f>
        <v/>
      </c>
      <c r="P39" s="620" t="str">
        <f>IF($E39="","",IF(INDEX(E_SourceStreams!$A:$N,CU39,P$7)="","",INDEX(E_SourceStreams!$A:$N,CU39,P$7)))</f>
        <v/>
      </c>
      <c r="Q39" s="620" t="str">
        <f>IF($E39="","",IF(INDEX(E_SourceStreams!$A:$N,CV39,Q$7)="","",INDEX(E_SourceStreams!$A:$N,CV39,Q$7)))</f>
        <v/>
      </c>
      <c r="R39" s="620" t="str">
        <f>IF($E39="","",IF(INDEX(E_SourceStreams!$A:$N,CW39,R$7)="","",INDEX(E_SourceStreams!$A:$N,CW39,R$7)))</f>
        <v/>
      </c>
      <c r="S39" s="620" t="str">
        <f>IF($E39="","",IF(INDEX(E_SourceStreams!$A:$N,CX39,S$7)="","",INDEX(E_SourceStreams!$A:$N,CX39,S$7)))</f>
        <v/>
      </c>
      <c r="T39" s="620" t="str">
        <f>IF($E39="","",IF(INDEX(E_SourceStreams!$A:$N,CY39,T$7)="","",INDEX(E_SourceStreams!$A:$N,CY39,T$7)))</f>
        <v/>
      </c>
      <c r="U39" s="620" t="str">
        <f>IF($E39="","",IF(INDEX(E_SourceStreams!$A:$N,CZ39,U$7)="","",INDEX(E_SourceStreams!$A:$N,CZ39,U$7)))</f>
        <v/>
      </c>
      <c r="V39" s="620" t="str">
        <f>IF($E39="","",IF(INDEX(E_SourceStreams!$A:$N,DA39,V$7)="","",INDEX(E_SourceStreams!$A:$N,DA39,V$7)))</f>
        <v/>
      </c>
      <c r="W39" s="620" t="str">
        <f>IF($E39="","",IF(INDEX(E_SourceStreams!$A:$N,DB39,W$7)="","",INDEX(E_SourceStreams!$A:$N,DB39,W$7)))</f>
        <v/>
      </c>
      <c r="X39" s="620" t="str">
        <f>IF($E39="","",IF(INDEX(E_SourceStreams!$A:$N,DC39,X$7)="","",INDEX(E_SourceStreams!$A:$N,DC39,X$7)))</f>
        <v/>
      </c>
      <c r="Y39" s="620" t="str">
        <f>IF($E39="","",IF(INDEX(E_SourceStreams!$A:$N,DD39,Y$7)="","",INDEX(E_SourceStreams!$A:$N,DD39,Y$7)))</f>
        <v/>
      </c>
      <c r="Z39" s="620" t="str">
        <f>IF($E39="","",IF(INDEX(E_SourceStreams!$A:$N,DE39,Z$7)="","",INDEX(E_SourceStreams!$A:$N,DE39,Z$7)))</f>
        <v/>
      </c>
      <c r="AA39" s="620" t="str">
        <f>IF($E39="","",IF(INDEX(E_SourceStreams!$A:$N,DF39,AA$7)="","",INDEX(E_SourceStreams!$A:$N,DF39,AA$7)))</f>
        <v/>
      </c>
      <c r="AB39" s="620" t="str">
        <f>IF($E39="","",IF(INDEX(E_SourceStreams!$A:$N,DG39,AB$7)="","",INDEX(E_SourceStreams!$A:$N,DG39,AB$7)))</f>
        <v/>
      </c>
      <c r="AC39" s="620" t="str">
        <f>IF($E39="","",IF(INDEX(E_SourceStreams!$A:$N,DH39,AC$7)="","",INDEX(E_SourceStreams!$A:$N,DH39,AC$7)))</f>
        <v/>
      </c>
      <c r="AD39" s="620" t="str">
        <f>IF($E39="","",IF(INDEX(E_SourceStreams!$A:$N,DI39,AD$7)="","",INDEX(E_SourceStreams!$A:$N,DI39,AD$7)))</f>
        <v/>
      </c>
      <c r="AE39" s="620" t="str">
        <f>IF($E39="","",IF(INDEX(E_SourceStreams!$A:$N,DJ39,AE$7)="","",INDEX(E_SourceStreams!$A:$N,DJ39,AE$7)))</f>
        <v/>
      </c>
      <c r="AF39" s="620" t="str">
        <f>IF($E39="","",IF(INDEX(E_SourceStreams!$A:$N,DK39,AF$7)="","",INDEX(E_SourceStreams!$A:$N,DK39,AF$7)))</f>
        <v/>
      </c>
      <c r="AG39" s="620" t="str">
        <f>IF($E39="","",IF(INDEX(E_SourceStreams!$A:$N,DL39,AG$7)="","",INDEX(E_SourceStreams!$A:$N,DL39,AG$7)))</f>
        <v/>
      </c>
      <c r="AH39" s="620" t="str">
        <f>IF($E39="","",IF(INDEX(E_SourceStreams!$A:$N,DM39,AH$7)="","",INDEX(E_SourceStreams!$A:$N,DM39,AH$7)))</f>
        <v/>
      </c>
      <c r="AI39" s="620" t="str">
        <f>IF($E39="","",IF(INDEX(E_SourceStreams!$A:$N,DN39,AI$7)="","",INDEX(E_SourceStreams!$A:$N,DN39,AI$7)))</f>
        <v/>
      </c>
      <c r="AJ39" s="620" t="str">
        <f>IF($E39="","",IF(INDEX(E_SourceStreams!$A:$N,DO39,AJ$7)="","",INDEX(E_SourceStreams!$A:$N,DO39,AJ$7)))</f>
        <v/>
      </c>
      <c r="AK39" s="620" t="str">
        <f>IF($E39="","",IF(INDEX(E_SourceStreams!$A:$N,DP39,AK$7)="","",INDEX(E_SourceStreams!$A:$N,DP39,AK$7)))</f>
        <v/>
      </c>
      <c r="AL39" s="620" t="str">
        <f>IF($E39="","",IF(INDEX(E_SourceStreams!$A:$N,DQ39,AL$7)="","",INDEX(E_SourceStreams!$A:$N,DQ39,AL$7)))</f>
        <v/>
      </c>
      <c r="AM39" s="620" t="str">
        <f>IF($E39="","",IF(INDEX(E_SourceStreams!$A:$N,DR39,AM$7)="","",INDEX(E_SourceStreams!$A:$N,DR39,AM$7)))</f>
        <v/>
      </c>
      <c r="AN39" s="620" t="str">
        <f>IF($E39="","",IF(INDEX(E_SourceStreams!$A:$N,DS39,AN$7)="","",INDEX(E_SourceStreams!$A:$N,DS39,AN$7)))</f>
        <v/>
      </c>
      <c r="AO39" s="620" t="str">
        <f>IF($E39="","",IF(INDEX(E_SourceStreams!$A:$N,DT39,AO$7)="","",INDEX(E_SourceStreams!$A:$N,DT39,AO$7)))</f>
        <v/>
      </c>
      <c r="AP39" s="620" t="str">
        <f>IF($E39="","",IF(INDEX(E_SourceStreams!$A:$N,DU39,AP$7)="","",INDEX(E_SourceStreams!$A:$N,DU39,AP$7)))</f>
        <v/>
      </c>
      <c r="AQ39" s="620" t="str">
        <f>IF($E39="","",IF(INDEX(E_SourceStreams!$A:$N,DV39,AQ$7)="","",INDEX(E_SourceStreams!$A:$N,DV39,AQ$7)))</f>
        <v/>
      </c>
      <c r="AR39" s="620" t="str">
        <f>IF($E39="","",IF(INDEX(E_SourceStreams!$A:$N,DW39,AR$7)="","",INDEX(E_SourceStreams!$A:$N,DW39,AR$7)))</f>
        <v/>
      </c>
      <c r="AS39" s="620" t="str">
        <f>IF($E39="","",IF(INDEX(E_SourceStreams!$A:$N,DX39,AS$7)="","",INDEX(E_SourceStreams!$A:$N,DX39,AS$7)))</f>
        <v/>
      </c>
      <c r="AT39" s="620" t="str">
        <f>IF($E39="","",IF(INDEX(E_SourceStreams!$A:$N,DY39,AT$7)="","",INDEX(E_SourceStreams!$A:$N,DY39,AT$7)))</f>
        <v/>
      </c>
      <c r="AU39" s="620" t="str">
        <f>IF($E39="","",IF(INDEX(E_SourceStreams!$A:$N,DZ39,AU$7)="","",INDEX(E_SourceStreams!$A:$N,DZ39,AU$7)))</f>
        <v/>
      </c>
      <c r="AV39" s="620" t="str">
        <f>IF($E39="","",IF(INDEX(E_SourceStreams!$A:$N,EA39,AV$7)="","",INDEX(E_SourceStreams!$A:$N,EA39,AV$7)))</f>
        <v/>
      </c>
      <c r="AW39" s="620" t="str">
        <f>IF($E39="","",IF(INDEX(E_SourceStreams!$A:$N,EB39,AW$7)="","",INDEX(E_SourceStreams!$A:$N,EB39,AW$7)))</f>
        <v/>
      </c>
      <c r="AX39" s="620" t="str">
        <f>IF($E39="","",IF(INDEX(E_SourceStreams!$A:$N,EC39,AX$7)="","",INDEX(E_SourceStreams!$A:$N,EC39,AX$7)))</f>
        <v/>
      </c>
      <c r="AY39" s="620" t="str">
        <f>IF($E39="","",IF(INDEX(E_SourceStreams!$A:$N,ED39,AY$7)="","",INDEX(E_SourceStreams!$A:$N,ED39,AY$7)))</f>
        <v/>
      </c>
      <c r="AZ39" s="620" t="str">
        <f>IF($E39="","",IF(INDEX(E_SourceStreams!$A:$N,EE39,AZ$7)="","",INDEX(E_SourceStreams!$A:$N,EE39,AZ$7)))</f>
        <v/>
      </c>
      <c r="BA39" s="620" t="str">
        <f>IF($E39="","",IF(INDEX(E_SourceStreams!$A:$N,EF39,BA$7)="","",INDEX(E_SourceStreams!$A:$N,EF39,BA$7)))</f>
        <v/>
      </c>
      <c r="BB39" s="620" t="str">
        <f>IF($E39="","",IF(INDEX(E_SourceStreams!$A:$N,EG39,BB$7)="","",INDEX(E_SourceStreams!$A:$N,EG39,BB$7)))</f>
        <v/>
      </c>
      <c r="BC39" s="620" t="str">
        <f>IF($E39="","",IF(INDEX(E_SourceStreams!$A:$N,EH39,BC$7)="","",INDEX(E_SourceStreams!$A:$N,EH39,BC$7)))</f>
        <v/>
      </c>
      <c r="BD39" s="620" t="str">
        <f>IF($E39="","",IF(INDEX(E_SourceStreams!$A:$N,EI39,BD$7)="","",INDEX(E_SourceStreams!$A:$N,EI39,BD$7)))</f>
        <v/>
      </c>
      <c r="BE39" s="620" t="str">
        <f>IF($E39="","",IF(INDEX(E_SourceStreams!$A:$N,EJ39,BE$7)="","",INDEX(E_SourceStreams!$A:$N,EJ39,BE$7)))</f>
        <v/>
      </c>
      <c r="BF39" s="620" t="str">
        <f>IF($E39="","",IF(INDEX(E_SourceStreams!$A:$N,EK39,BF$7)="","",INDEX(E_SourceStreams!$A:$N,EK39,BF$7)))</f>
        <v/>
      </c>
      <c r="BG39" s="620" t="str">
        <f>IF($E39="","",IF(INDEX(E_SourceStreams!$A:$N,EL39,BG$7)="","",INDEX(E_SourceStreams!$A:$N,EL39,BG$7)))</f>
        <v/>
      </c>
      <c r="BH39" s="620" t="str">
        <f>IF($E39="","",IF(INDEX(E_SourceStreams!$A:$N,EM39,BH$7)="","",INDEX(E_SourceStreams!$A:$N,EM39,BH$7)))</f>
        <v/>
      </c>
      <c r="BI39" s="620" t="str">
        <f>IF($E39="","",IF(INDEX(E_SourceStreams!$A:$N,EN39,BI$7)="","",INDEX(E_SourceStreams!$A:$N,EN39,BI$7)))</f>
        <v/>
      </c>
      <c r="BJ39" s="620" t="str">
        <f>IF($E39="","",IF(INDEX(E_SourceStreams!$A:$N,EO39,BJ$7)="","",INDEX(E_SourceStreams!$A:$N,EO39,BJ$7)))</f>
        <v/>
      </c>
      <c r="BK39" s="620" t="str">
        <f>IF($E39="","",IF(INDEX(E_SourceStreams!$A:$N,EP39,BK$7)="","",INDEX(E_SourceStreams!$A:$N,EP39,BK$7)))</f>
        <v/>
      </c>
      <c r="BL39" s="620" t="str">
        <f>IF($E39="","",IF(INDEX(E_SourceStreams!$A:$N,EQ39,BL$7)="","",INDEX(E_SourceStreams!$A:$N,EQ39,BL$7)))</f>
        <v/>
      </c>
      <c r="BM39" s="620" t="str">
        <f>IF($E39="","",IF(INDEX(E_SourceStreams!$A:$N,ER39,BM$7)="","",INDEX(E_SourceStreams!$A:$N,ER39,BM$7)))</f>
        <v/>
      </c>
      <c r="BN39" s="620" t="str">
        <f>IF($E39="","",IF(INDEX(E_SourceStreams!$A:$N,ES39,BN$7)="","",INDEX(E_SourceStreams!$A:$N,ES39,BN$7)))</f>
        <v/>
      </c>
      <c r="BO39" s="620" t="str">
        <f>IF($E39="","",IF(INDEX(E_SourceStreams!$A:$N,ET39,BO$7)="","",INDEX(E_SourceStreams!$A:$N,ET39,BO$7)))</f>
        <v/>
      </c>
      <c r="BP39" s="620" t="str">
        <f>IF($E39="","",IF(INDEX(E_SourceStreams!$A:$N,EU39,BP$7)="","",INDEX(E_SourceStreams!$A:$N,EU39,BP$7)))</f>
        <v/>
      </c>
      <c r="BQ39" s="620" t="str">
        <f>IF($E39="","",IF(INDEX(E_SourceStreams!$A:$N,EV39,BQ$7)="","",INDEX(E_SourceStreams!$A:$N,EV39,BQ$7)))</f>
        <v/>
      </c>
      <c r="BR39" s="620" t="str">
        <f>IF($E39="","",IF(INDEX(E_SourceStreams!$A:$N,EW39,BR$7)="","",INDEX(E_SourceStreams!$A:$N,EW39,BR$7)))</f>
        <v/>
      </c>
      <c r="BS39" s="620" t="str">
        <f>IF($E39="","",IF(INDEX(E_SourceStreams!$A:$N,EX39,BS$7)="","",INDEX(E_SourceStreams!$A:$N,EX39,BS$7)))</f>
        <v/>
      </c>
      <c r="BT39" s="620" t="str">
        <f>IF($E39="","",IF(INDEX(E_SourceStreams!$A:$N,EY39,BT$7)="","",INDEX(E_SourceStreams!$A:$N,EY39,BT$7)))</f>
        <v/>
      </c>
      <c r="BU39" s="615"/>
      <c r="CJ39" s="621" t="str">
        <f t="shared" si="0"/>
        <v>SourceCategory_</v>
      </c>
      <c r="CK39" s="602" t="b">
        <f>INDEX(C_InstallationDescription!$A$224:$A$329,ROWS($CI$11:CI39))="ausblenden"</f>
        <v>0</v>
      </c>
      <c r="CL39" s="602" t="str">
        <f t="shared" si="1"/>
        <v>SourceStreamName_</v>
      </c>
      <c r="CN39" s="602">
        <f t="shared" si="67"/>
        <v>1982</v>
      </c>
      <c r="CO39" s="602">
        <f t="shared" si="4"/>
        <v>1984</v>
      </c>
      <c r="CP39" s="602">
        <f t="shared" si="5"/>
        <v>1986</v>
      </c>
      <c r="CQ39" s="602">
        <f t="shared" si="6"/>
        <v>1988</v>
      </c>
      <c r="CR39" s="602">
        <f t="shared" si="7"/>
        <v>1990</v>
      </c>
      <c r="CS39" s="602">
        <f t="shared" si="8"/>
        <v>1992</v>
      </c>
      <c r="CT39" s="602">
        <f t="shared" si="9"/>
        <v>1994</v>
      </c>
      <c r="CU39" s="602">
        <f t="shared" si="10"/>
        <v>1994</v>
      </c>
      <c r="CV39" s="602">
        <f t="shared" si="11"/>
        <v>1994</v>
      </c>
      <c r="CW39" s="602">
        <f t="shared" si="12"/>
        <v>1994</v>
      </c>
      <c r="CX39" s="602">
        <f t="shared" si="13"/>
        <v>1994</v>
      </c>
      <c r="CY39" s="602">
        <f t="shared" si="14"/>
        <v>1997</v>
      </c>
      <c r="CZ39" s="602">
        <f t="shared" si="15"/>
        <v>2001</v>
      </c>
      <c r="DA39" s="602">
        <f t="shared" si="16"/>
        <v>2002</v>
      </c>
      <c r="DB39" s="602">
        <f t="shared" si="17"/>
        <v>2003</v>
      </c>
      <c r="DC39" s="602">
        <f t="shared" si="18"/>
        <v>2010</v>
      </c>
      <c r="DD39" s="602">
        <f t="shared" si="19"/>
        <v>2020</v>
      </c>
      <c r="DE39" s="602">
        <f t="shared" si="20"/>
        <v>2020</v>
      </c>
      <c r="DF39" s="602">
        <f t="shared" si="21"/>
        <v>2020</v>
      </c>
      <c r="DG39" s="602">
        <f t="shared" si="22"/>
        <v>2020</v>
      </c>
      <c r="DH39" s="602">
        <f t="shared" si="23"/>
        <v>2020</v>
      </c>
      <c r="DI39" s="602">
        <f t="shared" si="24"/>
        <v>2020</v>
      </c>
      <c r="DJ39" s="602">
        <f t="shared" si="25"/>
        <v>2020</v>
      </c>
      <c r="DK39" s="602">
        <f t="shared" si="26"/>
        <v>2011</v>
      </c>
      <c r="DL39" s="602">
        <f t="shared" si="27"/>
        <v>2021</v>
      </c>
      <c r="DM39" s="602">
        <f t="shared" si="28"/>
        <v>2021</v>
      </c>
      <c r="DN39" s="602">
        <f t="shared" si="29"/>
        <v>2021</v>
      </c>
      <c r="DO39" s="602">
        <f t="shared" si="30"/>
        <v>2021</v>
      </c>
      <c r="DP39" s="602">
        <f t="shared" si="31"/>
        <v>2021</v>
      </c>
      <c r="DQ39" s="602">
        <f t="shared" si="32"/>
        <v>2021</v>
      </c>
      <c r="DR39" s="602">
        <f t="shared" si="33"/>
        <v>2021</v>
      </c>
      <c r="DS39" s="602">
        <f t="shared" si="34"/>
        <v>2012</v>
      </c>
      <c r="DT39" s="602">
        <f t="shared" si="35"/>
        <v>2022</v>
      </c>
      <c r="DU39" s="602">
        <f t="shared" si="36"/>
        <v>2022</v>
      </c>
      <c r="DV39" s="602">
        <f t="shared" si="37"/>
        <v>2022</v>
      </c>
      <c r="DW39" s="602">
        <f t="shared" si="38"/>
        <v>2022</v>
      </c>
      <c r="DX39" s="602">
        <f t="shared" si="39"/>
        <v>2022</v>
      </c>
      <c r="DY39" s="602">
        <f t="shared" si="40"/>
        <v>2022</v>
      </c>
      <c r="DZ39" s="602">
        <f t="shared" si="41"/>
        <v>2022</v>
      </c>
      <c r="EA39" s="602">
        <f t="shared" si="42"/>
        <v>2013</v>
      </c>
      <c r="EB39" s="602">
        <f t="shared" si="43"/>
        <v>2023</v>
      </c>
      <c r="EC39" s="602">
        <f t="shared" si="44"/>
        <v>2023</v>
      </c>
      <c r="ED39" s="602">
        <f t="shared" si="45"/>
        <v>2023</v>
      </c>
      <c r="EE39" s="602">
        <f t="shared" si="46"/>
        <v>2023</v>
      </c>
      <c r="EF39" s="602">
        <f t="shared" si="47"/>
        <v>2023</v>
      </c>
      <c r="EG39" s="602">
        <f t="shared" si="48"/>
        <v>2023</v>
      </c>
      <c r="EH39" s="602">
        <f t="shared" si="49"/>
        <v>2023</v>
      </c>
      <c r="EI39" s="602">
        <f t="shared" si="50"/>
        <v>2014</v>
      </c>
      <c r="EJ39" s="602">
        <f t="shared" si="51"/>
        <v>2024</v>
      </c>
      <c r="EK39" s="602">
        <f t="shared" si="52"/>
        <v>2024</v>
      </c>
      <c r="EL39" s="602">
        <f t="shared" si="53"/>
        <v>2024</v>
      </c>
      <c r="EM39" s="602">
        <f t="shared" si="54"/>
        <v>2024</v>
      </c>
      <c r="EN39" s="602">
        <f t="shared" si="55"/>
        <v>2024</v>
      </c>
      <c r="EO39" s="602">
        <f t="shared" si="56"/>
        <v>2024</v>
      </c>
      <c r="EP39" s="602">
        <f t="shared" si="57"/>
        <v>2024</v>
      </c>
      <c r="EQ39" s="602">
        <f t="shared" si="58"/>
        <v>2015</v>
      </c>
      <c r="ER39" s="602">
        <f t="shared" si="59"/>
        <v>2025</v>
      </c>
      <c r="ES39" s="602">
        <f t="shared" si="60"/>
        <v>2025</v>
      </c>
      <c r="ET39" s="602">
        <f t="shared" si="61"/>
        <v>2025</v>
      </c>
      <c r="EU39" s="602">
        <f t="shared" si="62"/>
        <v>2025</v>
      </c>
      <c r="EV39" s="602">
        <f t="shared" si="63"/>
        <v>2025</v>
      </c>
      <c r="EW39" s="602">
        <f t="shared" si="64"/>
        <v>2025</v>
      </c>
      <c r="EX39" s="602">
        <f t="shared" si="65"/>
        <v>2025</v>
      </c>
      <c r="EY39" s="602">
        <f t="shared" si="66"/>
        <v>2031</v>
      </c>
    </row>
    <row r="40" spans="2:155" ht="12.75" customHeight="1" x14ac:dyDescent="0.2">
      <c r="B40" s="617" t="str">
        <f>IF(COUNTIF($CK$10:CK40,TRUE)&gt;0,"",INDEX(C_InstallationDescription!$E$224:$E$240,ROWS($A$11:A40)))</f>
        <v/>
      </c>
      <c r="C40" s="623" t="str">
        <f>IF($E40="","",INDEX(C_InstallationDescription!F:F,MATCH($B40,C_InstallationDescription!$E:$E,0)))</f>
        <v/>
      </c>
      <c r="D40" s="623" t="str">
        <f>IF($E40="","",INDEX(C_InstallationDescription!I:I,MATCH($B40,C_InstallationDescription!$E:$E,0)))</f>
        <v/>
      </c>
      <c r="E40" s="623" t="str">
        <f>IF($B40="","",INDEX(C_InstallationDescription!F:F,MATCH($CJ40,C_InstallationDescription!$Q:$Q,0)))</f>
        <v/>
      </c>
      <c r="F40" s="624" t="str">
        <f>IF($E40="","",INDEX(C_InstallationDescription!L:L,MATCH($CJ40,C_InstallationDescription!$Q:$Q,0)))</f>
        <v/>
      </c>
      <c r="G40" s="623" t="str">
        <f>IF($E40="","",INDEX(C_InstallationDescription!M:M,MATCH($CJ40,C_InstallationDescription!$Q:$Q,0)))</f>
        <v/>
      </c>
      <c r="H40" s="623" t="str">
        <f>IF($E40="","",INDEX(C_InstallationDescription!N:N,MATCH($CJ40,C_InstallationDescription!$Q:$Q,0)))</f>
        <v/>
      </c>
      <c r="I40" s="620" t="str">
        <f>IF($E40="","",IF(INDEX(E_SourceStreams!$A:$N,CN40,I$7)="","",INDEX(E_SourceStreams!$A:$N,CN40,I$7)))</f>
        <v/>
      </c>
      <c r="J40" s="620" t="str">
        <f>IF($E40="","",IF(INDEX(E_SourceStreams!$A:$N,CO40,J$7)="","",INDEX(E_SourceStreams!$A:$N,CO40,J$7)))</f>
        <v/>
      </c>
      <c r="K40" s="620" t="str">
        <f>IF($E40="","",IF(INDEX(E_SourceStreams!$A:$N,CP40,K$7)="","",INDEX(E_SourceStreams!$A:$N,CP40,K$7)))</f>
        <v/>
      </c>
      <c r="L40" s="620" t="str">
        <f>IF($E40="","",IF(INDEX(E_SourceStreams!$A:$N,CQ40,L$7)="","",INDEX(E_SourceStreams!$A:$N,CQ40,L$7)))</f>
        <v/>
      </c>
      <c r="M40" s="620" t="str">
        <f>IF($E40="","",IF(INDEX(E_SourceStreams!$A:$N,CR40,M$7)="","",INDEX(E_SourceStreams!$A:$N,CR40,M$7)))</f>
        <v/>
      </c>
      <c r="N40" s="620" t="str">
        <f>IF($E40="","",IF(INDEX(E_SourceStreams!$A:$N,CS40,N$7)="","",INDEX(E_SourceStreams!$A:$N,CS40,N$7)))</f>
        <v/>
      </c>
      <c r="O40" s="620" t="str">
        <f>IF($E40="","",IF(INDEX(E_SourceStreams!$A:$N,CT40,O$7)="","",INDEX(E_SourceStreams!$A:$N,CT40,O$7)))</f>
        <v/>
      </c>
      <c r="P40" s="620" t="str">
        <f>IF($E40="","",IF(INDEX(E_SourceStreams!$A:$N,CU40,P$7)="","",INDEX(E_SourceStreams!$A:$N,CU40,P$7)))</f>
        <v/>
      </c>
      <c r="Q40" s="620" t="str">
        <f>IF($E40="","",IF(INDEX(E_SourceStreams!$A:$N,CV40,Q$7)="","",INDEX(E_SourceStreams!$A:$N,CV40,Q$7)))</f>
        <v/>
      </c>
      <c r="R40" s="620" t="str">
        <f>IF($E40="","",IF(INDEX(E_SourceStreams!$A:$N,CW40,R$7)="","",INDEX(E_SourceStreams!$A:$N,CW40,R$7)))</f>
        <v/>
      </c>
      <c r="S40" s="620" t="str">
        <f>IF($E40="","",IF(INDEX(E_SourceStreams!$A:$N,CX40,S$7)="","",INDEX(E_SourceStreams!$A:$N,CX40,S$7)))</f>
        <v/>
      </c>
      <c r="T40" s="620" t="str">
        <f>IF($E40="","",IF(INDEX(E_SourceStreams!$A:$N,CY40,T$7)="","",INDEX(E_SourceStreams!$A:$N,CY40,T$7)))</f>
        <v/>
      </c>
      <c r="U40" s="620" t="str">
        <f>IF($E40="","",IF(INDEX(E_SourceStreams!$A:$N,CZ40,U$7)="","",INDEX(E_SourceStreams!$A:$N,CZ40,U$7)))</f>
        <v/>
      </c>
      <c r="V40" s="620" t="str">
        <f>IF($E40="","",IF(INDEX(E_SourceStreams!$A:$N,DA40,V$7)="","",INDEX(E_SourceStreams!$A:$N,DA40,V$7)))</f>
        <v/>
      </c>
      <c r="W40" s="620" t="str">
        <f>IF($E40="","",IF(INDEX(E_SourceStreams!$A:$N,DB40,W$7)="","",INDEX(E_SourceStreams!$A:$N,DB40,W$7)))</f>
        <v/>
      </c>
      <c r="X40" s="620" t="str">
        <f>IF($E40="","",IF(INDEX(E_SourceStreams!$A:$N,DC40,X$7)="","",INDEX(E_SourceStreams!$A:$N,DC40,X$7)))</f>
        <v/>
      </c>
      <c r="Y40" s="620" t="str">
        <f>IF($E40="","",IF(INDEX(E_SourceStreams!$A:$N,DD40,Y$7)="","",INDEX(E_SourceStreams!$A:$N,DD40,Y$7)))</f>
        <v/>
      </c>
      <c r="Z40" s="620" t="str">
        <f>IF($E40="","",IF(INDEX(E_SourceStreams!$A:$N,DE40,Z$7)="","",INDEX(E_SourceStreams!$A:$N,DE40,Z$7)))</f>
        <v/>
      </c>
      <c r="AA40" s="620" t="str">
        <f>IF($E40="","",IF(INDEX(E_SourceStreams!$A:$N,DF40,AA$7)="","",INDEX(E_SourceStreams!$A:$N,DF40,AA$7)))</f>
        <v/>
      </c>
      <c r="AB40" s="620" t="str">
        <f>IF($E40="","",IF(INDEX(E_SourceStreams!$A:$N,DG40,AB$7)="","",INDEX(E_SourceStreams!$A:$N,DG40,AB$7)))</f>
        <v/>
      </c>
      <c r="AC40" s="620" t="str">
        <f>IF($E40="","",IF(INDEX(E_SourceStreams!$A:$N,DH40,AC$7)="","",INDEX(E_SourceStreams!$A:$N,DH40,AC$7)))</f>
        <v/>
      </c>
      <c r="AD40" s="620" t="str">
        <f>IF($E40="","",IF(INDEX(E_SourceStreams!$A:$N,DI40,AD$7)="","",INDEX(E_SourceStreams!$A:$N,DI40,AD$7)))</f>
        <v/>
      </c>
      <c r="AE40" s="620" t="str">
        <f>IF($E40="","",IF(INDEX(E_SourceStreams!$A:$N,DJ40,AE$7)="","",INDEX(E_SourceStreams!$A:$N,DJ40,AE$7)))</f>
        <v/>
      </c>
      <c r="AF40" s="620" t="str">
        <f>IF($E40="","",IF(INDEX(E_SourceStreams!$A:$N,DK40,AF$7)="","",INDEX(E_SourceStreams!$A:$N,DK40,AF$7)))</f>
        <v/>
      </c>
      <c r="AG40" s="620" t="str">
        <f>IF($E40="","",IF(INDEX(E_SourceStreams!$A:$N,DL40,AG$7)="","",INDEX(E_SourceStreams!$A:$N,DL40,AG$7)))</f>
        <v/>
      </c>
      <c r="AH40" s="620" t="str">
        <f>IF($E40="","",IF(INDEX(E_SourceStreams!$A:$N,DM40,AH$7)="","",INDEX(E_SourceStreams!$A:$N,DM40,AH$7)))</f>
        <v/>
      </c>
      <c r="AI40" s="620" t="str">
        <f>IF($E40="","",IF(INDEX(E_SourceStreams!$A:$N,DN40,AI$7)="","",INDEX(E_SourceStreams!$A:$N,DN40,AI$7)))</f>
        <v/>
      </c>
      <c r="AJ40" s="620" t="str">
        <f>IF($E40="","",IF(INDEX(E_SourceStreams!$A:$N,DO40,AJ$7)="","",INDEX(E_SourceStreams!$A:$N,DO40,AJ$7)))</f>
        <v/>
      </c>
      <c r="AK40" s="620" t="str">
        <f>IF($E40="","",IF(INDEX(E_SourceStreams!$A:$N,DP40,AK$7)="","",INDEX(E_SourceStreams!$A:$N,DP40,AK$7)))</f>
        <v/>
      </c>
      <c r="AL40" s="620" t="str">
        <f>IF($E40="","",IF(INDEX(E_SourceStreams!$A:$N,DQ40,AL$7)="","",INDEX(E_SourceStreams!$A:$N,DQ40,AL$7)))</f>
        <v/>
      </c>
      <c r="AM40" s="620" t="str">
        <f>IF($E40="","",IF(INDEX(E_SourceStreams!$A:$N,DR40,AM$7)="","",INDEX(E_SourceStreams!$A:$N,DR40,AM$7)))</f>
        <v/>
      </c>
      <c r="AN40" s="620" t="str">
        <f>IF($E40="","",IF(INDEX(E_SourceStreams!$A:$N,DS40,AN$7)="","",INDEX(E_SourceStreams!$A:$N,DS40,AN$7)))</f>
        <v/>
      </c>
      <c r="AO40" s="620" t="str">
        <f>IF($E40="","",IF(INDEX(E_SourceStreams!$A:$N,DT40,AO$7)="","",INDEX(E_SourceStreams!$A:$N,DT40,AO$7)))</f>
        <v/>
      </c>
      <c r="AP40" s="620" t="str">
        <f>IF($E40="","",IF(INDEX(E_SourceStreams!$A:$N,DU40,AP$7)="","",INDEX(E_SourceStreams!$A:$N,DU40,AP$7)))</f>
        <v/>
      </c>
      <c r="AQ40" s="620" t="str">
        <f>IF($E40="","",IF(INDEX(E_SourceStreams!$A:$N,DV40,AQ$7)="","",INDEX(E_SourceStreams!$A:$N,DV40,AQ$7)))</f>
        <v/>
      </c>
      <c r="AR40" s="620" t="str">
        <f>IF($E40="","",IF(INDEX(E_SourceStreams!$A:$N,DW40,AR$7)="","",INDEX(E_SourceStreams!$A:$N,DW40,AR$7)))</f>
        <v/>
      </c>
      <c r="AS40" s="620" t="str">
        <f>IF($E40="","",IF(INDEX(E_SourceStreams!$A:$N,DX40,AS$7)="","",INDEX(E_SourceStreams!$A:$N,DX40,AS$7)))</f>
        <v/>
      </c>
      <c r="AT40" s="620" t="str">
        <f>IF($E40="","",IF(INDEX(E_SourceStreams!$A:$N,DY40,AT$7)="","",INDEX(E_SourceStreams!$A:$N,DY40,AT$7)))</f>
        <v/>
      </c>
      <c r="AU40" s="620" t="str">
        <f>IF($E40="","",IF(INDEX(E_SourceStreams!$A:$N,DZ40,AU$7)="","",INDEX(E_SourceStreams!$A:$N,DZ40,AU$7)))</f>
        <v/>
      </c>
      <c r="AV40" s="620" t="str">
        <f>IF($E40="","",IF(INDEX(E_SourceStreams!$A:$N,EA40,AV$7)="","",INDEX(E_SourceStreams!$A:$N,EA40,AV$7)))</f>
        <v/>
      </c>
      <c r="AW40" s="620" t="str">
        <f>IF($E40="","",IF(INDEX(E_SourceStreams!$A:$N,EB40,AW$7)="","",INDEX(E_SourceStreams!$A:$N,EB40,AW$7)))</f>
        <v/>
      </c>
      <c r="AX40" s="620" t="str">
        <f>IF($E40="","",IF(INDEX(E_SourceStreams!$A:$N,EC40,AX$7)="","",INDEX(E_SourceStreams!$A:$N,EC40,AX$7)))</f>
        <v/>
      </c>
      <c r="AY40" s="620" t="str">
        <f>IF($E40="","",IF(INDEX(E_SourceStreams!$A:$N,ED40,AY$7)="","",INDEX(E_SourceStreams!$A:$N,ED40,AY$7)))</f>
        <v/>
      </c>
      <c r="AZ40" s="620" t="str">
        <f>IF($E40="","",IF(INDEX(E_SourceStreams!$A:$N,EE40,AZ$7)="","",INDEX(E_SourceStreams!$A:$N,EE40,AZ$7)))</f>
        <v/>
      </c>
      <c r="BA40" s="620" t="str">
        <f>IF($E40="","",IF(INDEX(E_SourceStreams!$A:$N,EF40,BA$7)="","",INDEX(E_SourceStreams!$A:$N,EF40,BA$7)))</f>
        <v/>
      </c>
      <c r="BB40" s="620" t="str">
        <f>IF($E40="","",IF(INDEX(E_SourceStreams!$A:$N,EG40,BB$7)="","",INDEX(E_SourceStreams!$A:$N,EG40,BB$7)))</f>
        <v/>
      </c>
      <c r="BC40" s="620" t="str">
        <f>IF($E40="","",IF(INDEX(E_SourceStreams!$A:$N,EH40,BC$7)="","",INDEX(E_SourceStreams!$A:$N,EH40,BC$7)))</f>
        <v/>
      </c>
      <c r="BD40" s="620" t="str">
        <f>IF($E40="","",IF(INDEX(E_SourceStreams!$A:$N,EI40,BD$7)="","",INDEX(E_SourceStreams!$A:$N,EI40,BD$7)))</f>
        <v/>
      </c>
      <c r="BE40" s="620" t="str">
        <f>IF($E40="","",IF(INDEX(E_SourceStreams!$A:$N,EJ40,BE$7)="","",INDEX(E_SourceStreams!$A:$N,EJ40,BE$7)))</f>
        <v/>
      </c>
      <c r="BF40" s="620" t="str">
        <f>IF($E40="","",IF(INDEX(E_SourceStreams!$A:$N,EK40,BF$7)="","",INDEX(E_SourceStreams!$A:$N,EK40,BF$7)))</f>
        <v/>
      </c>
      <c r="BG40" s="620" t="str">
        <f>IF($E40="","",IF(INDEX(E_SourceStreams!$A:$N,EL40,BG$7)="","",INDEX(E_SourceStreams!$A:$N,EL40,BG$7)))</f>
        <v/>
      </c>
      <c r="BH40" s="620" t="str">
        <f>IF($E40="","",IF(INDEX(E_SourceStreams!$A:$N,EM40,BH$7)="","",INDEX(E_SourceStreams!$A:$N,EM40,BH$7)))</f>
        <v/>
      </c>
      <c r="BI40" s="620" t="str">
        <f>IF($E40="","",IF(INDEX(E_SourceStreams!$A:$N,EN40,BI$7)="","",INDEX(E_SourceStreams!$A:$N,EN40,BI$7)))</f>
        <v/>
      </c>
      <c r="BJ40" s="620" t="str">
        <f>IF($E40="","",IF(INDEX(E_SourceStreams!$A:$N,EO40,BJ$7)="","",INDEX(E_SourceStreams!$A:$N,EO40,BJ$7)))</f>
        <v/>
      </c>
      <c r="BK40" s="620" t="str">
        <f>IF($E40="","",IF(INDEX(E_SourceStreams!$A:$N,EP40,BK$7)="","",INDEX(E_SourceStreams!$A:$N,EP40,BK$7)))</f>
        <v/>
      </c>
      <c r="BL40" s="620" t="str">
        <f>IF($E40="","",IF(INDEX(E_SourceStreams!$A:$N,EQ40,BL$7)="","",INDEX(E_SourceStreams!$A:$N,EQ40,BL$7)))</f>
        <v/>
      </c>
      <c r="BM40" s="620" t="str">
        <f>IF($E40="","",IF(INDEX(E_SourceStreams!$A:$N,ER40,BM$7)="","",INDEX(E_SourceStreams!$A:$N,ER40,BM$7)))</f>
        <v/>
      </c>
      <c r="BN40" s="620" t="str">
        <f>IF($E40="","",IF(INDEX(E_SourceStreams!$A:$N,ES40,BN$7)="","",INDEX(E_SourceStreams!$A:$N,ES40,BN$7)))</f>
        <v/>
      </c>
      <c r="BO40" s="620" t="str">
        <f>IF($E40="","",IF(INDEX(E_SourceStreams!$A:$N,ET40,BO$7)="","",INDEX(E_SourceStreams!$A:$N,ET40,BO$7)))</f>
        <v/>
      </c>
      <c r="BP40" s="620" t="str">
        <f>IF($E40="","",IF(INDEX(E_SourceStreams!$A:$N,EU40,BP$7)="","",INDEX(E_SourceStreams!$A:$N,EU40,BP$7)))</f>
        <v/>
      </c>
      <c r="BQ40" s="620" t="str">
        <f>IF($E40="","",IF(INDEX(E_SourceStreams!$A:$N,EV40,BQ$7)="","",INDEX(E_SourceStreams!$A:$N,EV40,BQ$7)))</f>
        <v/>
      </c>
      <c r="BR40" s="620" t="str">
        <f>IF($E40="","",IF(INDEX(E_SourceStreams!$A:$N,EW40,BR$7)="","",INDEX(E_SourceStreams!$A:$N,EW40,BR$7)))</f>
        <v/>
      </c>
      <c r="BS40" s="620" t="str">
        <f>IF($E40="","",IF(INDEX(E_SourceStreams!$A:$N,EX40,BS$7)="","",INDEX(E_SourceStreams!$A:$N,EX40,BS$7)))</f>
        <v/>
      </c>
      <c r="BT40" s="620" t="str">
        <f>IF($E40="","",IF(INDEX(E_SourceStreams!$A:$N,EY40,BT$7)="","",INDEX(E_SourceStreams!$A:$N,EY40,BT$7)))</f>
        <v/>
      </c>
      <c r="BU40" s="615"/>
      <c r="CJ40" s="621" t="str">
        <f t="shared" si="0"/>
        <v>SourceCategory_</v>
      </c>
      <c r="CK40" s="602" t="b">
        <f>INDEX(C_InstallationDescription!$A$224:$A$329,ROWS($CI$11:CI40))="ausblenden"</f>
        <v>0</v>
      </c>
      <c r="CL40" s="602" t="str">
        <f t="shared" si="1"/>
        <v>SourceStreamName_</v>
      </c>
      <c r="CN40" s="602">
        <f t="shared" si="67"/>
        <v>2048</v>
      </c>
      <c r="CO40" s="602">
        <f t="shared" si="4"/>
        <v>2050</v>
      </c>
      <c r="CP40" s="602">
        <f t="shared" si="5"/>
        <v>2052</v>
      </c>
      <c r="CQ40" s="602">
        <f t="shared" si="6"/>
        <v>2054</v>
      </c>
      <c r="CR40" s="602">
        <f t="shared" si="7"/>
        <v>2056</v>
      </c>
      <c r="CS40" s="602">
        <f t="shared" si="8"/>
        <v>2058</v>
      </c>
      <c r="CT40" s="602">
        <f t="shared" si="9"/>
        <v>2060</v>
      </c>
      <c r="CU40" s="602">
        <f t="shared" si="10"/>
        <v>2060</v>
      </c>
      <c r="CV40" s="602">
        <f t="shared" si="11"/>
        <v>2060</v>
      </c>
      <c r="CW40" s="602">
        <f t="shared" si="12"/>
        <v>2060</v>
      </c>
      <c r="CX40" s="602">
        <f t="shared" si="13"/>
        <v>2060</v>
      </c>
      <c r="CY40" s="602">
        <f t="shared" si="14"/>
        <v>2063</v>
      </c>
      <c r="CZ40" s="602">
        <f t="shared" si="15"/>
        <v>2067</v>
      </c>
      <c r="DA40" s="602">
        <f t="shared" si="16"/>
        <v>2068</v>
      </c>
      <c r="DB40" s="602">
        <f t="shared" si="17"/>
        <v>2069</v>
      </c>
      <c r="DC40" s="602">
        <f t="shared" si="18"/>
        <v>2076</v>
      </c>
      <c r="DD40" s="602">
        <f t="shared" si="19"/>
        <v>2086</v>
      </c>
      <c r="DE40" s="602">
        <f t="shared" si="20"/>
        <v>2086</v>
      </c>
      <c r="DF40" s="602">
        <f t="shared" si="21"/>
        <v>2086</v>
      </c>
      <c r="DG40" s="602">
        <f t="shared" si="22"/>
        <v>2086</v>
      </c>
      <c r="DH40" s="602">
        <f t="shared" si="23"/>
        <v>2086</v>
      </c>
      <c r="DI40" s="602">
        <f t="shared" si="24"/>
        <v>2086</v>
      </c>
      <c r="DJ40" s="602">
        <f t="shared" si="25"/>
        <v>2086</v>
      </c>
      <c r="DK40" s="602">
        <f t="shared" si="26"/>
        <v>2077</v>
      </c>
      <c r="DL40" s="602">
        <f t="shared" si="27"/>
        <v>2087</v>
      </c>
      <c r="DM40" s="602">
        <f t="shared" si="28"/>
        <v>2087</v>
      </c>
      <c r="DN40" s="602">
        <f t="shared" si="29"/>
        <v>2087</v>
      </c>
      <c r="DO40" s="602">
        <f t="shared" si="30"/>
        <v>2087</v>
      </c>
      <c r="DP40" s="602">
        <f t="shared" si="31"/>
        <v>2087</v>
      </c>
      <c r="DQ40" s="602">
        <f t="shared" si="32"/>
        <v>2087</v>
      </c>
      <c r="DR40" s="602">
        <f t="shared" si="33"/>
        <v>2087</v>
      </c>
      <c r="DS40" s="602">
        <f t="shared" si="34"/>
        <v>2078</v>
      </c>
      <c r="DT40" s="602">
        <f t="shared" si="35"/>
        <v>2088</v>
      </c>
      <c r="DU40" s="602">
        <f t="shared" si="36"/>
        <v>2088</v>
      </c>
      <c r="DV40" s="602">
        <f t="shared" si="37"/>
        <v>2088</v>
      </c>
      <c r="DW40" s="602">
        <f t="shared" si="38"/>
        <v>2088</v>
      </c>
      <c r="DX40" s="602">
        <f t="shared" si="39"/>
        <v>2088</v>
      </c>
      <c r="DY40" s="602">
        <f t="shared" si="40"/>
        <v>2088</v>
      </c>
      <c r="DZ40" s="602">
        <f t="shared" si="41"/>
        <v>2088</v>
      </c>
      <c r="EA40" s="602">
        <f t="shared" si="42"/>
        <v>2079</v>
      </c>
      <c r="EB40" s="602">
        <f t="shared" si="43"/>
        <v>2089</v>
      </c>
      <c r="EC40" s="602">
        <f t="shared" si="44"/>
        <v>2089</v>
      </c>
      <c r="ED40" s="602">
        <f t="shared" si="45"/>
        <v>2089</v>
      </c>
      <c r="EE40" s="602">
        <f t="shared" si="46"/>
        <v>2089</v>
      </c>
      <c r="EF40" s="602">
        <f t="shared" si="47"/>
        <v>2089</v>
      </c>
      <c r="EG40" s="602">
        <f t="shared" si="48"/>
        <v>2089</v>
      </c>
      <c r="EH40" s="602">
        <f t="shared" si="49"/>
        <v>2089</v>
      </c>
      <c r="EI40" s="602">
        <f t="shared" si="50"/>
        <v>2080</v>
      </c>
      <c r="EJ40" s="602">
        <f t="shared" si="51"/>
        <v>2090</v>
      </c>
      <c r="EK40" s="602">
        <f t="shared" si="52"/>
        <v>2090</v>
      </c>
      <c r="EL40" s="602">
        <f t="shared" si="53"/>
        <v>2090</v>
      </c>
      <c r="EM40" s="602">
        <f t="shared" si="54"/>
        <v>2090</v>
      </c>
      <c r="EN40" s="602">
        <f t="shared" si="55"/>
        <v>2090</v>
      </c>
      <c r="EO40" s="602">
        <f t="shared" si="56"/>
        <v>2090</v>
      </c>
      <c r="EP40" s="602">
        <f t="shared" si="57"/>
        <v>2090</v>
      </c>
      <c r="EQ40" s="602">
        <f t="shared" si="58"/>
        <v>2081</v>
      </c>
      <c r="ER40" s="602">
        <f t="shared" si="59"/>
        <v>2091</v>
      </c>
      <c r="ES40" s="602">
        <f t="shared" si="60"/>
        <v>2091</v>
      </c>
      <c r="ET40" s="602">
        <f t="shared" si="61"/>
        <v>2091</v>
      </c>
      <c r="EU40" s="602">
        <f t="shared" si="62"/>
        <v>2091</v>
      </c>
      <c r="EV40" s="602">
        <f t="shared" si="63"/>
        <v>2091</v>
      </c>
      <c r="EW40" s="602">
        <f t="shared" si="64"/>
        <v>2091</v>
      </c>
      <c r="EX40" s="602">
        <f t="shared" si="65"/>
        <v>2091</v>
      </c>
      <c r="EY40" s="602">
        <f t="shared" si="66"/>
        <v>2097</v>
      </c>
    </row>
    <row r="41" spans="2:155" ht="12.75" customHeight="1" x14ac:dyDescent="0.2">
      <c r="B41" s="617" t="str">
        <f>IF(COUNTIF($CK$10:CK41,TRUE)&gt;0,"",INDEX(C_InstallationDescription!$E$224:$E$240,ROWS($A$11:A41)))</f>
        <v/>
      </c>
      <c r="C41" s="623" t="str">
        <f>IF($E41="","",INDEX(C_InstallationDescription!F:F,MATCH($B41,C_InstallationDescription!$E:$E,0)))</f>
        <v/>
      </c>
      <c r="D41" s="623" t="str">
        <f>IF($E41="","",INDEX(C_InstallationDescription!I:I,MATCH($B41,C_InstallationDescription!$E:$E,0)))</f>
        <v/>
      </c>
      <c r="E41" s="623" t="str">
        <f>IF($B41="","",INDEX(C_InstallationDescription!F:F,MATCH($CJ41,C_InstallationDescription!$Q:$Q,0)))</f>
        <v/>
      </c>
      <c r="F41" s="624" t="str">
        <f>IF($E41="","",INDEX(C_InstallationDescription!L:L,MATCH($CJ41,C_InstallationDescription!$Q:$Q,0)))</f>
        <v/>
      </c>
      <c r="G41" s="623" t="str">
        <f>IF($E41="","",INDEX(C_InstallationDescription!M:M,MATCH($CJ41,C_InstallationDescription!$Q:$Q,0)))</f>
        <v/>
      </c>
      <c r="H41" s="623" t="str">
        <f>IF($E41="","",INDEX(C_InstallationDescription!N:N,MATCH($CJ41,C_InstallationDescription!$Q:$Q,0)))</f>
        <v/>
      </c>
      <c r="I41" s="620" t="str">
        <f>IF($E41="","",IF(INDEX(E_SourceStreams!$A:$N,CN41,I$7)="","",INDEX(E_SourceStreams!$A:$N,CN41,I$7)))</f>
        <v/>
      </c>
      <c r="J41" s="620" t="str">
        <f>IF($E41="","",IF(INDEX(E_SourceStreams!$A:$N,CO41,J$7)="","",INDEX(E_SourceStreams!$A:$N,CO41,J$7)))</f>
        <v/>
      </c>
      <c r="K41" s="620" t="str">
        <f>IF($E41="","",IF(INDEX(E_SourceStreams!$A:$N,CP41,K$7)="","",INDEX(E_SourceStreams!$A:$N,CP41,K$7)))</f>
        <v/>
      </c>
      <c r="L41" s="620" t="str">
        <f>IF($E41="","",IF(INDEX(E_SourceStreams!$A:$N,CQ41,L$7)="","",INDEX(E_SourceStreams!$A:$N,CQ41,L$7)))</f>
        <v/>
      </c>
      <c r="M41" s="620" t="str">
        <f>IF($E41="","",IF(INDEX(E_SourceStreams!$A:$N,CR41,M$7)="","",INDEX(E_SourceStreams!$A:$N,CR41,M$7)))</f>
        <v/>
      </c>
      <c r="N41" s="620" t="str">
        <f>IF($E41="","",IF(INDEX(E_SourceStreams!$A:$N,CS41,N$7)="","",INDEX(E_SourceStreams!$A:$N,CS41,N$7)))</f>
        <v/>
      </c>
      <c r="O41" s="620" t="str">
        <f>IF($E41="","",IF(INDEX(E_SourceStreams!$A:$N,CT41,O$7)="","",INDEX(E_SourceStreams!$A:$N,CT41,O$7)))</f>
        <v/>
      </c>
      <c r="P41" s="620" t="str">
        <f>IF($E41="","",IF(INDEX(E_SourceStreams!$A:$N,CU41,P$7)="","",INDEX(E_SourceStreams!$A:$N,CU41,P$7)))</f>
        <v/>
      </c>
      <c r="Q41" s="620" t="str">
        <f>IF($E41="","",IF(INDEX(E_SourceStreams!$A:$N,CV41,Q$7)="","",INDEX(E_SourceStreams!$A:$N,CV41,Q$7)))</f>
        <v/>
      </c>
      <c r="R41" s="620" t="str">
        <f>IF($E41="","",IF(INDEX(E_SourceStreams!$A:$N,CW41,R$7)="","",INDEX(E_SourceStreams!$A:$N,CW41,R$7)))</f>
        <v/>
      </c>
      <c r="S41" s="620" t="str">
        <f>IF($E41="","",IF(INDEX(E_SourceStreams!$A:$N,CX41,S$7)="","",INDEX(E_SourceStreams!$A:$N,CX41,S$7)))</f>
        <v/>
      </c>
      <c r="T41" s="620" t="str">
        <f>IF($E41="","",IF(INDEX(E_SourceStreams!$A:$N,CY41,T$7)="","",INDEX(E_SourceStreams!$A:$N,CY41,T$7)))</f>
        <v/>
      </c>
      <c r="U41" s="620" t="str">
        <f>IF($E41="","",IF(INDEX(E_SourceStreams!$A:$N,CZ41,U$7)="","",INDEX(E_SourceStreams!$A:$N,CZ41,U$7)))</f>
        <v/>
      </c>
      <c r="V41" s="620" t="str">
        <f>IF($E41="","",IF(INDEX(E_SourceStreams!$A:$N,DA41,V$7)="","",INDEX(E_SourceStreams!$A:$N,DA41,V$7)))</f>
        <v/>
      </c>
      <c r="W41" s="620" t="str">
        <f>IF($E41="","",IF(INDEX(E_SourceStreams!$A:$N,DB41,W$7)="","",INDEX(E_SourceStreams!$A:$N,DB41,W$7)))</f>
        <v/>
      </c>
      <c r="X41" s="620" t="str">
        <f>IF($E41="","",IF(INDEX(E_SourceStreams!$A:$N,DC41,X$7)="","",INDEX(E_SourceStreams!$A:$N,DC41,X$7)))</f>
        <v/>
      </c>
      <c r="Y41" s="620" t="str">
        <f>IF($E41="","",IF(INDEX(E_SourceStreams!$A:$N,DD41,Y$7)="","",INDEX(E_SourceStreams!$A:$N,DD41,Y$7)))</f>
        <v/>
      </c>
      <c r="Z41" s="620" t="str">
        <f>IF($E41="","",IF(INDEX(E_SourceStreams!$A:$N,DE41,Z$7)="","",INDEX(E_SourceStreams!$A:$N,DE41,Z$7)))</f>
        <v/>
      </c>
      <c r="AA41" s="620" t="str">
        <f>IF($E41="","",IF(INDEX(E_SourceStreams!$A:$N,DF41,AA$7)="","",INDEX(E_SourceStreams!$A:$N,DF41,AA$7)))</f>
        <v/>
      </c>
      <c r="AB41" s="620" t="str">
        <f>IF($E41="","",IF(INDEX(E_SourceStreams!$A:$N,DG41,AB$7)="","",INDEX(E_SourceStreams!$A:$N,DG41,AB$7)))</f>
        <v/>
      </c>
      <c r="AC41" s="620" t="str">
        <f>IF($E41="","",IF(INDEX(E_SourceStreams!$A:$N,DH41,AC$7)="","",INDEX(E_SourceStreams!$A:$N,DH41,AC$7)))</f>
        <v/>
      </c>
      <c r="AD41" s="620" t="str">
        <f>IF($E41="","",IF(INDEX(E_SourceStreams!$A:$N,DI41,AD$7)="","",INDEX(E_SourceStreams!$A:$N,DI41,AD$7)))</f>
        <v/>
      </c>
      <c r="AE41" s="620" t="str">
        <f>IF($E41="","",IF(INDEX(E_SourceStreams!$A:$N,DJ41,AE$7)="","",INDEX(E_SourceStreams!$A:$N,DJ41,AE$7)))</f>
        <v/>
      </c>
      <c r="AF41" s="620" t="str">
        <f>IF($E41="","",IF(INDEX(E_SourceStreams!$A:$N,DK41,AF$7)="","",INDEX(E_SourceStreams!$A:$N,DK41,AF$7)))</f>
        <v/>
      </c>
      <c r="AG41" s="620" t="str">
        <f>IF($E41="","",IF(INDEX(E_SourceStreams!$A:$N,DL41,AG$7)="","",INDEX(E_SourceStreams!$A:$N,DL41,AG$7)))</f>
        <v/>
      </c>
      <c r="AH41" s="620" t="str">
        <f>IF($E41="","",IF(INDEX(E_SourceStreams!$A:$N,DM41,AH$7)="","",INDEX(E_SourceStreams!$A:$N,DM41,AH$7)))</f>
        <v/>
      </c>
      <c r="AI41" s="620" t="str">
        <f>IF($E41="","",IF(INDEX(E_SourceStreams!$A:$N,DN41,AI$7)="","",INDEX(E_SourceStreams!$A:$N,DN41,AI$7)))</f>
        <v/>
      </c>
      <c r="AJ41" s="620" t="str">
        <f>IF($E41="","",IF(INDEX(E_SourceStreams!$A:$N,DO41,AJ$7)="","",INDEX(E_SourceStreams!$A:$N,DO41,AJ$7)))</f>
        <v/>
      </c>
      <c r="AK41" s="620" t="str">
        <f>IF($E41="","",IF(INDEX(E_SourceStreams!$A:$N,DP41,AK$7)="","",INDEX(E_SourceStreams!$A:$N,DP41,AK$7)))</f>
        <v/>
      </c>
      <c r="AL41" s="620" t="str">
        <f>IF($E41="","",IF(INDEX(E_SourceStreams!$A:$N,DQ41,AL$7)="","",INDEX(E_SourceStreams!$A:$N,DQ41,AL$7)))</f>
        <v/>
      </c>
      <c r="AM41" s="620" t="str">
        <f>IF($E41="","",IF(INDEX(E_SourceStreams!$A:$N,DR41,AM$7)="","",INDEX(E_SourceStreams!$A:$N,DR41,AM$7)))</f>
        <v/>
      </c>
      <c r="AN41" s="620" t="str">
        <f>IF($E41="","",IF(INDEX(E_SourceStreams!$A:$N,DS41,AN$7)="","",INDEX(E_SourceStreams!$A:$N,DS41,AN$7)))</f>
        <v/>
      </c>
      <c r="AO41" s="620" t="str">
        <f>IF($E41="","",IF(INDEX(E_SourceStreams!$A:$N,DT41,AO$7)="","",INDEX(E_SourceStreams!$A:$N,DT41,AO$7)))</f>
        <v/>
      </c>
      <c r="AP41" s="620" t="str">
        <f>IF($E41="","",IF(INDEX(E_SourceStreams!$A:$N,DU41,AP$7)="","",INDEX(E_SourceStreams!$A:$N,DU41,AP$7)))</f>
        <v/>
      </c>
      <c r="AQ41" s="620" t="str">
        <f>IF($E41="","",IF(INDEX(E_SourceStreams!$A:$N,DV41,AQ$7)="","",INDEX(E_SourceStreams!$A:$N,DV41,AQ$7)))</f>
        <v/>
      </c>
      <c r="AR41" s="620" t="str">
        <f>IF($E41="","",IF(INDEX(E_SourceStreams!$A:$N,DW41,AR$7)="","",INDEX(E_SourceStreams!$A:$N,DW41,AR$7)))</f>
        <v/>
      </c>
      <c r="AS41" s="620" t="str">
        <f>IF($E41="","",IF(INDEX(E_SourceStreams!$A:$N,DX41,AS$7)="","",INDEX(E_SourceStreams!$A:$N,DX41,AS$7)))</f>
        <v/>
      </c>
      <c r="AT41" s="620" t="str">
        <f>IF($E41="","",IF(INDEX(E_SourceStreams!$A:$N,DY41,AT$7)="","",INDEX(E_SourceStreams!$A:$N,DY41,AT$7)))</f>
        <v/>
      </c>
      <c r="AU41" s="620" t="str">
        <f>IF($E41="","",IF(INDEX(E_SourceStreams!$A:$N,DZ41,AU$7)="","",INDEX(E_SourceStreams!$A:$N,DZ41,AU$7)))</f>
        <v/>
      </c>
      <c r="AV41" s="620" t="str">
        <f>IF($E41="","",IF(INDEX(E_SourceStreams!$A:$N,EA41,AV$7)="","",INDEX(E_SourceStreams!$A:$N,EA41,AV$7)))</f>
        <v/>
      </c>
      <c r="AW41" s="620" t="str">
        <f>IF($E41="","",IF(INDEX(E_SourceStreams!$A:$N,EB41,AW$7)="","",INDEX(E_SourceStreams!$A:$N,EB41,AW$7)))</f>
        <v/>
      </c>
      <c r="AX41" s="620" t="str">
        <f>IF($E41="","",IF(INDEX(E_SourceStreams!$A:$N,EC41,AX$7)="","",INDEX(E_SourceStreams!$A:$N,EC41,AX$7)))</f>
        <v/>
      </c>
      <c r="AY41" s="620" t="str">
        <f>IF($E41="","",IF(INDEX(E_SourceStreams!$A:$N,ED41,AY$7)="","",INDEX(E_SourceStreams!$A:$N,ED41,AY$7)))</f>
        <v/>
      </c>
      <c r="AZ41" s="620" t="str">
        <f>IF($E41="","",IF(INDEX(E_SourceStreams!$A:$N,EE41,AZ$7)="","",INDEX(E_SourceStreams!$A:$N,EE41,AZ$7)))</f>
        <v/>
      </c>
      <c r="BA41" s="620" t="str">
        <f>IF($E41="","",IF(INDEX(E_SourceStreams!$A:$N,EF41,BA$7)="","",INDEX(E_SourceStreams!$A:$N,EF41,BA$7)))</f>
        <v/>
      </c>
      <c r="BB41" s="620" t="str">
        <f>IF($E41="","",IF(INDEX(E_SourceStreams!$A:$N,EG41,BB$7)="","",INDEX(E_SourceStreams!$A:$N,EG41,BB$7)))</f>
        <v/>
      </c>
      <c r="BC41" s="620" t="str">
        <f>IF($E41="","",IF(INDEX(E_SourceStreams!$A:$N,EH41,BC$7)="","",INDEX(E_SourceStreams!$A:$N,EH41,BC$7)))</f>
        <v/>
      </c>
      <c r="BD41" s="620" t="str">
        <f>IF($E41="","",IF(INDEX(E_SourceStreams!$A:$N,EI41,BD$7)="","",INDEX(E_SourceStreams!$A:$N,EI41,BD$7)))</f>
        <v/>
      </c>
      <c r="BE41" s="620" t="str">
        <f>IF($E41="","",IF(INDEX(E_SourceStreams!$A:$N,EJ41,BE$7)="","",INDEX(E_SourceStreams!$A:$N,EJ41,BE$7)))</f>
        <v/>
      </c>
      <c r="BF41" s="620" t="str">
        <f>IF($E41="","",IF(INDEX(E_SourceStreams!$A:$N,EK41,BF$7)="","",INDEX(E_SourceStreams!$A:$N,EK41,BF$7)))</f>
        <v/>
      </c>
      <c r="BG41" s="620" t="str">
        <f>IF($E41="","",IF(INDEX(E_SourceStreams!$A:$N,EL41,BG$7)="","",INDEX(E_SourceStreams!$A:$N,EL41,BG$7)))</f>
        <v/>
      </c>
      <c r="BH41" s="620" t="str">
        <f>IF($E41="","",IF(INDEX(E_SourceStreams!$A:$N,EM41,BH$7)="","",INDEX(E_SourceStreams!$A:$N,EM41,BH$7)))</f>
        <v/>
      </c>
      <c r="BI41" s="620" t="str">
        <f>IF($E41="","",IF(INDEX(E_SourceStreams!$A:$N,EN41,BI$7)="","",INDEX(E_SourceStreams!$A:$N,EN41,BI$7)))</f>
        <v/>
      </c>
      <c r="BJ41" s="620" t="str">
        <f>IF($E41="","",IF(INDEX(E_SourceStreams!$A:$N,EO41,BJ$7)="","",INDEX(E_SourceStreams!$A:$N,EO41,BJ$7)))</f>
        <v/>
      </c>
      <c r="BK41" s="620" t="str">
        <f>IF($E41="","",IF(INDEX(E_SourceStreams!$A:$N,EP41,BK$7)="","",INDEX(E_SourceStreams!$A:$N,EP41,BK$7)))</f>
        <v/>
      </c>
      <c r="BL41" s="620" t="str">
        <f>IF($E41="","",IF(INDEX(E_SourceStreams!$A:$N,EQ41,BL$7)="","",INDEX(E_SourceStreams!$A:$N,EQ41,BL$7)))</f>
        <v/>
      </c>
      <c r="BM41" s="620" t="str">
        <f>IF($E41="","",IF(INDEX(E_SourceStreams!$A:$N,ER41,BM$7)="","",INDEX(E_SourceStreams!$A:$N,ER41,BM$7)))</f>
        <v/>
      </c>
      <c r="BN41" s="620" t="str">
        <f>IF($E41="","",IF(INDEX(E_SourceStreams!$A:$N,ES41,BN$7)="","",INDEX(E_SourceStreams!$A:$N,ES41,BN$7)))</f>
        <v/>
      </c>
      <c r="BO41" s="620" t="str">
        <f>IF($E41="","",IF(INDEX(E_SourceStreams!$A:$N,ET41,BO$7)="","",INDEX(E_SourceStreams!$A:$N,ET41,BO$7)))</f>
        <v/>
      </c>
      <c r="BP41" s="620" t="str">
        <f>IF($E41="","",IF(INDEX(E_SourceStreams!$A:$N,EU41,BP$7)="","",INDEX(E_SourceStreams!$A:$N,EU41,BP$7)))</f>
        <v/>
      </c>
      <c r="BQ41" s="620" t="str">
        <f>IF($E41="","",IF(INDEX(E_SourceStreams!$A:$N,EV41,BQ$7)="","",INDEX(E_SourceStreams!$A:$N,EV41,BQ$7)))</f>
        <v/>
      </c>
      <c r="BR41" s="620" t="str">
        <f>IF($E41="","",IF(INDEX(E_SourceStreams!$A:$N,EW41,BR$7)="","",INDEX(E_SourceStreams!$A:$N,EW41,BR$7)))</f>
        <v/>
      </c>
      <c r="BS41" s="620" t="str">
        <f>IF($E41="","",IF(INDEX(E_SourceStreams!$A:$N,EX41,BS$7)="","",INDEX(E_SourceStreams!$A:$N,EX41,BS$7)))</f>
        <v/>
      </c>
      <c r="BT41" s="620" t="str">
        <f>IF($E41="","",IF(INDEX(E_SourceStreams!$A:$N,EY41,BT$7)="","",INDEX(E_SourceStreams!$A:$N,EY41,BT$7)))</f>
        <v/>
      </c>
      <c r="BU41" s="615"/>
      <c r="CJ41" s="621" t="str">
        <f t="shared" si="0"/>
        <v>SourceCategory_</v>
      </c>
      <c r="CK41" s="602" t="b">
        <f>INDEX(C_InstallationDescription!$A$224:$A$329,ROWS($CI$11:CI41))="ausblenden"</f>
        <v>0</v>
      </c>
      <c r="CL41" s="602" t="str">
        <f t="shared" si="1"/>
        <v>SourceStreamName_</v>
      </c>
      <c r="CN41" s="602">
        <f t="shared" si="67"/>
        <v>2114</v>
      </c>
      <c r="CO41" s="602">
        <f t="shared" si="4"/>
        <v>2116</v>
      </c>
      <c r="CP41" s="602">
        <f t="shared" si="5"/>
        <v>2118</v>
      </c>
      <c r="CQ41" s="602">
        <f t="shared" si="6"/>
        <v>2120</v>
      </c>
      <c r="CR41" s="602">
        <f t="shared" si="7"/>
        <v>2122</v>
      </c>
      <c r="CS41" s="602">
        <f t="shared" si="8"/>
        <v>2124</v>
      </c>
      <c r="CT41" s="602">
        <f t="shared" si="9"/>
        <v>2126</v>
      </c>
      <c r="CU41" s="602">
        <f t="shared" si="10"/>
        <v>2126</v>
      </c>
      <c r="CV41" s="602">
        <f t="shared" si="11"/>
        <v>2126</v>
      </c>
      <c r="CW41" s="602">
        <f t="shared" si="12"/>
        <v>2126</v>
      </c>
      <c r="CX41" s="602">
        <f t="shared" si="13"/>
        <v>2126</v>
      </c>
      <c r="CY41" s="602">
        <f t="shared" si="14"/>
        <v>2129</v>
      </c>
      <c r="CZ41" s="602">
        <f t="shared" si="15"/>
        <v>2133</v>
      </c>
      <c r="DA41" s="602">
        <f t="shared" si="16"/>
        <v>2134</v>
      </c>
      <c r="DB41" s="602">
        <f t="shared" si="17"/>
        <v>2135</v>
      </c>
      <c r="DC41" s="602">
        <f t="shared" si="18"/>
        <v>2142</v>
      </c>
      <c r="DD41" s="602">
        <f t="shared" si="19"/>
        <v>2152</v>
      </c>
      <c r="DE41" s="602">
        <f t="shared" si="20"/>
        <v>2152</v>
      </c>
      <c r="DF41" s="602">
        <f t="shared" si="21"/>
        <v>2152</v>
      </c>
      <c r="DG41" s="602">
        <f t="shared" si="22"/>
        <v>2152</v>
      </c>
      <c r="DH41" s="602">
        <f t="shared" si="23"/>
        <v>2152</v>
      </c>
      <c r="DI41" s="602">
        <f t="shared" si="24"/>
        <v>2152</v>
      </c>
      <c r="DJ41" s="602">
        <f t="shared" si="25"/>
        <v>2152</v>
      </c>
      <c r="DK41" s="602">
        <f t="shared" si="26"/>
        <v>2143</v>
      </c>
      <c r="DL41" s="602">
        <f t="shared" si="27"/>
        <v>2153</v>
      </c>
      <c r="DM41" s="602">
        <f t="shared" si="28"/>
        <v>2153</v>
      </c>
      <c r="DN41" s="602">
        <f t="shared" si="29"/>
        <v>2153</v>
      </c>
      <c r="DO41" s="602">
        <f t="shared" si="30"/>
        <v>2153</v>
      </c>
      <c r="DP41" s="602">
        <f t="shared" si="31"/>
        <v>2153</v>
      </c>
      <c r="DQ41" s="602">
        <f t="shared" si="32"/>
        <v>2153</v>
      </c>
      <c r="DR41" s="602">
        <f t="shared" si="33"/>
        <v>2153</v>
      </c>
      <c r="DS41" s="602">
        <f t="shared" si="34"/>
        <v>2144</v>
      </c>
      <c r="DT41" s="602">
        <f t="shared" si="35"/>
        <v>2154</v>
      </c>
      <c r="DU41" s="602">
        <f t="shared" si="36"/>
        <v>2154</v>
      </c>
      <c r="DV41" s="602">
        <f t="shared" si="37"/>
        <v>2154</v>
      </c>
      <c r="DW41" s="602">
        <f t="shared" si="38"/>
        <v>2154</v>
      </c>
      <c r="DX41" s="602">
        <f t="shared" si="39"/>
        <v>2154</v>
      </c>
      <c r="DY41" s="602">
        <f t="shared" si="40"/>
        <v>2154</v>
      </c>
      <c r="DZ41" s="602">
        <f t="shared" si="41"/>
        <v>2154</v>
      </c>
      <c r="EA41" s="602">
        <f t="shared" si="42"/>
        <v>2145</v>
      </c>
      <c r="EB41" s="602">
        <f t="shared" si="43"/>
        <v>2155</v>
      </c>
      <c r="EC41" s="602">
        <f t="shared" si="44"/>
        <v>2155</v>
      </c>
      <c r="ED41" s="602">
        <f t="shared" si="45"/>
        <v>2155</v>
      </c>
      <c r="EE41" s="602">
        <f t="shared" si="46"/>
        <v>2155</v>
      </c>
      <c r="EF41" s="602">
        <f t="shared" si="47"/>
        <v>2155</v>
      </c>
      <c r="EG41" s="602">
        <f t="shared" si="48"/>
        <v>2155</v>
      </c>
      <c r="EH41" s="602">
        <f t="shared" si="49"/>
        <v>2155</v>
      </c>
      <c r="EI41" s="602">
        <f t="shared" si="50"/>
        <v>2146</v>
      </c>
      <c r="EJ41" s="602">
        <f t="shared" si="51"/>
        <v>2156</v>
      </c>
      <c r="EK41" s="602">
        <f t="shared" si="52"/>
        <v>2156</v>
      </c>
      <c r="EL41" s="602">
        <f t="shared" si="53"/>
        <v>2156</v>
      </c>
      <c r="EM41" s="602">
        <f t="shared" si="54"/>
        <v>2156</v>
      </c>
      <c r="EN41" s="602">
        <f t="shared" si="55"/>
        <v>2156</v>
      </c>
      <c r="EO41" s="602">
        <f t="shared" si="56"/>
        <v>2156</v>
      </c>
      <c r="EP41" s="602">
        <f t="shared" si="57"/>
        <v>2156</v>
      </c>
      <c r="EQ41" s="602">
        <f t="shared" si="58"/>
        <v>2147</v>
      </c>
      <c r="ER41" s="602">
        <f t="shared" si="59"/>
        <v>2157</v>
      </c>
      <c r="ES41" s="602">
        <f t="shared" si="60"/>
        <v>2157</v>
      </c>
      <c r="ET41" s="602">
        <f t="shared" si="61"/>
        <v>2157</v>
      </c>
      <c r="EU41" s="602">
        <f t="shared" si="62"/>
        <v>2157</v>
      </c>
      <c r="EV41" s="602">
        <f t="shared" si="63"/>
        <v>2157</v>
      </c>
      <c r="EW41" s="602">
        <f t="shared" si="64"/>
        <v>2157</v>
      </c>
      <c r="EX41" s="602">
        <f t="shared" si="65"/>
        <v>2157</v>
      </c>
      <c r="EY41" s="602">
        <f t="shared" si="66"/>
        <v>2163</v>
      </c>
    </row>
    <row r="42" spans="2:155" ht="12.75" customHeight="1" x14ac:dyDescent="0.2">
      <c r="B42" s="617" t="str">
        <f>IF(COUNTIF($CK$10:CK42,TRUE)&gt;0,"",INDEX(C_InstallationDescription!$E$224:$E$240,ROWS($A$11:A42)))</f>
        <v/>
      </c>
      <c r="C42" s="623" t="str">
        <f>IF($E42="","",INDEX(C_InstallationDescription!F:F,MATCH($B42,C_InstallationDescription!$E:$E,0)))</f>
        <v/>
      </c>
      <c r="D42" s="623" t="str">
        <f>IF($E42="","",INDEX(C_InstallationDescription!I:I,MATCH($B42,C_InstallationDescription!$E:$E,0)))</f>
        <v/>
      </c>
      <c r="E42" s="623" t="str">
        <f>IF($B42="","",INDEX(C_InstallationDescription!F:F,MATCH($CJ42,C_InstallationDescription!$Q:$Q,0)))</f>
        <v/>
      </c>
      <c r="F42" s="624" t="str">
        <f>IF($E42="","",INDEX(C_InstallationDescription!L:L,MATCH($CJ42,C_InstallationDescription!$Q:$Q,0)))</f>
        <v/>
      </c>
      <c r="G42" s="623" t="str">
        <f>IF($E42="","",INDEX(C_InstallationDescription!M:M,MATCH($CJ42,C_InstallationDescription!$Q:$Q,0)))</f>
        <v/>
      </c>
      <c r="H42" s="623" t="str">
        <f>IF($E42="","",INDEX(C_InstallationDescription!N:N,MATCH($CJ42,C_InstallationDescription!$Q:$Q,0)))</f>
        <v/>
      </c>
      <c r="I42" s="620" t="str">
        <f>IF($E42="","",IF(INDEX(E_SourceStreams!$A:$N,CN42,I$7)="","",INDEX(E_SourceStreams!$A:$N,CN42,I$7)))</f>
        <v/>
      </c>
      <c r="J42" s="620" t="str">
        <f>IF($E42="","",IF(INDEX(E_SourceStreams!$A:$N,CO42,J$7)="","",INDEX(E_SourceStreams!$A:$N,CO42,J$7)))</f>
        <v/>
      </c>
      <c r="K42" s="620" t="str">
        <f>IF($E42="","",IF(INDEX(E_SourceStreams!$A:$N,CP42,K$7)="","",INDEX(E_SourceStreams!$A:$N,CP42,K$7)))</f>
        <v/>
      </c>
      <c r="L42" s="620" t="str">
        <f>IF($E42="","",IF(INDEX(E_SourceStreams!$A:$N,CQ42,L$7)="","",INDEX(E_SourceStreams!$A:$N,CQ42,L$7)))</f>
        <v/>
      </c>
      <c r="M42" s="620" t="str">
        <f>IF($E42="","",IF(INDEX(E_SourceStreams!$A:$N,CR42,M$7)="","",INDEX(E_SourceStreams!$A:$N,CR42,M$7)))</f>
        <v/>
      </c>
      <c r="N42" s="620" t="str">
        <f>IF($E42="","",IF(INDEX(E_SourceStreams!$A:$N,CS42,N$7)="","",INDEX(E_SourceStreams!$A:$N,CS42,N$7)))</f>
        <v/>
      </c>
      <c r="O42" s="620" t="str">
        <f>IF($E42="","",IF(INDEX(E_SourceStreams!$A:$N,CT42,O$7)="","",INDEX(E_SourceStreams!$A:$N,CT42,O$7)))</f>
        <v/>
      </c>
      <c r="P42" s="620" t="str">
        <f>IF($E42="","",IF(INDEX(E_SourceStreams!$A:$N,CU42,P$7)="","",INDEX(E_SourceStreams!$A:$N,CU42,P$7)))</f>
        <v/>
      </c>
      <c r="Q42" s="620" t="str">
        <f>IF($E42="","",IF(INDEX(E_SourceStreams!$A:$N,CV42,Q$7)="","",INDEX(E_SourceStreams!$A:$N,CV42,Q$7)))</f>
        <v/>
      </c>
      <c r="R42" s="620" t="str">
        <f>IF($E42="","",IF(INDEX(E_SourceStreams!$A:$N,CW42,R$7)="","",INDEX(E_SourceStreams!$A:$N,CW42,R$7)))</f>
        <v/>
      </c>
      <c r="S42" s="620" t="str">
        <f>IF($E42="","",IF(INDEX(E_SourceStreams!$A:$N,CX42,S$7)="","",INDEX(E_SourceStreams!$A:$N,CX42,S$7)))</f>
        <v/>
      </c>
      <c r="T42" s="620" t="str">
        <f>IF($E42="","",IF(INDEX(E_SourceStreams!$A:$N,CY42,T$7)="","",INDEX(E_SourceStreams!$A:$N,CY42,T$7)))</f>
        <v/>
      </c>
      <c r="U42" s="620" t="str">
        <f>IF($E42="","",IF(INDEX(E_SourceStreams!$A:$N,CZ42,U$7)="","",INDEX(E_SourceStreams!$A:$N,CZ42,U$7)))</f>
        <v/>
      </c>
      <c r="V42" s="620" t="str">
        <f>IF($E42="","",IF(INDEX(E_SourceStreams!$A:$N,DA42,V$7)="","",INDEX(E_SourceStreams!$A:$N,DA42,V$7)))</f>
        <v/>
      </c>
      <c r="W42" s="620" t="str">
        <f>IF($E42="","",IF(INDEX(E_SourceStreams!$A:$N,DB42,W$7)="","",INDEX(E_SourceStreams!$A:$N,DB42,W$7)))</f>
        <v/>
      </c>
      <c r="X42" s="620" t="str">
        <f>IF($E42="","",IF(INDEX(E_SourceStreams!$A:$N,DC42,X$7)="","",INDEX(E_SourceStreams!$A:$N,DC42,X$7)))</f>
        <v/>
      </c>
      <c r="Y42" s="620" t="str">
        <f>IF($E42="","",IF(INDEX(E_SourceStreams!$A:$N,DD42,Y$7)="","",INDEX(E_SourceStreams!$A:$N,DD42,Y$7)))</f>
        <v/>
      </c>
      <c r="Z42" s="620" t="str">
        <f>IF($E42="","",IF(INDEX(E_SourceStreams!$A:$N,DE42,Z$7)="","",INDEX(E_SourceStreams!$A:$N,DE42,Z$7)))</f>
        <v/>
      </c>
      <c r="AA42" s="620" t="str">
        <f>IF($E42="","",IF(INDEX(E_SourceStreams!$A:$N,DF42,AA$7)="","",INDEX(E_SourceStreams!$A:$N,DF42,AA$7)))</f>
        <v/>
      </c>
      <c r="AB42" s="620" t="str">
        <f>IF($E42="","",IF(INDEX(E_SourceStreams!$A:$N,DG42,AB$7)="","",INDEX(E_SourceStreams!$A:$N,DG42,AB$7)))</f>
        <v/>
      </c>
      <c r="AC42" s="620" t="str">
        <f>IF($E42="","",IF(INDEX(E_SourceStreams!$A:$N,DH42,AC$7)="","",INDEX(E_SourceStreams!$A:$N,DH42,AC$7)))</f>
        <v/>
      </c>
      <c r="AD42" s="620" t="str">
        <f>IF($E42="","",IF(INDEX(E_SourceStreams!$A:$N,DI42,AD$7)="","",INDEX(E_SourceStreams!$A:$N,DI42,AD$7)))</f>
        <v/>
      </c>
      <c r="AE42" s="620" t="str">
        <f>IF($E42="","",IF(INDEX(E_SourceStreams!$A:$N,DJ42,AE$7)="","",INDEX(E_SourceStreams!$A:$N,DJ42,AE$7)))</f>
        <v/>
      </c>
      <c r="AF42" s="620" t="str">
        <f>IF($E42="","",IF(INDEX(E_SourceStreams!$A:$N,DK42,AF$7)="","",INDEX(E_SourceStreams!$A:$N,DK42,AF$7)))</f>
        <v/>
      </c>
      <c r="AG42" s="620" t="str">
        <f>IF($E42="","",IF(INDEX(E_SourceStreams!$A:$N,DL42,AG$7)="","",INDEX(E_SourceStreams!$A:$N,DL42,AG$7)))</f>
        <v/>
      </c>
      <c r="AH42" s="620" t="str">
        <f>IF($E42="","",IF(INDEX(E_SourceStreams!$A:$N,DM42,AH$7)="","",INDEX(E_SourceStreams!$A:$N,DM42,AH$7)))</f>
        <v/>
      </c>
      <c r="AI42" s="620" t="str">
        <f>IF($E42="","",IF(INDEX(E_SourceStreams!$A:$N,DN42,AI$7)="","",INDEX(E_SourceStreams!$A:$N,DN42,AI$7)))</f>
        <v/>
      </c>
      <c r="AJ42" s="620" t="str">
        <f>IF($E42="","",IF(INDEX(E_SourceStreams!$A:$N,DO42,AJ$7)="","",INDEX(E_SourceStreams!$A:$N,DO42,AJ$7)))</f>
        <v/>
      </c>
      <c r="AK42" s="620" t="str">
        <f>IF($E42="","",IF(INDEX(E_SourceStreams!$A:$N,DP42,AK$7)="","",INDEX(E_SourceStreams!$A:$N,DP42,AK$7)))</f>
        <v/>
      </c>
      <c r="AL42" s="620" t="str">
        <f>IF($E42="","",IF(INDEX(E_SourceStreams!$A:$N,DQ42,AL$7)="","",INDEX(E_SourceStreams!$A:$N,DQ42,AL$7)))</f>
        <v/>
      </c>
      <c r="AM42" s="620" t="str">
        <f>IF($E42="","",IF(INDEX(E_SourceStreams!$A:$N,DR42,AM$7)="","",INDEX(E_SourceStreams!$A:$N,DR42,AM$7)))</f>
        <v/>
      </c>
      <c r="AN42" s="620" t="str">
        <f>IF($E42="","",IF(INDEX(E_SourceStreams!$A:$N,DS42,AN$7)="","",INDEX(E_SourceStreams!$A:$N,DS42,AN$7)))</f>
        <v/>
      </c>
      <c r="AO42" s="620" t="str">
        <f>IF($E42="","",IF(INDEX(E_SourceStreams!$A:$N,DT42,AO$7)="","",INDEX(E_SourceStreams!$A:$N,DT42,AO$7)))</f>
        <v/>
      </c>
      <c r="AP42" s="620" t="str">
        <f>IF($E42="","",IF(INDEX(E_SourceStreams!$A:$N,DU42,AP$7)="","",INDEX(E_SourceStreams!$A:$N,DU42,AP$7)))</f>
        <v/>
      </c>
      <c r="AQ42" s="620" t="str">
        <f>IF($E42="","",IF(INDEX(E_SourceStreams!$A:$N,DV42,AQ$7)="","",INDEX(E_SourceStreams!$A:$N,DV42,AQ$7)))</f>
        <v/>
      </c>
      <c r="AR42" s="620" t="str">
        <f>IF($E42="","",IF(INDEX(E_SourceStreams!$A:$N,DW42,AR$7)="","",INDEX(E_SourceStreams!$A:$N,DW42,AR$7)))</f>
        <v/>
      </c>
      <c r="AS42" s="620" t="str">
        <f>IF($E42="","",IF(INDEX(E_SourceStreams!$A:$N,DX42,AS$7)="","",INDEX(E_SourceStreams!$A:$N,DX42,AS$7)))</f>
        <v/>
      </c>
      <c r="AT42" s="620" t="str">
        <f>IF($E42="","",IF(INDEX(E_SourceStreams!$A:$N,DY42,AT$7)="","",INDEX(E_SourceStreams!$A:$N,DY42,AT$7)))</f>
        <v/>
      </c>
      <c r="AU42" s="620" t="str">
        <f>IF($E42="","",IF(INDEX(E_SourceStreams!$A:$N,DZ42,AU$7)="","",INDEX(E_SourceStreams!$A:$N,DZ42,AU$7)))</f>
        <v/>
      </c>
      <c r="AV42" s="620" t="str">
        <f>IF($E42="","",IF(INDEX(E_SourceStreams!$A:$N,EA42,AV$7)="","",INDEX(E_SourceStreams!$A:$N,EA42,AV$7)))</f>
        <v/>
      </c>
      <c r="AW42" s="620" t="str">
        <f>IF($E42="","",IF(INDEX(E_SourceStreams!$A:$N,EB42,AW$7)="","",INDEX(E_SourceStreams!$A:$N,EB42,AW$7)))</f>
        <v/>
      </c>
      <c r="AX42" s="620" t="str">
        <f>IF($E42="","",IF(INDEX(E_SourceStreams!$A:$N,EC42,AX$7)="","",INDEX(E_SourceStreams!$A:$N,EC42,AX$7)))</f>
        <v/>
      </c>
      <c r="AY42" s="620" t="str">
        <f>IF($E42="","",IF(INDEX(E_SourceStreams!$A:$N,ED42,AY$7)="","",INDEX(E_SourceStreams!$A:$N,ED42,AY$7)))</f>
        <v/>
      </c>
      <c r="AZ42" s="620" t="str">
        <f>IF($E42="","",IF(INDEX(E_SourceStreams!$A:$N,EE42,AZ$7)="","",INDEX(E_SourceStreams!$A:$N,EE42,AZ$7)))</f>
        <v/>
      </c>
      <c r="BA42" s="620" t="str">
        <f>IF($E42="","",IF(INDEX(E_SourceStreams!$A:$N,EF42,BA$7)="","",INDEX(E_SourceStreams!$A:$N,EF42,BA$7)))</f>
        <v/>
      </c>
      <c r="BB42" s="620" t="str">
        <f>IF($E42="","",IF(INDEX(E_SourceStreams!$A:$N,EG42,BB$7)="","",INDEX(E_SourceStreams!$A:$N,EG42,BB$7)))</f>
        <v/>
      </c>
      <c r="BC42" s="620" t="str">
        <f>IF($E42="","",IF(INDEX(E_SourceStreams!$A:$N,EH42,BC$7)="","",INDEX(E_SourceStreams!$A:$N,EH42,BC$7)))</f>
        <v/>
      </c>
      <c r="BD42" s="620" t="str">
        <f>IF($E42="","",IF(INDEX(E_SourceStreams!$A:$N,EI42,BD$7)="","",INDEX(E_SourceStreams!$A:$N,EI42,BD$7)))</f>
        <v/>
      </c>
      <c r="BE42" s="620" t="str">
        <f>IF($E42="","",IF(INDEX(E_SourceStreams!$A:$N,EJ42,BE$7)="","",INDEX(E_SourceStreams!$A:$N,EJ42,BE$7)))</f>
        <v/>
      </c>
      <c r="BF42" s="620" t="str">
        <f>IF($E42="","",IF(INDEX(E_SourceStreams!$A:$N,EK42,BF$7)="","",INDEX(E_SourceStreams!$A:$N,EK42,BF$7)))</f>
        <v/>
      </c>
      <c r="BG42" s="620" t="str">
        <f>IF($E42="","",IF(INDEX(E_SourceStreams!$A:$N,EL42,BG$7)="","",INDEX(E_SourceStreams!$A:$N,EL42,BG$7)))</f>
        <v/>
      </c>
      <c r="BH42" s="620" t="str">
        <f>IF($E42="","",IF(INDEX(E_SourceStreams!$A:$N,EM42,BH$7)="","",INDEX(E_SourceStreams!$A:$N,EM42,BH$7)))</f>
        <v/>
      </c>
      <c r="BI42" s="620" t="str">
        <f>IF($E42="","",IF(INDEX(E_SourceStreams!$A:$N,EN42,BI$7)="","",INDEX(E_SourceStreams!$A:$N,EN42,BI$7)))</f>
        <v/>
      </c>
      <c r="BJ42" s="620" t="str">
        <f>IF($E42="","",IF(INDEX(E_SourceStreams!$A:$N,EO42,BJ$7)="","",INDEX(E_SourceStreams!$A:$N,EO42,BJ$7)))</f>
        <v/>
      </c>
      <c r="BK42" s="620" t="str">
        <f>IF($E42="","",IF(INDEX(E_SourceStreams!$A:$N,EP42,BK$7)="","",INDEX(E_SourceStreams!$A:$N,EP42,BK$7)))</f>
        <v/>
      </c>
      <c r="BL42" s="620" t="str">
        <f>IF($E42="","",IF(INDEX(E_SourceStreams!$A:$N,EQ42,BL$7)="","",INDEX(E_SourceStreams!$A:$N,EQ42,BL$7)))</f>
        <v/>
      </c>
      <c r="BM42" s="620" t="str">
        <f>IF($E42="","",IF(INDEX(E_SourceStreams!$A:$N,ER42,BM$7)="","",INDEX(E_SourceStreams!$A:$N,ER42,BM$7)))</f>
        <v/>
      </c>
      <c r="BN42" s="620" t="str">
        <f>IF($E42="","",IF(INDEX(E_SourceStreams!$A:$N,ES42,BN$7)="","",INDEX(E_SourceStreams!$A:$N,ES42,BN$7)))</f>
        <v/>
      </c>
      <c r="BO42" s="620" t="str">
        <f>IF($E42="","",IF(INDEX(E_SourceStreams!$A:$N,ET42,BO$7)="","",INDEX(E_SourceStreams!$A:$N,ET42,BO$7)))</f>
        <v/>
      </c>
      <c r="BP42" s="620" t="str">
        <f>IF($E42="","",IF(INDEX(E_SourceStreams!$A:$N,EU42,BP$7)="","",INDEX(E_SourceStreams!$A:$N,EU42,BP$7)))</f>
        <v/>
      </c>
      <c r="BQ42" s="620" t="str">
        <f>IF($E42="","",IF(INDEX(E_SourceStreams!$A:$N,EV42,BQ$7)="","",INDEX(E_SourceStreams!$A:$N,EV42,BQ$7)))</f>
        <v/>
      </c>
      <c r="BR42" s="620" t="str">
        <f>IF($E42="","",IF(INDEX(E_SourceStreams!$A:$N,EW42,BR$7)="","",INDEX(E_SourceStreams!$A:$N,EW42,BR$7)))</f>
        <v/>
      </c>
      <c r="BS42" s="620" t="str">
        <f>IF($E42="","",IF(INDEX(E_SourceStreams!$A:$N,EX42,BS$7)="","",INDEX(E_SourceStreams!$A:$N,EX42,BS$7)))</f>
        <v/>
      </c>
      <c r="BT42" s="620" t="str">
        <f>IF($E42="","",IF(INDEX(E_SourceStreams!$A:$N,EY42,BT$7)="","",INDEX(E_SourceStreams!$A:$N,EY42,BT$7)))</f>
        <v/>
      </c>
      <c r="BU42" s="615"/>
      <c r="CJ42" s="621" t="str">
        <f t="shared" si="0"/>
        <v>SourceCategory_</v>
      </c>
      <c r="CK42" s="602" t="b">
        <f>INDEX(C_InstallationDescription!$A$224:$A$329,ROWS($CI$11:CI42))="ausblenden"</f>
        <v>0</v>
      </c>
      <c r="CL42" s="602" t="str">
        <f t="shared" si="1"/>
        <v>SourceStreamName_</v>
      </c>
      <c r="CN42" s="602">
        <f t="shared" si="67"/>
        <v>2180</v>
      </c>
      <c r="CO42" s="602">
        <f t="shared" si="4"/>
        <v>2182</v>
      </c>
      <c r="CP42" s="602">
        <f t="shared" si="5"/>
        <v>2184</v>
      </c>
      <c r="CQ42" s="602">
        <f t="shared" si="6"/>
        <v>2186</v>
      </c>
      <c r="CR42" s="602">
        <f t="shared" si="7"/>
        <v>2188</v>
      </c>
      <c r="CS42" s="602">
        <f t="shared" si="8"/>
        <v>2190</v>
      </c>
      <c r="CT42" s="602">
        <f t="shared" si="9"/>
        <v>2192</v>
      </c>
      <c r="CU42" s="602">
        <f t="shared" si="10"/>
        <v>2192</v>
      </c>
      <c r="CV42" s="602">
        <f t="shared" si="11"/>
        <v>2192</v>
      </c>
      <c r="CW42" s="602">
        <f t="shared" si="12"/>
        <v>2192</v>
      </c>
      <c r="CX42" s="602">
        <f t="shared" si="13"/>
        <v>2192</v>
      </c>
      <c r="CY42" s="602">
        <f t="shared" si="14"/>
        <v>2195</v>
      </c>
      <c r="CZ42" s="602">
        <f t="shared" si="15"/>
        <v>2199</v>
      </c>
      <c r="DA42" s="602">
        <f t="shared" si="16"/>
        <v>2200</v>
      </c>
      <c r="DB42" s="602">
        <f t="shared" si="17"/>
        <v>2201</v>
      </c>
      <c r="DC42" s="602">
        <f t="shared" si="18"/>
        <v>2208</v>
      </c>
      <c r="DD42" s="602">
        <f t="shared" si="19"/>
        <v>2218</v>
      </c>
      <c r="DE42" s="602">
        <f t="shared" si="20"/>
        <v>2218</v>
      </c>
      <c r="DF42" s="602">
        <f t="shared" si="21"/>
        <v>2218</v>
      </c>
      <c r="DG42" s="602">
        <f t="shared" si="22"/>
        <v>2218</v>
      </c>
      <c r="DH42" s="602">
        <f t="shared" si="23"/>
        <v>2218</v>
      </c>
      <c r="DI42" s="602">
        <f t="shared" si="24"/>
        <v>2218</v>
      </c>
      <c r="DJ42" s="602">
        <f t="shared" si="25"/>
        <v>2218</v>
      </c>
      <c r="DK42" s="602">
        <f t="shared" si="26"/>
        <v>2209</v>
      </c>
      <c r="DL42" s="602">
        <f t="shared" si="27"/>
        <v>2219</v>
      </c>
      <c r="DM42" s="602">
        <f t="shared" si="28"/>
        <v>2219</v>
      </c>
      <c r="DN42" s="602">
        <f t="shared" si="29"/>
        <v>2219</v>
      </c>
      <c r="DO42" s="602">
        <f t="shared" si="30"/>
        <v>2219</v>
      </c>
      <c r="DP42" s="602">
        <f t="shared" si="31"/>
        <v>2219</v>
      </c>
      <c r="DQ42" s="602">
        <f t="shared" si="32"/>
        <v>2219</v>
      </c>
      <c r="DR42" s="602">
        <f t="shared" si="33"/>
        <v>2219</v>
      </c>
      <c r="DS42" s="602">
        <f t="shared" si="34"/>
        <v>2210</v>
      </c>
      <c r="DT42" s="602">
        <f t="shared" si="35"/>
        <v>2220</v>
      </c>
      <c r="DU42" s="602">
        <f t="shared" si="36"/>
        <v>2220</v>
      </c>
      <c r="DV42" s="602">
        <f t="shared" si="37"/>
        <v>2220</v>
      </c>
      <c r="DW42" s="602">
        <f t="shared" si="38"/>
        <v>2220</v>
      </c>
      <c r="DX42" s="602">
        <f t="shared" si="39"/>
        <v>2220</v>
      </c>
      <c r="DY42" s="602">
        <f t="shared" si="40"/>
        <v>2220</v>
      </c>
      <c r="DZ42" s="602">
        <f t="shared" si="41"/>
        <v>2220</v>
      </c>
      <c r="EA42" s="602">
        <f t="shared" si="42"/>
        <v>2211</v>
      </c>
      <c r="EB42" s="602">
        <f t="shared" si="43"/>
        <v>2221</v>
      </c>
      <c r="EC42" s="602">
        <f t="shared" si="44"/>
        <v>2221</v>
      </c>
      <c r="ED42" s="602">
        <f t="shared" si="45"/>
        <v>2221</v>
      </c>
      <c r="EE42" s="602">
        <f t="shared" si="46"/>
        <v>2221</v>
      </c>
      <c r="EF42" s="602">
        <f t="shared" si="47"/>
        <v>2221</v>
      </c>
      <c r="EG42" s="602">
        <f t="shared" si="48"/>
        <v>2221</v>
      </c>
      <c r="EH42" s="602">
        <f t="shared" si="49"/>
        <v>2221</v>
      </c>
      <c r="EI42" s="602">
        <f t="shared" si="50"/>
        <v>2212</v>
      </c>
      <c r="EJ42" s="602">
        <f t="shared" si="51"/>
        <v>2222</v>
      </c>
      <c r="EK42" s="602">
        <f t="shared" si="52"/>
        <v>2222</v>
      </c>
      <c r="EL42" s="602">
        <f t="shared" si="53"/>
        <v>2222</v>
      </c>
      <c r="EM42" s="602">
        <f t="shared" si="54"/>
        <v>2222</v>
      </c>
      <c r="EN42" s="602">
        <f t="shared" si="55"/>
        <v>2222</v>
      </c>
      <c r="EO42" s="602">
        <f t="shared" si="56"/>
        <v>2222</v>
      </c>
      <c r="EP42" s="602">
        <f t="shared" si="57"/>
        <v>2222</v>
      </c>
      <c r="EQ42" s="602">
        <f t="shared" si="58"/>
        <v>2213</v>
      </c>
      <c r="ER42" s="602">
        <f t="shared" si="59"/>
        <v>2223</v>
      </c>
      <c r="ES42" s="602">
        <f t="shared" si="60"/>
        <v>2223</v>
      </c>
      <c r="ET42" s="602">
        <f t="shared" si="61"/>
        <v>2223</v>
      </c>
      <c r="EU42" s="602">
        <f t="shared" si="62"/>
        <v>2223</v>
      </c>
      <c r="EV42" s="602">
        <f t="shared" si="63"/>
        <v>2223</v>
      </c>
      <c r="EW42" s="602">
        <f t="shared" si="64"/>
        <v>2223</v>
      </c>
      <c r="EX42" s="602">
        <f t="shared" si="65"/>
        <v>2223</v>
      </c>
      <c r="EY42" s="602">
        <f t="shared" si="66"/>
        <v>2229</v>
      </c>
    </row>
    <row r="43" spans="2:155" ht="12.75" customHeight="1" x14ac:dyDescent="0.2">
      <c r="B43" s="617" t="str">
        <f>IF(COUNTIF($CK$10:CK43,TRUE)&gt;0,"",INDEX(C_InstallationDescription!$E$224:$E$240,ROWS($A$11:A43)))</f>
        <v/>
      </c>
      <c r="C43" s="623" t="str">
        <f>IF($E43="","",INDEX(C_InstallationDescription!F:F,MATCH($B43,C_InstallationDescription!$E:$E,0)))</f>
        <v/>
      </c>
      <c r="D43" s="623" t="str">
        <f>IF($E43="","",INDEX(C_InstallationDescription!I:I,MATCH($B43,C_InstallationDescription!$E:$E,0)))</f>
        <v/>
      </c>
      <c r="E43" s="623" t="str">
        <f>IF($B43="","",INDEX(C_InstallationDescription!F:F,MATCH($CJ43,C_InstallationDescription!$Q:$Q,0)))</f>
        <v/>
      </c>
      <c r="F43" s="624" t="str">
        <f>IF($E43="","",INDEX(C_InstallationDescription!L:L,MATCH($CJ43,C_InstallationDescription!$Q:$Q,0)))</f>
        <v/>
      </c>
      <c r="G43" s="623" t="str">
        <f>IF($E43="","",INDEX(C_InstallationDescription!M:M,MATCH($CJ43,C_InstallationDescription!$Q:$Q,0)))</f>
        <v/>
      </c>
      <c r="H43" s="623" t="str">
        <f>IF($E43="","",INDEX(C_InstallationDescription!N:N,MATCH($CJ43,C_InstallationDescription!$Q:$Q,0)))</f>
        <v/>
      </c>
      <c r="I43" s="620" t="str">
        <f>IF($E43="","",IF(INDEX(E_SourceStreams!$A:$N,CN43,I$7)="","",INDEX(E_SourceStreams!$A:$N,CN43,I$7)))</f>
        <v/>
      </c>
      <c r="J43" s="620" t="str">
        <f>IF($E43="","",IF(INDEX(E_SourceStreams!$A:$N,CO43,J$7)="","",INDEX(E_SourceStreams!$A:$N,CO43,J$7)))</f>
        <v/>
      </c>
      <c r="K43" s="620" t="str">
        <f>IF($E43="","",IF(INDEX(E_SourceStreams!$A:$N,CP43,K$7)="","",INDEX(E_SourceStreams!$A:$N,CP43,K$7)))</f>
        <v/>
      </c>
      <c r="L43" s="620" t="str">
        <f>IF($E43="","",IF(INDEX(E_SourceStreams!$A:$N,CQ43,L$7)="","",INDEX(E_SourceStreams!$A:$N,CQ43,L$7)))</f>
        <v/>
      </c>
      <c r="M43" s="620" t="str">
        <f>IF($E43="","",IF(INDEX(E_SourceStreams!$A:$N,CR43,M$7)="","",INDEX(E_SourceStreams!$A:$N,CR43,M$7)))</f>
        <v/>
      </c>
      <c r="N43" s="620" t="str">
        <f>IF($E43="","",IF(INDEX(E_SourceStreams!$A:$N,CS43,N$7)="","",INDEX(E_SourceStreams!$A:$N,CS43,N$7)))</f>
        <v/>
      </c>
      <c r="O43" s="620" t="str">
        <f>IF($E43="","",IF(INDEX(E_SourceStreams!$A:$N,CT43,O$7)="","",INDEX(E_SourceStreams!$A:$N,CT43,O$7)))</f>
        <v/>
      </c>
      <c r="P43" s="620" t="str">
        <f>IF($E43="","",IF(INDEX(E_SourceStreams!$A:$N,CU43,P$7)="","",INDEX(E_SourceStreams!$A:$N,CU43,P$7)))</f>
        <v/>
      </c>
      <c r="Q43" s="620" t="str">
        <f>IF($E43="","",IF(INDEX(E_SourceStreams!$A:$N,CV43,Q$7)="","",INDEX(E_SourceStreams!$A:$N,CV43,Q$7)))</f>
        <v/>
      </c>
      <c r="R43" s="620" t="str">
        <f>IF($E43="","",IF(INDEX(E_SourceStreams!$A:$N,CW43,R$7)="","",INDEX(E_SourceStreams!$A:$N,CW43,R$7)))</f>
        <v/>
      </c>
      <c r="S43" s="620" t="str">
        <f>IF($E43="","",IF(INDEX(E_SourceStreams!$A:$N,CX43,S$7)="","",INDEX(E_SourceStreams!$A:$N,CX43,S$7)))</f>
        <v/>
      </c>
      <c r="T43" s="620" t="str">
        <f>IF($E43="","",IF(INDEX(E_SourceStreams!$A:$N,CY43,T$7)="","",INDEX(E_SourceStreams!$A:$N,CY43,T$7)))</f>
        <v/>
      </c>
      <c r="U43" s="620" t="str">
        <f>IF($E43="","",IF(INDEX(E_SourceStreams!$A:$N,CZ43,U$7)="","",INDEX(E_SourceStreams!$A:$N,CZ43,U$7)))</f>
        <v/>
      </c>
      <c r="V43" s="620" t="str">
        <f>IF($E43="","",IF(INDEX(E_SourceStreams!$A:$N,DA43,V$7)="","",INDEX(E_SourceStreams!$A:$N,DA43,V$7)))</f>
        <v/>
      </c>
      <c r="W43" s="620" t="str">
        <f>IF($E43="","",IF(INDEX(E_SourceStreams!$A:$N,DB43,W$7)="","",INDEX(E_SourceStreams!$A:$N,DB43,W$7)))</f>
        <v/>
      </c>
      <c r="X43" s="620" t="str">
        <f>IF($E43="","",IF(INDEX(E_SourceStreams!$A:$N,DC43,X$7)="","",INDEX(E_SourceStreams!$A:$N,DC43,X$7)))</f>
        <v/>
      </c>
      <c r="Y43" s="620" t="str">
        <f>IF($E43="","",IF(INDEX(E_SourceStreams!$A:$N,DD43,Y$7)="","",INDEX(E_SourceStreams!$A:$N,DD43,Y$7)))</f>
        <v/>
      </c>
      <c r="Z43" s="620" t="str">
        <f>IF($E43="","",IF(INDEX(E_SourceStreams!$A:$N,DE43,Z$7)="","",INDEX(E_SourceStreams!$A:$N,DE43,Z$7)))</f>
        <v/>
      </c>
      <c r="AA43" s="620" t="str">
        <f>IF($E43="","",IF(INDEX(E_SourceStreams!$A:$N,DF43,AA$7)="","",INDEX(E_SourceStreams!$A:$N,DF43,AA$7)))</f>
        <v/>
      </c>
      <c r="AB43" s="620" t="str">
        <f>IF($E43="","",IF(INDEX(E_SourceStreams!$A:$N,DG43,AB$7)="","",INDEX(E_SourceStreams!$A:$N,DG43,AB$7)))</f>
        <v/>
      </c>
      <c r="AC43" s="620" t="str">
        <f>IF($E43="","",IF(INDEX(E_SourceStreams!$A:$N,DH43,AC$7)="","",INDEX(E_SourceStreams!$A:$N,DH43,AC$7)))</f>
        <v/>
      </c>
      <c r="AD43" s="620" t="str">
        <f>IF($E43="","",IF(INDEX(E_SourceStreams!$A:$N,DI43,AD$7)="","",INDEX(E_SourceStreams!$A:$N,DI43,AD$7)))</f>
        <v/>
      </c>
      <c r="AE43" s="620" t="str">
        <f>IF($E43="","",IF(INDEX(E_SourceStreams!$A:$N,DJ43,AE$7)="","",INDEX(E_SourceStreams!$A:$N,DJ43,AE$7)))</f>
        <v/>
      </c>
      <c r="AF43" s="620" t="str">
        <f>IF($E43="","",IF(INDEX(E_SourceStreams!$A:$N,DK43,AF$7)="","",INDEX(E_SourceStreams!$A:$N,DK43,AF$7)))</f>
        <v/>
      </c>
      <c r="AG43" s="620" t="str">
        <f>IF($E43="","",IF(INDEX(E_SourceStreams!$A:$N,DL43,AG$7)="","",INDEX(E_SourceStreams!$A:$N,DL43,AG$7)))</f>
        <v/>
      </c>
      <c r="AH43" s="620" t="str">
        <f>IF($E43="","",IF(INDEX(E_SourceStreams!$A:$N,DM43,AH$7)="","",INDEX(E_SourceStreams!$A:$N,DM43,AH$7)))</f>
        <v/>
      </c>
      <c r="AI43" s="620" t="str">
        <f>IF($E43="","",IF(INDEX(E_SourceStreams!$A:$N,DN43,AI$7)="","",INDEX(E_SourceStreams!$A:$N,DN43,AI$7)))</f>
        <v/>
      </c>
      <c r="AJ43" s="620" t="str">
        <f>IF($E43="","",IF(INDEX(E_SourceStreams!$A:$N,DO43,AJ$7)="","",INDEX(E_SourceStreams!$A:$N,DO43,AJ$7)))</f>
        <v/>
      </c>
      <c r="AK43" s="620" t="str">
        <f>IF($E43="","",IF(INDEX(E_SourceStreams!$A:$N,DP43,AK$7)="","",INDEX(E_SourceStreams!$A:$N,DP43,AK$7)))</f>
        <v/>
      </c>
      <c r="AL43" s="620" t="str">
        <f>IF($E43="","",IF(INDEX(E_SourceStreams!$A:$N,DQ43,AL$7)="","",INDEX(E_SourceStreams!$A:$N,DQ43,AL$7)))</f>
        <v/>
      </c>
      <c r="AM43" s="620" t="str">
        <f>IF($E43="","",IF(INDEX(E_SourceStreams!$A:$N,DR43,AM$7)="","",INDEX(E_SourceStreams!$A:$N,DR43,AM$7)))</f>
        <v/>
      </c>
      <c r="AN43" s="620" t="str">
        <f>IF($E43="","",IF(INDEX(E_SourceStreams!$A:$N,DS43,AN$7)="","",INDEX(E_SourceStreams!$A:$N,DS43,AN$7)))</f>
        <v/>
      </c>
      <c r="AO43" s="620" t="str">
        <f>IF($E43="","",IF(INDEX(E_SourceStreams!$A:$N,DT43,AO$7)="","",INDEX(E_SourceStreams!$A:$N,DT43,AO$7)))</f>
        <v/>
      </c>
      <c r="AP43" s="620" t="str">
        <f>IF($E43="","",IF(INDEX(E_SourceStreams!$A:$N,DU43,AP$7)="","",INDEX(E_SourceStreams!$A:$N,DU43,AP$7)))</f>
        <v/>
      </c>
      <c r="AQ43" s="620" t="str">
        <f>IF($E43="","",IF(INDEX(E_SourceStreams!$A:$N,DV43,AQ$7)="","",INDEX(E_SourceStreams!$A:$N,DV43,AQ$7)))</f>
        <v/>
      </c>
      <c r="AR43" s="620" t="str">
        <f>IF($E43="","",IF(INDEX(E_SourceStreams!$A:$N,DW43,AR$7)="","",INDEX(E_SourceStreams!$A:$N,DW43,AR$7)))</f>
        <v/>
      </c>
      <c r="AS43" s="620" t="str">
        <f>IF($E43="","",IF(INDEX(E_SourceStreams!$A:$N,DX43,AS$7)="","",INDEX(E_SourceStreams!$A:$N,DX43,AS$7)))</f>
        <v/>
      </c>
      <c r="AT43" s="620" t="str">
        <f>IF($E43="","",IF(INDEX(E_SourceStreams!$A:$N,DY43,AT$7)="","",INDEX(E_SourceStreams!$A:$N,DY43,AT$7)))</f>
        <v/>
      </c>
      <c r="AU43" s="620" t="str">
        <f>IF($E43="","",IF(INDEX(E_SourceStreams!$A:$N,DZ43,AU$7)="","",INDEX(E_SourceStreams!$A:$N,DZ43,AU$7)))</f>
        <v/>
      </c>
      <c r="AV43" s="620" t="str">
        <f>IF($E43="","",IF(INDEX(E_SourceStreams!$A:$N,EA43,AV$7)="","",INDEX(E_SourceStreams!$A:$N,EA43,AV$7)))</f>
        <v/>
      </c>
      <c r="AW43" s="620" t="str">
        <f>IF($E43="","",IF(INDEX(E_SourceStreams!$A:$N,EB43,AW$7)="","",INDEX(E_SourceStreams!$A:$N,EB43,AW$7)))</f>
        <v/>
      </c>
      <c r="AX43" s="620" t="str">
        <f>IF($E43="","",IF(INDEX(E_SourceStreams!$A:$N,EC43,AX$7)="","",INDEX(E_SourceStreams!$A:$N,EC43,AX$7)))</f>
        <v/>
      </c>
      <c r="AY43" s="620" t="str">
        <f>IF($E43="","",IF(INDEX(E_SourceStreams!$A:$N,ED43,AY$7)="","",INDEX(E_SourceStreams!$A:$N,ED43,AY$7)))</f>
        <v/>
      </c>
      <c r="AZ43" s="620" t="str">
        <f>IF($E43="","",IF(INDEX(E_SourceStreams!$A:$N,EE43,AZ$7)="","",INDEX(E_SourceStreams!$A:$N,EE43,AZ$7)))</f>
        <v/>
      </c>
      <c r="BA43" s="620" t="str">
        <f>IF($E43="","",IF(INDEX(E_SourceStreams!$A:$N,EF43,BA$7)="","",INDEX(E_SourceStreams!$A:$N,EF43,BA$7)))</f>
        <v/>
      </c>
      <c r="BB43" s="620" t="str">
        <f>IF($E43="","",IF(INDEX(E_SourceStreams!$A:$N,EG43,BB$7)="","",INDEX(E_SourceStreams!$A:$N,EG43,BB$7)))</f>
        <v/>
      </c>
      <c r="BC43" s="620" t="str">
        <f>IF($E43="","",IF(INDEX(E_SourceStreams!$A:$N,EH43,BC$7)="","",INDEX(E_SourceStreams!$A:$N,EH43,BC$7)))</f>
        <v/>
      </c>
      <c r="BD43" s="620" t="str">
        <f>IF($E43="","",IF(INDEX(E_SourceStreams!$A:$N,EI43,BD$7)="","",INDEX(E_SourceStreams!$A:$N,EI43,BD$7)))</f>
        <v/>
      </c>
      <c r="BE43" s="620" t="str">
        <f>IF($E43="","",IF(INDEX(E_SourceStreams!$A:$N,EJ43,BE$7)="","",INDEX(E_SourceStreams!$A:$N,EJ43,BE$7)))</f>
        <v/>
      </c>
      <c r="BF43" s="620" t="str">
        <f>IF($E43="","",IF(INDEX(E_SourceStreams!$A:$N,EK43,BF$7)="","",INDEX(E_SourceStreams!$A:$N,EK43,BF$7)))</f>
        <v/>
      </c>
      <c r="BG43" s="620" t="str">
        <f>IF($E43="","",IF(INDEX(E_SourceStreams!$A:$N,EL43,BG$7)="","",INDEX(E_SourceStreams!$A:$N,EL43,BG$7)))</f>
        <v/>
      </c>
      <c r="BH43" s="620" t="str">
        <f>IF($E43="","",IF(INDEX(E_SourceStreams!$A:$N,EM43,BH$7)="","",INDEX(E_SourceStreams!$A:$N,EM43,BH$7)))</f>
        <v/>
      </c>
      <c r="BI43" s="620" t="str">
        <f>IF($E43="","",IF(INDEX(E_SourceStreams!$A:$N,EN43,BI$7)="","",INDEX(E_SourceStreams!$A:$N,EN43,BI$7)))</f>
        <v/>
      </c>
      <c r="BJ43" s="620" t="str">
        <f>IF($E43="","",IF(INDEX(E_SourceStreams!$A:$N,EO43,BJ$7)="","",INDEX(E_SourceStreams!$A:$N,EO43,BJ$7)))</f>
        <v/>
      </c>
      <c r="BK43" s="620" t="str">
        <f>IF($E43="","",IF(INDEX(E_SourceStreams!$A:$N,EP43,BK$7)="","",INDEX(E_SourceStreams!$A:$N,EP43,BK$7)))</f>
        <v/>
      </c>
      <c r="BL43" s="620" t="str">
        <f>IF($E43="","",IF(INDEX(E_SourceStreams!$A:$N,EQ43,BL$7)="","",INDEX(E_SourceStreams!$A:$N,EQ43,BL$7)))</f>
        <v/>
      </c>
      <c r="BM43" s="620" t="str">
        <f>IF($E43="","",IF(INDEX(E_SourceStreams!$A:$N,ER43,BM$7)="","",INDEX(E_SourceStreams!$A:$N,ER43,BM$7)))</f>
        <v/>
      </c>
      <c r="BN43" s="620" t="str">
        <f>IF($E43="","",IF(INDEX(E_SourceStreams!$A:$N,ES43,BN$7)="","",INDEX(E_SourceStreams!$A:$N,ES43,BN$7)))</f>
        <v/>
      </c>
      <c r="BO43" s="620" t="str">
        <f>IF($E43="","",IF(INDEX(E_SourceStreams!$A:$N,ET43,BO$7)="","",INDEX(E_SourceStreams!$A:$N,ET43,BO$7)))</f>
        <v/>
      </c>
      <c r="BP43" s="620" t="str">
        <f>IF($E43="","",IF(INDEX(E_SourceStreams!$A:$N,EU43,BP$7)="","",INDEX(E_SourceStreams!$A:$N,EU43,BP$7)))</f>
        <v/>
      </c>
      <c r="BQ43" s="620" t="str">
        <f>IF($E43="","",IF(INDEX(E_SourceStreams!$A:$N,EV43,BQ$7)="","",INDEX(E_SourceStreams!$A:$N,EV43,BQ$7)))</f>
        <v/>
      </c>
      <c r="BR43" s="620" t="str">
        <f>IF($E43="","",IF(INDEX(E_SourceStreams!$A:$N,EW43,BR$7)="","",INDEX(E_SourceStreams!$A:$N,EW43,BR$7)))</f>
        <v/>
      </c>
      <c r="BS43" s="620" t="str">
        <f>IF($E43="","",IF(INDEX(E_SourceStreams!$A:$N,EX43,BS$7)="","",INDEX(E_SourceStreams!$A:$N,EX43,BS$7)))</f>
        <v/>
      </c>
      <c r="BT43" s="620" t="str">
        <f>IF($E43="","",IF(INDEX(E_SourceStreams!$A:$N,EY43,BT$7)="","",INDEX(E_SourceStreams!$A:$N,EY43,BT$7)))</f>
        <v/>
      </c>
      <c r="BU43" s="615"/>
      <c r="CJ43" s="621" t="str">
        <f t="shared" ref="CJ43:CJ74" si="68">EUconst_CNTR_SourceCategory&amp;B43</f>
        <v>SourceCategory_</v>
      </c>
      <c r="CK43" s="602" t="b">
        <f>INDEX(C_InstallationDescription!$A$224:$A$329,ROWS($CI$11:CI43))="ausblenden"</f>
        <v>0</v>
      </c>
      <c r="CL43" s="602" t="str">
        <f t="shared" ref="CL43:CL74" si="69">EUconst_CNTR_SourceStreamName&amp;B43</f>
        <v>SourceStreamName_</v>
      </c>
      <c r="CN43" s="602">
        <f t="shared" si="67"/>
        <v>2246</v>
      </c>
      <c r="CO43" s="602">
        <f t="shared" si="4"/>
        <v>2248</v>
      </c>
      <c r="CP43" s="602">
        <f t="shared" si="5"/>
        <v>2250</v>
      </c>
      <c r="CQ43" s="602">
        <f t="shared" si="6"/>
        <v>2252</v>
      </c>
      <c r="CR43" s="602">
        <f t="shared" si="7"/>
        <v>2254</v>
      </c>
      <c r="CS43" s="602">
        <f t="shared" si="8"/>
        <v>2256</v>
      </c>
      <c r="CT43" s="602">
        <f t="shared" si="9"/>
        <v>2258</v>
      </c>
      <c r="CU43" s="602">
        <f t="shared" si="10"/>
        <v>2258</v>
      </c>
      <c r="CV43" s="602">
        <f t="shared" si="11"/>
        <v>2258</v>
      </c>
      <c r="CW43" s="602">
        <f t="shared" si="12"/>
        <v>2258</v>
      </c>
      <c r="CX43" s="602">
        <f t="shared" si="13"/>
        <v>2258</v>
      </c>
      <c r="CY43" s="602">
        <f t="shared" si="14"/>
        <v>2261</v>
      </c>
      <c r="CZ43" s="602">
        <f t="shared" si="15"/>
        <v>2265</v>
      </c>
      <c r="DA43" s="602">
        <f t="shared" si="16"/>
        <v>2266</v>
      </c>
      <c r="DB43" s="602">
        <f t="shared" si="17"/>
        <v>2267</v>
      </c>
      <c r="DC43" s="602">
        <f t="shared" si="18"/>
        <v>2274</v>
      </c>
      <c r="DD43" s="602">
        <f t="shared" si="19"/>
        <v>2284</v>
      </c>
      <c r="DE43" s="602">
        <f t="shared" si="20"/>
        <v>2284</v>
      </c>
      <c r="DF43" s="602">
        <f t="shared" si="21"/>
        <v>2284</v>
      </c>
      <c r="DG43" s="602">
        <f t="shared" si="22"/>
        <v>2284</v>
      </c>
      <c r="DH43" s="602">
        <f t="shared" si="23"/>
        <v>2284</v>
      </c>
      <c r="DI43" s="602">
        <f t="shared" si="24"/>
        <v>2284</v>
      </c>
      <c r="DJ43" s="602">
        <f t="shared" si="25"/>
        <v>2284</v>
      </c>
      <c r="DK43" s="602">
        <f t="shared" si="26"/>
        <v>2275</v>
      </c>
      <c r="DL43" s="602">
        <f t="shared" si="27"/>
        <v>2285</v>
      </c>
      <c r="DM43" s="602">
        <f t="shared" si="28"/>
        <v>2285</v>
      </c>
      <c r="DN43" s="602">
        <f t="shared" si="29"/>
        <v>2285</v>
      </c>
      <c r="DO43" s="602">
        <f t="shared" si="30"/>
        <v>2285</v>
      </c>
      <c r="DP43" s="602">
        <f t="shared" si="31"/>
        <v>2285</v>
      </c>
      <c r="DQ43" s="602">
        <f t="shared" si="32"/>
        <v>2285</v>
      </c>
      <c r="DR43" s="602">
        <f t="shared" si="33"/>
        <v>2285</v>
      </c>
      <c r="DS43" s="602">
        <f t="shared" si="34"/>
        <v>2276</v>
      </c>
      <c r="DT43" s="602">
        <f t="shared" si="35"/>
        <v>2286</v>
      </c>
      <c r="DU43" s="602">
        <f t="shared" si="36"/>
        <v>2286</v>
      </c>
      <c r="DV43" s="602">
        <f t="shared" si="37"/>
        <v>2286</v>
      </c>
      <c r="DW43" s="602">
        <f t="shared" si="38"/>
        <v>2286</v>
      </c>
      <c r="DX43" s="602">
        <f t="shared" si="39"/>
        <v>2286</v>
      </c>
      <c r="DY43" s="602">
        <f t="shared" si="40"/>
        <v>2286</v>
      </c>
      <c r="DZ43" s="602">
        <f t="shared" si="41"/>
        <v>2286</v>
      </c>
      <c r="EA43" s="602">
        <f t="shared" si="42"/>
        <v>2277</v>
      </c>
      <c r="EB43" s="602">
        <f t="shared" si="43"/>
        <v>2287</v>
      </c>
      <c r="EC43" s="602">
        <f t="shared" si="44"/>
        <v>2287</v>
      </c>
      <c r="ED43" s="602">
        <f t="shared" si="45"/>
        <v>2287</v>
      </c>
      <c r="EE43" s="602">
        <f t="shared" si="46"/>
        <v>2287</v>
      </c>
      <c r="EF43" s="602">
        <f t="shared" si="47"/>
        <v>2287</v>
      </c>
      <c r="EG43" s="602">
        <f t="shared" si="48"/>
        <v>2287</v>
      </c>
      <c r="EH43" s="602">
        <f t="shared" si="49"/>
        <v>2287</v>
      </c>
      <c r="EI43" s="602">
        <f t="shared" si="50"/>
        <v>2278</v>
      </c>
      <c r="EJ43" s="602">
        <f t="shared" si="51"/>
        <v>2288</v>
      </c>
      <c r="EK43" s="602">
        <f t="shared" si="52"/>
        <v>2288</v>
      </c>
      <c r="EL43" s="602">
        <f t="shared" si="53"/>
        <v>2288</v>
      </c>
      <c r="EM43" s="602">
        <f t="shared" si="54"/>
        <v>2288</v>
      </c>
      <c r="EN43" s="602">
        <f t="shared" si="55"/>
        <v>2288</v>
      </c>
      <c r="EO43" s="602">
        <f t="shared" si="56"/>
        <v>2288</v>
      </c>
      <c r="EP43" s="602">
        <f t="shared" si="57"/>
        <v>2288</v>
      </c>
      <c r="EQ43" s="602">
        <f t="shared" si="58"/>
        <v>2279</v>
      </c>
      <c r="ER43" s="602">
        <f t="shared" si="59"/>
        <v>2289</v>
      </c>
      <c r="ES43" s="602">
        <f t="shared" si="60"/>
        <v>2289</v>
      </c>
      <c r="ET43" s="602">
        <f t="shared" si="61"/>
        <v>2289</v>
      </c>
      <c r="EU43" s="602">
        <f t="shared" si="62"/>
        <v>2289</v>
      </c>
      <c r="EV43" s="602">
        <f t="shared" si="63"/>
        <v>2289</v>
      </c>
      <c r="EW43" s="602">
        <f t="shared" si="64"/>
        <v>2289</v>
      </c>
      <c r="EX43" s="602">
        <f t="shared" si="65"/>
        <v>2289</v>
      </c>
      <c r="EY43" s="602">
        <f t="shared" si="66"/>
        <v>2295</v>
      </c>
    </row>
    <row r="44" spans="2:155" ht="12.75" customHeight="1" x14ac:dyDescent="0.2">
      <c r="B44" s="617" t="str">
        <f>IF(COUNTIF($CK$10:CK44,TRUE)&gt;0,"",INDEX(C_InstallationDescription!$E$224:$E$240,ROWS($A$11:A44)))</f>
        <v/>
      </c>
      <c r="C44" s="623" t="str">
        <f>IF($E44="","",INDEX(C_InstallationDescription!F:F,MATCH($B44,C_InstallationDescription!$E:$E,0)))</f>
        <v/>
      </c>
      <c r="D44" s="623" t="str">
        <f>IF($E44="","",INDEX(C_InstallationDescription!I:I,MATCH($B44,C_InstallationDescription!$E:$E,0)))</f>
        <v/>
      </c>
      <c r="E44" s="623" t="str">
        <f>IF($B44="","",INDEX(C_InstallationDescription!F:F,MATCH($CJ44,C_InstallationDescription!$Q:$Q,0)))</f>
        <v/>
      </c>
      <c r="F44" s="624" t="str">
        <f>IF($E44="","",INDEX(C_InstallationDescription!L:L,MATCH($CJ44,C_InstallationDescription!$Q:$Q,0)))</f>
        <v/>
      </c>
      <c r="G44" s="623" t="str">
        <f>IF($E44="","",INDEX(C_InstallationDescription!M:M,MATCH($CJ44,C_InstallationDescription!$Q:$Q,0)))</f>
        <v/>
      </c>
      <c r="H44" s="623" t="str">
        <f>IF($E44="","",INDEX(C_InstallationDescription!N:N,MATCH($CJ44,C_InstallationDescription!$Q:$Q,0)))</f>
        <v/>
      </c>
      <c r="I44" s="620" t="str">
        <f>IF($E44="","",IF(INDEX(E_SourceStreams!$A:$N,CN44,I$7)="","",INDEX(E_SourceStreams!$A:$N,CN44,I$7)))</f>
        <v/>
      </c>
      <c r="J44" s="620" t="str">
        <f>IF($E44="","",IF(INDEX(E_SourceStreams!$A:$N,CO44,J$7)="","",INDEX(E_SourceStreams!$A:$N,CO44,J$7)))</f>
        <v/>
      </c>
      <c r="K44" s="620" t="str">
        <f>IF($E44="","",IF(INDEX(E_SourceStreams!$A:$N,CP44,K$7)="","",INDEX(E_SourceStreams!$A:$N,CP44,K$7)))</f>
        <v/>
      </c>
      <c r="L44" s="620" t="str">
        <f>IF($E44="","",IF(INDEX(E_SourceStreams!$A:$N,CQ44,L$7)="","",INDEX(E_SourceStreams!$A:$N,CQ44,L$7)))</f>
        <v/>
      </c>
      <c r="M44" s="620" t="str">
        <f>IF($E44="","",IF(INDEX(E_SourceStreams!$A:$N,CR44,M$7)="","",INDEX(E_SourceStreams!$A:$N,CR44,M$7)))</f>
        <v/>
      </c>
      <c r="N44" s="620" t="str">
        <f>IF($E44="","",IF(INDEX(E_SourceStreams!$A:$N,CS44,N$7)="","",INDEX(E_SourceStreams!$A:$N,CS44,N$7)))</f>
        <v/>
      </c>
      <c r="O44" s="620" t="str">
        <f>IF($E44="","",IF(INDEX(E_SourceStreams!$A:$N,CT44,O$7)="","",INDEX(E_SourceStreams!$A:$N,CT44,O$7)))</f>
        <v/>
      </c>
      <c r="P44" s="620" t="str">
        <f>IF($E44="","",IF(INDEX(E_SourceStreams!$A:$N,CU44,P$7)="","",INDEX(E_SourceStreams!$A:$N,CU44,P$7)))</f>
        <v/>
      </c>
      <c r="Q44" s="620" t="str">
        <f>IF($E44="","",IF(INDEX(E_SourceStreams!$A:$N,CV44,Q$7)="","",INDEX(E_SourceStreams!$A:$N,CV44,Q$7)))</f>
        <v/>
      </c>
      <c r="R44" s="620" t="str">
        <f>IF($E44="","",IF(INDEX(E_SourceStreams!$A:$N,CW44,R$7)="","",INDEX(E_SourceStreams!$A:$N,CW44,R$7)))</f>
        <v/>
      </c>
      <c r="S44" s="620" t="str">
        <f>IF($E44="","",IF(INDEX(E_SourceStreams!$A:$N,CX44,S$7)="","",INDEX(E_SourceStreams!$A:$N,CX44,S$7)))</f>
        <v/>
      </c>
      <c r="T44" s="620" t="str">
        <f>IF($E44="","",IF(INDEX(E_SourceStreams!$A:$N,CY44,T$7)="","",INDEX(E_SourceStreams!$A:$N,CY44,T$7)))</f>
        <v/>
      </c>
      <c r="U44" s="620" t="str">
        <f>IF($E44="","",IF(INDEX(E_SourceStreams!$A:$N,CZ44,U$7)="","",INDEX(E_SourceStreams!$A:$N,CZ44,U$7)))</f>
        <v/>
      </c>
      <c r="V44" s="620" t="str">
        <f>IF($E44="","",IF(INDEX(E_SourceStreams!$A:$N,DA44,V$7)="","",INDEX(E_SourceStreams!$A:$N,DA44,V$7)))</f>
        <v/>
      </c>
      <c r="W44" s="620" t="str">
        <f>IF($E44="","",IF(INDEX(E_SourceStreams!$A:$N,DB44,W$7)="","",INDEX(E_SourceStreams!$A:$N,DB44,W$7)))</f>
        <v/>
      </c>
      <c r="X44" s="620" t="str">
        <f>IF($E44="","",IF(INDEX(E_SourceStreams!$A:$N,DC44,X$7)="","",INDEX(E_SourceStreams!$A:$N,DC44,X$7)))</f>
        <v/>
      </c>
      <c r="Y44" s="620" t="str">
        <f>IF($E44="","",IF(INDEX(E_SourceStreams!$A:$N,DD44,Y$7)="","",INDEX(E_SourceStreams!$A:$N,DD44,Y$7)))</f>
        <v/>
      </c>
      <c r="Z44" s="620" t="str">
        <f>IF($E44="","",IF(INDEX(E_SourceStreams!$A:$N,DE44,Z$7)="","",INDEX(E_SourceStreams!$A:$N,DE44,Z$7)))</f>
        <v/>
      </c>
      <c r="AA44" s="620" t="str">
        <f>IF($E44="","",IF(INDEX(E_SourceStreams!$A:$N,DF44,AA$7)="","",INDEX(E_SourceStreams!$A:$N,DF44,AA$7)))</f>
        <v/>
      </c>
      <c r="AB44" s="620" t="str">
        <f>IF($E44="","",IF(INDEX(E_SourceStreams!$A:$N,DG44,AB$7)="","",INDEX(E_SourceStreams!$A:$N,DG44,AB$7)))</f>
        <v/>
      </c>
      <c r="AC44" s="620" t="str">
        <f>IF($E44="","",IF(INDEX(E_SourceStreams!$A:$N,DH44,AC$7)="","",INDEX(E_SourceStreams!$A:$N,DH44,AC$7)))</f>
        <v/>
      </c>
      <c r="AD44" s="620" t="str">
        <f>IF($E44="","",IF(INDEX(E_SourceStreams!$A:$N,DI44,AD$7)="","",INDEX(E_SourceStreams!$A:$N,DI44,AD$7)))</f>
        <v/>
      </c>
      <c r="AE44" s="620" t="str">
        <f>IF($E44="","",IF(INDEX(E_SourceStreams!$A:$N,DJ44,AE$7)="","",INDEX(E_SourceStreams!$A:$N,DJ44,AE$7)))</f>
        <v/>
      </c>
      <c r="AF44" s="620" t="str">
        <f>IF($E44="","",IF(INDEX(E_SourceStreams!$A:$N,DK44,AF$7)="","",INDEX(E_SourceStreams!$A:$N,DK44,AF$7)))</f>
        <v/>
      </c>
      <c r="AG44" s="620" t="str">
        <f>IF($E44="","",IF(INDEX(E_SourceStreams!$A:$N,DL44,AG$7)="","",INDEX(E_SourceStreams!$A:$N,DL44,AG$7)))</f>
        <v/>
      </c>
      <c r="AH44" s="620" t="str">
        <f>IF($E44="","",IF(INDEX(E_SourceStreams!$A:$N,DM44,AH$7)="","",INDEX(E_SourceStreams!$A:$N,DM44,AH$7)))</f>
        <v/>
      </c>
      <c r="AI44" s="620" t="str">
        <f>IF($E44="","",IF(INDEX(E_SourceStreams!$A:$N,DN44,AI$7)="","",INDEX(E_SourceStreams!$A:$N,DN44,AI$7)))</f>
        <v/>
      </c>
      <c r="AJ44" s="620" t="str">
        <f>IF($E44="","",IF(INDEX(E_SourceStreams!$A:$N,DO44,AJ$7)="","",INDEX(E_SourceStreams!$A:$N,DO44,AJ$7)))</f>
        <v/>
      </c>
      <c r="AK44" s="620" t="str">
        <f>IF($E44="","",IF(INDEX(E_SourceStreams!$A:$N,DP44,AK$7)="","",INDEX(E_SourceStreams!$A:$N,DP44,AK$7)))</f>
        <v/>
      </c>
      <c r="AL44" s="620" t="str">
        <f>IF($E44="","",IF(INDEX(E_SourceStreams!$A:$N,DQ44,AL$7)="","",INDEX(E_SourceStreams!$A:$N,DQ44,AL$7)))</f>
        <v/>
      </c>
      <c r="AM44" s="620" t="str">
        <f>IF($E44="","",IF(INDEX(E_SourceStreams!$A:$N,DR44,AM$7)="","",INDEX(E_SourceStreams!$A:$N,DR44,AM$7)))</f>
        <v/>
      </c>
      <c r="AN44" s="620" t="str">
        <f>IF($E44="","",IF(INDEX(E_SourceStreams!$A:$N,DS44,AN$7)="","",INDEX(E_SourceStreams!$A:$N,DS44,AN$7)))</f>
        <v/>
      </c>
      <c r="AO44" s="620" t="str">
        <f>IF($E44="","",IF(INDEX(E_SourceStreams!$A:$N,DT44,AO$7)="","",INDEX(E_SourceStreams!$A:$N,DT44,AO$7)))</f>
        <v/>
      </c>
      <c r="AP44" s="620" t="str">
        <f>IF($E44="","",IF(INDEX(E_SourceStreams!$A:$N,DU44,AP$7)="","",INDEX(E_SourceStreams!$A:$N,DU44,AP$7)))</f>
        <v/>
      </c>
      <c r="AQ44" s="620" t="str">
        <f>IF($E44="","",IF(INDEX(E_SourceStreams!$A:$N,DV44,AQ$7)="","",INDEX(E_SourceStreams!$A:$N,DV44,AQ$7)))</f>
        <v/>
      </c>
      <c r="AR44" s="620" t="str">
        <f>IF($E44="","",IF(INDEX(E_SourceStreams!$A:$N,DW44,AR$7)="","",INDEX(E_SourceStreams!$A:$N,DW44,AR$7)))</f>
        <v/>
      </c>
      <c r="AS44" s="620" t="str">
        <f>IF($E44="","",IF(INDEX(E_SourceStreams!$A:$N,DX44,AS$7)="","",INDEX(E_SourceStreams!$A:$N,DX44,AS$7)))</f>
        <v/>
      </c>
      <c r="AT44" s="620" t="str">
        <f>IF($E44="","",IF(INDEX(E_SourceStreams!$A:$N,DY44,AT$7)="","",INDEX(E_SourceStreams!$A:$N,DY44,AT$7)))</f>
        <v/>
      </c>
      <c r="AU44" s="620" t="str">
        <f>IF($E44="","",IF(INDEX(E_SourceStreams!$A:$N,DZ44,AU$7)="","",INDEX(E_SourceStreams!$A:$N,DZ44,AU$7)))</f>
        <v/>
      </c>
      <c r="AV44" s="620" t="str">
        <f>IF($E44="","",IF(INDEX(E_SourceStreams!$A:$N,EA44,AV$7)="","",INDEX(E_SourceStreams!$A:$N,EA44,AV$7)))</f>
        <v/>
      </c>
      <c r="AW44" s="620" t="str">
        <f>IF($E44="","",IF(INDEX(E_SourceStreams!$A:$N,EB44,AW$7)="","",INDEX(E_SourceStreams!$A:$N,EB44,AW$7)))</f>
        <v/>
      </c>
      <c r="AX44" s="620" t="str">
        <f>IF($E44="","",IF(INDEX(E_SourceStreams!$A:$N,EC44,AX$7)="","",INDEX(E_SourceStreams!$A:$N,EC44,AX$7)))</f>
        <v/>
      </c>
      <c r="AY44" s="620" t="str">
        <f>IF($E44="","",IF(INDEX(E_SourceStreams!$A:$N,ED44,AY$7)="","",INDEX(E_SourceStreams!$A:$N,ED44,AY$7)))</f>
        <v/>
      </c>
      <c r="AZ44" s="620" t="str">
        <f>IF($E44="","",IF(INDEX(E_SourceStreams!$A:$N,EE44,AZ$7)="","",INDEX(E_SourceStreams!$A:$N,EE44,AZ$7)))</f>
        <v/>
      </c>
      <c r="BA44" s="620" t="str">
        <f>IF($E44="","",IF(INDEX(E_SourceStreams!$A:$N,EF44,BA$7)="","",INDEX(E_SourceStreams!$A:$N,EF44,BA$7)))</f>
        <v/>
      </c>
      <c r="BB44" s="620" t="str">
        <f>IF($E44="","",IF(INDEX(E_SourceStreams!$A:$N,EG44,BB$7)="","",INDEX(E_SourceStreams!$A:$N,EG44,BB$7)))</f>
        <v/>
      </c>
      <c r="BC44" s="620" t="str">
        <f>IF($E44="","",IF(INDEX(E_SourceStreams!$A:$N,EH44,BC$7)="","",INDEX(E_SourceStreams!$A:$N,EH44,BC$7)))</f>
        <v/>
      </c>
      <c r="BD44" s="620" t="str">
        <f>IF($E44="","",IF(INDEX(E_SourceStreams!$A:$N,EI44,BD$7)="","",INDEX(E_SourceStreams!$A:$N,EI44,BD$7)))</f>
        <v/>
      </c>
      <c r="BE44" s="620" t="str">
        <f>IF($E44="","",IF(INDEX(E_SourceStreams!$A:$N,EJ44,BE$7)="","",INDEX(E_SourceStreams!$A:$N,EJ44,BE$7)))</f>
        <v/>
      </c>
      <c r="BF44" s="620" t="str">
        <f>IF($E44="","",IF(INDEX(E_SourceStreams!$A:$N,EK44,BF$7)="","",INDEX(E_SourceStreams!$A:$N,EK44,BF$7)))</f>
        <v/>
      </c>
      <c r="BG44" s="620" t="str">
        <f>IF($E44="","",IF(INDEX(E_SourceStreams!$A:$N,EL44,BG$7)="","",INDEX(E_SourceStreams!$A:$N,EL44,BG$7)))</f>
        <v/>
      </c>
      <c r="BH44" s="620" t="str">
        <f>IF($E44="","",IF(INDEX(E_SourceStreams!$A:$N,EM44,BH$7)="","",INDEX(E_SourceStreams!$A:$N,EM44,BH$7)))</f>
        <v/>
      </c>
      <c r="BI44" s="620" t="str">
        <f>IF($E44="","",IF(INDEX(E_SourceStreams!$A:$N,EN44,BI$7)="","",INDEX(E_SourceStreams!$A:$N,EN44,BI$7)))</f>
        <v/>
      </c>
      <c r="BJ44" s="620" t="str">
        <f>IF($E44="","",IF(INDEX(E_SourceStreams!$A:$N,EO44,BJ$7)="","",INDEX(E_SourceStreams!$A:$N,EO44,BJ$7)))</f>
        <v/>
      </c>
      <c r="BK44" s="620" t="str">
        <f>IF($E44="","",IF(INDEX(E_SourceStreams!$A:$N,EP44,BK$7)="","",INDEX(E_SourceStreams!$A:$N,EP44,BK$7)))</f>
        <v/>
      </c>
      <c r="BL44" s="620" t="str">
        <f>IF($E44="","",IF(INDEX(E_SourceStreams!$A:$N,EQ44,BL$7)="","",INDEX(E_SourceStreams!$A:$N,EQ44,BL$7)))</f>
        <v/>
      </c>
      <c r="BM44" s="620" t="str">
        <f>IF($E44="","",IF(INDEX(E_SourceStreams!$A:$N,ER44,BM$7)="","",INDEX(E_SourceStreams!$A:$N,ER44,BM$7)))</f>
        <v/>
      </c>
      <c r="BN44" s="620" t="str">
        <f>IF($E44="","",IF(INDEX(E_SourceStreams!$A:$N,ES44,BN$7)="","",INDEX(E_SourceStreams!$A:$N,ES44,BN$7)))</f>
        <v/>
      </c>
      <c r="BO44" s="620" t="str">
        <f>IF($E44="","",IF(INDEX(E_SourceStreams!$A:$N,ET44,BO$7)="","",INDEX(E_SourceStreams!$A:$N,ET44,BO$7)))</f>
        <v/>
      </c>
      <c r="BP44" s="620" t="str">
        <f>IF($E44="","",IF(INDEX(E_SourceStreams!$A:$N,EU44,BP$7)="","",INDEX(E_SourceStreams!$A:$N,EU44,BP$7)))</f>
        <v/>
      </c>
      <c r="BQ44" s="620" t="str">
        <f>IF($E44="","",IF(INDEX(E_SourceStreams!$A:$N,EV44,BQ$7)="","",INDEX(E_SourceStreams!$A:$N,EV44,BQ$7)))</f>
        <v/>
      </c>
      <c r="BR44" s="620" t="str">
        <f>IF($E44="","",IF(INDEX(E_SourceStreams!$A:$N,EW44,BR$7)="","",INDEX(E_SourceStreams!$A:$N,EW44,BR$7)))</f>
        <v/>
      </c>
      <c r="BS44" s="620" t="str">
        <f>IF($E44="","",IF(INDEX(E_SourceStreams!$A:$N,EX44,BS$7)="","",INDEX(E_SourceStreams!$A:$N,EX44,BS$7)))</f>
        <v/>
      </c>
      <c r="BT44" s="620" t="str">
        <f>IF($E44="","",IF(INDEX(E_SourceStreams!$A:$N,EY44,BT$7)="","",INDEX(E_SourceStreams!$A:$N,EY44,BT$7)))</f>
        <v/>
      </c>
      <c r="BU44" s="615"/>
      <c r="CJ44" s="621" t="str">
        <f t="shared" si="68"/>
        <v>SourceCategory_</v>
      </c>
      <c r="CK44" s="602" t="b">
        <f>INDEX(C_InstallationDescription!$A$224:$A$329,ROWS($CI$11:CI44))="ausblenden"</f>
        <v>0</v>
      </c>
      <c r="CL44" s="602" t="str">
        <f t="shared" si="69"/>
        <v>SourceStreamName_</v>
      </c>
      <c r="CN44" s="602">
        <f t="shared" si="67"/>
        <v>2312</v>
      </c>
      <c r="CO44" s="602">
        <f t="shared" si="4"/>
        <v>2314</v>
      </c>
      <c r="CP44" s="602">
        <f t="shared" si="5"/>
        <v>2316</v>
      </c>
      <c r="CQ44" s="602">
        <f t="shared" si="6"/>
        <v>2318</v>
      </c>
      <c r="CR44" s="602">
        <f t="shared" si="7"/>
        <v>2320</v>
      </c>
      <c r="CS44" s="602">
        <f t="shared" si="8"/>
        <v>2322</v>
      </c>
      <c r="CT44" s="602">
        <f t="shared" si="9"/>
        <v>2324</v>
      </c>
      <c r="CU44" s="602">
        <f t="shared" si="10"/>
        <v>2324</v>
      </c>
      <c r="CV44" s="602">
        <f t="shared" si="11"/>
        <v>2324</v>
      </c>
      <c r="CW44" s="602">
        <f t="shared" si="12"/>
        <v>2324</v>
      </c>
      <c r="CX44" s="602">
        <f t="shared" si="13"/>
        <v>2324</v>
      </c>
      <c r="CY44" s="602">
        <f t="shared" si="14"/>
        <v>2327</v>
      </c>
      <c r="CZ44" s="602">
        <f t="shared" si="15"/>
        <v>2331</v>
      </c>
      <c r="DA44" s="602">
        <f t="shared" si="16"/>
        <v>2332</v>
      </c>
      <c r="DB44" s="602">
        <f t="shared" si="17"/>
        <v>2333</v>
      </c>
      <c r="DC44" s="602">
        <f t="shared" si="18"/>
        <v>2340</v>
      </c>
      <c r="DD44" s="602">
        <f t="shared" si="19"/>
        <v>2350</v>
      </c>
      <c r="DE44" s="602">
        <f t="shared" si="20"/>
        <v>2350</v>
      </c>
      <c r="DF44" s="602">
        <f t="shared" si="21"/>
        <v>2350</v>
      </c>
      <c r="DG44" s="602">
        <f t="shared" si="22"/>
        <v>2350</v>
      </c>
      <c r="DH44" s="602">
        <f t="shared" si="23"/>
        <v>2350</v>
      </c>
      <c r="DI44" s="602">
        <f t="shared" si="24"/>
        <v>2350</v>
      </c>
      <c r="DJ44" s="602">
        <f t="shared" si="25"/>
        <v>2350</v>
      </c>
      <c r="DK44" s="602">
        <f t="shared" si="26"/>
        <v>2341</v>
      </c>
      <c r="DL44" s="602">
        <f t="shared" si="27"/>
        <v>2351</v>
      </c>
      <c r="DM44" s="602">
        <f t="shared" si="28"/>
        <v>2351</v>
      </c>
      <c r="DN44" s="602">
        <f t="shared" si="29"/>
        <v>2351</v>
      </c>
      <c r="DO44" s="602">
        <f t="shared" si="30"/>
        <v>2351</v>
      </c>
      <c r="DP44" s="602">
        <f t="shared" si="31"/>
        <v>2351</v>
      </c>
      <c r="DQ44" s="602">
        <f t="shared" si="32"/>
        <v>2351</v>
      </c>
      <c r="DR44" s="602">
        <f t="shared" si="33"/>
        <v>2351</v>
      </c>
      <c r="DS44" s="602">
        <f t="shared" si="34"/>
        <v>2342</v>
      </c>
      <c r="DT44" s="602">
        <f t="shared" si="35"/>
        <v>2352</v>
      </c>
      <c r="DU44" s="602">
        <f t="shared" si="36"/>
        <v>2352</v>
      </c>
      <c r="DV44" s="602">
        <f t="shared" si="37"/>
        <v>2352</v>
      </c>
      <c r="DW44" s="602">
        <f t="shared" si="38"/>
        <v>2352</v>
      </c>
      <c r="DX44" s="602">
        <f t="shared" si="39"/>
        <v>2352</v>
      </c>
      <c r="DY44" s="602">
        <f t="shared" si="40"/>
        <v>2352</v>
      </c>
      <c r="DZ44" s="602">
        <f t="shared" si="41"/>
        <v>2352</v>
      </c>
      <c r="EA44" s="602">
        <f t="shared" si="42"/>
        <v>2343</v>
      </c>
      <c r="EB44" s="602">
        <f t="shared" si="43"/>
        <v>2353</v>
      </c>
      <c r="EC44" s="602">
        <f t="shared" si="44"/>
        <v>2353</v>
      </c>
      <c r="ED44" s="602">
        <f t="shared" si="45"/>
        <v>2353</v>
      </c>
      <c r="EE44" s="602">
        <f t="shared" si="46"/>
        <v>2353</v>
      </c>
      <c r="EF44" s="602">
        <f t="shared" si="47"/>
        <v>2353</v>
      </c>
      <c r="EG44" s="602">
        <f t="shared" si="48"/>
        <v>2353</v>
      </c>
      <c r="EH44" s="602">
        <f t="shared" si="49"/>
        <v>2353</v>
      </c>
      <c r="EI44" s="602">
        <f t="shared" si="50"/>
        <v>2344</v>
      </c>
      <c r="EJ44" s="602">
        <f t="shared" si="51"/>
        <v>2354</v>
      </c>
      <c r="EK44" s="602">
        <f t="shared" si="52"/>
        <v>2354</v>
      </c>
      <c r="EL44" s="602">
        <f t="shared" si="53"/>
        <v>2354</v>
      </c>
      <c r="EM44" s="602">
        <f t="shared" si="54"/>
        <v>2354</v>
      </c>
      <c r="EN44" s="602">
        <f t="shared" si="55"/>
        <v>2354</v>
      </c>
      <c r="EO44" s="602">
        <f t="shared" si="56"/>
        <v>2354</v>
      </c>
      <c r="EP44" s="602">
        <f t="shared" si="57"/>
        <v>2354</v>
      </c>
      <c r="EQ44" s="602">
        <f t="shared" si="58"/>
        <v>2345</v>
      </c>
      <c r="ER44" s="602">
        <f t="shared" si="59"/>
        <v>2355</v>
      </c>
      <c r="ES44" s="602">
        <f t="shared" si="60"/>
        <v>2355</v>
      </c>
      <c r="ET44" s="602">
        <f t="shared" si="61"/>
        <v>2355</v>
      </c>
      <c r="EU44" s="602">
        <f t="shared" si="62"/>
        <v>2355</v>
      </c>
      <c r="EV44" s="602">
        <f t="shared" si="63"/>
        <v>2355</v>
      </c>
      <c r="EW44" s="602">
        <f t="shared" si="64"/>
        <v>2355</v>
      </c>
      <c r="EX44" s="602">
        <f t="shared" si="65"/>
        <v>2355</v>
      </c>
      <c r="EY44" s="602">
        <f t="shared" si="66"/>
        <v>2361</v>
      </c>
    </row>
    <row r="45" spans="2:155" ht="12.75" customHeight="1" x14ac:dyDescent="0.2">
      <c r="B45" s="617" t="str">
        <f>IF(COUNTIF($CK$10:CK45,TRUE)&gt;0,"",INDEX(C_InstallationDescription!$E$224:$E$240,ROWS($A$11:A45)))</f>
        <v/>
      </c>
      <c r="C45" s="623" t="str">
        <f>IF($E45="","",INDEX(C_InstallationDescription!F:F,MATCH($B45,C_InstallationDescription!$E:$E,0)))</f>
        <v/>
      </c>
      <c r="D45" s="623" t="str">
        <f>IF($E45="","",INDEX(C_InstallationDescription!I:I,MATCH($B45,C_InstallationDescription!$E:$E,0)))</f>
        <v/>
      </c>
      <c r="E45" s="623" t="str">
        <f>IF($B45="","",INDEX(C_InstallationDescription!F:F,MATCH($CJ45,C_InstallationDescription!$Q:$Q,0)))</f>
        <v/>
      </c>
      <c r="F45" s="624" t="str">
        <f>IF($E45="","",INDEX(C_InstallationDescription!L:L,MATCH($CJ45,C_InstallationDescription!$Q:$Q,0)))</f>
        <v/>
      </c>
      <c r="G45" s="623" t="str">
        <f>IF($E45="","",INDEX(C_InstallationDescription!M:M,MATCH($CJ45,C_InstallationDescription!$Q:$Q,0)))</f>
        <v/>
      </c>
      <c r="H45" s="623" t="str">
        <f>IF($E45="","",INDEX(C_InstallationDescription!N:N,MATCH($CJ45,C_InstallationDescription!$Q:$Q,0)))</f>
        <v/>
      </c>
      <c r="I45" s="620" t="str">
        <f>IF($E45="","",IF(INDEX(E_SourceStreams!$A:$N,CN45,I$7)="","",INDEX(E_SourceStreams!$A:$N,CN45,I$7)))</f>
        <v/>
      </c>
      <c r="J45" s="620" t="str">
        <f>IF($E45="","",IF(INDEX(E_SourceStreams!$A:$N,CO45,J$7)="","",INDEX(E_SourceStreams!$A:$N,CO45,J$7)))</f>
        <v/>
      </c>
      <c r="K45" s="620" t="str">
        <f>IF($E45="","",IF(INDEX(E_SourceStreams!$A:$N,CP45,K$7)="","",INDEX(E_SourceStreams!$A:$N,CP45,K$7)))</f>
        <v/>
      </c>
      <c r="L45" s="620" t="str">
        <f>IF($E45="","",IF(INDEX(E_SourceStreams!$A:$N,CQ45,L$7)="","",INDEX(E_SourceStreams!$A:$N,CQ45,L$7)))</f>
        <v/>
      </c>
      <c r="M45" s="620" t="str">
        <f>IF($E45="","",IF(INDEX(E_SourceStreams!$A:$N,CR45,M$7)="","",INDEX(E_SourceStreams!$A:$N,CR45,M$7)))</f>
        <v/>
      </c>
      <c r="N45" s="620" t="str">
        <f>IF($E45="","",IF(INDEX(E_SourceStreams!$A:$N,CS45,N$7)="","",INDEX(E_SourceStreams!$A:$N,CS45,N$7)))</f>
        <v/>
      </c>
      <c r="O45" s="620" t="str">
        <f>IF($E45="","",IF(INDEX(E_SourceStreams!$A:$N,CT45,O$7)="","",INDEX(E_SourceStreams!$A:$N,CT45,O$7)))</f>
        <v/>
      </c>
      <c r="P45" s="620" t="str">
        <f>IF($E45="","",IF(INDEX(E_SourceStreams!$A:$N,CU45,P$7)="","",INDEX(E_SourceStreams!$A:$N,CU45,P$7)))</f>
        <v/>
      </c>
      <c r="Q45" s="620" t="str">
        <f>IF($E45="","",IF(INDEX(E_SourceStreams!$A:$N,CV45,Q$7)="","",INDEX(E_SourceStreams!$A:$N,CV45,Q$7)))</f>
        <v/>
      </c>
      <c r="R45" s="620" t="str">
        <f>IF($E45="","",IF(INDEX(E_SourceStreams!$A:$N,CW45,R$7)="","",INDEX(E_SourceStreams!$A:$N,CW45,R$7)))</f>
        <v/>
      </c>
      <c r="S45" s="620" t="str">
        <f>IF($E45="","",IF(INDEX(E_SourceStreams!$A:$N,CX45,S$7)="","",INDEX(E_SourceStreams!$A:$N,CX45,S$7)))</f>
        <v/>
      </c>
      <c r="T45" s="620" t="str">
        <f>IF($E45="","",IF(INDEX(E_SourceStreams!$A:$N,CY45,T$7)="","",INDEX(E_SourceStreams!$A:$N,CY45,T$7)))</f>
        <v/>
      </c>
      <c r="U45" s="620" t="str">
        <f>IF($E45="","",IF(INDEX(E_SourceStreams!$A:$N,CZ45,U$7)="","",INDEX(E_SourceStreams!$A:$N,CZ45,U$7)))</f>
        <v/>
      </c>
      <c r="V45" s="620" t="str">
        <f>IF($E45="","",IF(INDEX(E_SourceStreams!$A:$N,DA45,V$7)="","",INDEX(E_SourceStreams!$A:$N,DA45,V$7)))</f>
        <v/>
      </c>
      <c r="W45" s="620" t="str">
        <f>IF($E45="","",IF(INDEX(E_SourceStreams!$A:$N,DB45,W$7)="","",INDEX(E_SourceStreams!$A:$N,DB45,W$7)))</f>
        <v/>
      </c>
      <c r="X45" s="620" t="str">
        <f>IF($E45="","",IF(INDEX(E_SourceStreams!$A:$N,DC45,X$7)="","",INDEX(E_SourceStreams!$A:$N,DC45,X$7)))</f>
        <v/>
      </c>
      <c r="Y45" s="620" t="str">
        <f>IF($E45="","",IF(INDEX(E_SourceStreams!$A:$N,DD45,Y$7)="","",INDEX(E_SourceStreams!$A:$N,DD45,Y$7)))</f>
        <v/>
      </c>
      <c r="Z45" s="620" t="str">
        <f>IF($E45="","",IF(INDEX(E_SourceStreams!$A:$N,DE45,Z$7)="","",INDEX(E_SourceStreams!$A:$N,DE45,Z$7)))</f>
        <v/>
      </c>
      <c r="AA45" s="620" t="str">
        <f>IF($E45="","",IF(INDEX(E_SourceStreams!$A:$N,DF45,AA$7)="","",INDEX(E_SourceStreams!$A:$N,DF45,AA$7)))</f>
        <v/>
      </c>
      <c r="AB45" s="620" t="str">
        <f>IF($E45="","",IF(INDEX(E_SourceStreams!$A:$N,DG45,AB$7)="","",INDEX(E_SourceStreams!$A:$N,DG45,AB$7)))</f>
        <v/>
      </c>
      <c r="AC45" s="620" t="str">
        <f>IF($E45="","",IF(INDEX(E_SourceStreams!$A:$N,DH45,AC$7)="","",INDEX(E_SourceStreams!$A:$N,DH45,AC$7)))</f>
        <v/>
      </c>
      <c r="AD45" s="620" t="str">
        <f>IF($E45="","",IF(INDEX(E_SourceStreams!$A:$N,DI45,AD$7)="","",INDEX(E_SourceStreams!$A:$N,DI45,AD$7)))</f>
        <v/>
      </c>
      <c r="AE45" s="620" t="str">
        <f>IF($E45="","",IF(INDEX(E_SourceStreams!$A:$N,DJ45,AE$7)="","",INDEX(E_SourceStreams!$A:$N,DJ45,AE$7)))</f>
        <v/>
      </c>
      <c r="AF45" s="620" t="str">
        <f>IF($E45="","",IF(INDEX(E_SourceStreams!$A:$N,DK45,AF$7)="","",INDEX(E_SourceStreams!$A:$N,DK45,AF$7)))</f>
        <v/>
      </c>
      <c r="AG45" s="620" t="str">
        <f>IF($E45="","",IF(INDEX(E_SourceStreams!$A:$N,DL45,AG$7)="","",INDEX(E_SourceStreams!$A:$N,DL45,AG$7)))</f>
        <v/>
      </c>
      <c r="AH45" s="620" t="str">
        <f>IF($E45="","",IF(INDEX(E_SourceStreams!$A:$N,DM45,AH$7)="","",INDEX(E_SourceStreams!$A:$N,DM45,AH$7)))</f>
        <v/>
      </c>
      <c r="AI45" s="620" t="str">
        <f>IF($E45="","",IF(INDEX(E_SourceStreams!$A:$N,DN45,AI$7)="","",INDEX(E_SourceStreams!$A:$N,DN45,AI$7)))</f>
        <v/>
      </c>
      <c r="AJ45" s="620" t="str">
        <f>IF($E45="","",IF(INDEX(E_SourceStreams!$A:$N,DO45,AJ$7)="","",INDEX(E_SourceStreams!$A:$N,DO45,AJ$7)))</f>
        <v/>
      </c>
      <c r="AK45" s="620" t="str">
        <f>IF($E45="","",IF(INDEX(E_SourceStreams!$A:$N,DP45,AK$7)="","",INDEX(E_SourceStreams!$A:$N,DP45,AK$7)))</f>
        <v/>
      </c>
      <c r="AL45" s="620" t="str">
        <f>IF($E45="","",IF(INDEX(E_SourceStreams!$A:$N,DQ45,AL$7)="","",INDEX(E_SourceStreams!$A:$N,DQ45,AL$7)))</f>
        <v/>
      </c>
      <c r="AM45" s="620" t="str">
        <f>IF($E45="","",IF(INDEX(E_SourceStreams!$A:$N,DR45,AM$7)="","",INDEX(E_SourceStreams!$A:$N,DR45,AM$7)))</f>
        <v/>
      </c>
      <c r="AN45" s="620" t="str">
        <f>IF($E45="","",IF(INDEX(E_SourceStreams!$A:$N,DS45,AN$7)="","",INDEX(E_SourceStreams!$A:$N,DS45,AN$7)))</f>
        <v/>
      </c>
      <c r="AO45" s="620" t="str">
        <f>IF($E45="","",IF(INDEX(E_SourceStreams!$A:$N,DT45,AO$7)="","",INDEX(E_SourceStreams!$A:$N,DT45,AO$7)))</f>
        <v/>
      </c>
      <c r="AP45" s="620" t="str">
        <f>IF($E45="","",IF(INDEX(E_SourceStreams!$A:$N,DU45,AP$7)="","",INDEX(E_SourceStreams!$A:$N,DU45,AP$7)))</f>
        <v/>
      </c>
      <c r="AQ45" s="620" t="str">
        <f>IF($E45="","",IF(INDEX(E_SourceStreams!$A:$N,DV45,AQ$7)="","",INDEX(E_SourceStreams!$A:$N,DV45,AQ$7)))</f>
        <v/>
      </c>
      <c r="AR45" s="620" t="str">
        <f>IF($E45="","",IF(INDEX(E_SourceStreams!$A:$N,DW45,AR$7)="","",INDEX(E_SourceStreams!$A:$N,DW45,AR$7)))</f>
        <v/>
      </c>
      <c r="AS45" s="620" t="str">
        <f>IF($E45="","",IF(INDEX(E_SourceStreams!$A:$N,DX45,AS$7)="","",INDEX(E_SourceStreams!$A:$N,DX45,AS$7)))</f>
        <v/>
      </c>
      <c r="AT45" s="620" t="str">
        <f>IF($E45="","",IF(INDEX(E_SourceStreams!$A:$N,DY45,AT$7)="","",INDEX(E_SourceStreams!$A:$N,DY45,AT$7)))</f>
        <v/>
      </c>
      <c r="AU45" s="620" t="str">
        <f>IF($E45="","",IF(INDEX(E_SourceStreams!$A:$N,DZ45,AU$7)="","",INDEX(E_SourceStreams!$A:$N,DZ45,AU$7)))</f>
        <v/>
      </c>
      <c r="AV45" s="620" t="str">
        <f>IF($E45="","",IF(INDEX(E_SourceStreams!$A:$N,EA45,AV$7)="","",INDEX(E_SourceStreams!$A:$N,EA45,AV$7)))</f>
        <v/>
      </c>
      <c r="AW45" s="620" t="str">
        <f>IF($E45="","",IF(INDEX(E_SourceStreams!$A:$N,EB45,AW$7)="","",INDEX(E_SourceStreams!$A:$N,EB45,AW$7)))</f>
        <v/>
      </c>
      <c r="AX45" s="620" t="str">
        <f>IF($E45="","",IF(INDEX(E_SourceStreams!$A:$N,EC45,AX$7)="","",INDEX(E_SourceStreams!$A:$N,EC45,AX$7)))</f>
        <v/>
      </c>
      <c r="AY45" s="620" t="str">
        <f>IF($E45="","",IF(INDEX(E_SourceStreams!$A:$N,ED45,AY$7)="","",INDEX(E_SourceStreams!$A:$N,ED45,AY$7)))</f>
        <v/>
      </c>
      <c r="AZ45" s="620" t="str">
        <f>IF($E45="","",IF(INDEX(E_SourceStreams!$A:$N,EE45,AZ$7)="","",INDEX(E_SourceStreams!$A:$N,EE45,AZ$7)))</f>
        <v/>
      </c>
      <c r="BA45" s="620" t="str">
        <f>IF($E45="","",IF(INDEX(E_SourceStreams!$A:$N,EF45,BA$7)="","",INDEX(E_SourceStreams!$A:$N,EF45,BA$7)))</f>
        <v/>
      </c>
      <c r="BB45" s="620" t="str">
        <f>IF($E45="","",IF(INDEX(E_SourceStreams!$A:$N,EG45,BB$7)="","",INDEX(E_SourceStreams!$A:$N,EG45,BB$7)))</f>
        <v/>
      </c>
      <c r="BC45" s="620" t="str">
        <f>IF($E45="","",IF(INDEX(E_SourceStreams!$A:$N,EH45,BC$7)="","",INDEX(E_SourceStreams!$A:$N,EH45,BC$7)))</f>
        <v/>
      </c>
      <c r="BD45" s="620" t="str">
        <f>IF($E45="","",IF(INDEX(E_SourceStreams!$A:$N,EI45,BD$7)="","",INDEX(E_SourceStreams!$A:$N,EI45,BD$7)))</f>
        <v/>
      </c>
      <c r="BE45" s="620" t="str">
        <f>IF($E45="","",IF(INDEX(E_SourceStreams!$A:$N,EJ45,BE$7)="","",INDEX(E_SourceStreams!$A:$N,EJ45,BE$7)))</f>
        <v/>
      </c>
      <c r="BF45" s="620" t="str">
        <f>IF($E45="","",IF(INDEX(E_SourceStreams!$A:$N,EK45,BF$7)="","",INDEX(E_SourceStreams!$A:$N,EK45,BF$7)))</f>
        <v/>
      </c>
      <c r="BG45" s="620" t="str">
        <f>IF($E45="","",IF(INDEX(E_SourceStreams!$A:$N,EL45,BG$7)="","",INDEX(E_SourceStreams!$A:$N,EL45,BG$7)))</f>
        <v/>
      </c>
      <c r="BH45" s="620" t="str">
        <f>IF($E45="","",IF(INDEX(E_SourceStreams!$A:$N,EM45,BH$7)="","",INDEX(E_SourceStreams!$A:$N,EM45,BH$7)))</f>
        <v/>
      </c>
      <c r="BI45" s="620" t="str">
        <f>IF($E45="","",IF(INDEX(E_SourceStreams!$A:$N,EN45,BI$7)="","",INDEX(E_SourceStreams!$A:$N,EN45,BI$7)))</f>
        <v/>
      </c>
      <c r="BJ45" s="620" t="str">
        <f>IF($E45="","",IF(INDEX(E_SourceStreams!$A:$N,EO45,BJ$7)="","",INDEX(E_SourceStreams!$A:$N,EO45,BJ$7)))</f>
        <v/>
      </c>
      <c r="BK45" s="620" t="str">
        <f>IF($E45="","",IF(INDEX(E_SourceStreams!$A:$N,EP45,BK$7)="","",INDEX(E_SourceStreams!$A:$N,EP45,BK$7)))</f>
        <v/>
      </c>
      <c r="BL45" s="620" t="str">
        <f>IF($E45="","",IF(INDEX(E_SourceStreams!$A:$N,EQ45,BL$7)="","",INDEX(E_SourceStreams!$A:$N,EQ45,BL$7)))</f>
        <v/>
      </c>
      <c r="BM45" s="620" t="str">
        <f>IF($E45="","",IF(INDEX(E_SourceStreams!$A:$N,ER45,BM$7)="","",INDEX(E_SourceStreams!$A:$N,ER45,BM$7)))</f>
        <v/>
      </c>
      <c r="BN45" s="620" t="str">
        <f>IF($E45="","",IF(INDEX(E_SourceStreams!$A:$N,ES45,BN$7)="","",INDEX(E_SourceStreams!$A:$N,ES45,BN$7)))</f>
        <v/>
      </c>
      <c r="BO45" s="620" t="str">
        <f>IF($E45="","",IF(INDEX(E_SourceStreams!$A:$N,ET45,BO$7)="","",INDEX(E_SourceStreams!$A:$N,ET45,BO$7)))</f>
        <v/>
      </c>
      <c r="BP45" s="620" t="str">
        <f>IF($E45="","",IF(INDEX(E_SourceStreams!$A:$N,EU45,BP$7)="","",INDEX(E_SourceStreams!$A:$N,EU45,BP$7)))</f>
        <v/>
      </c>
      <c r="BQ45" s="620" t="str">
        <f>IF($E45="","",IF(INDEX(E_SourceStreams!$A:$N,EV45,BQ$7)="","",INDEX(E_SourceStreams!$A:$N,EV45,BQ$7)))</f>
        <v/>
      </c>
      <c r="BR45" s="620" t="str">
        <f>IF($E45="","",IF(INDEX(E_SourceStreams!$A:$N,EW45,BR$7)="","",INDEX(E_SourceStreams!$A:$N,EW45,BR$7)))</f>
        <v/>
      </c>
      <c r="BS45" s="620" t="str">
        <f>IF($E45="","",IF(INDEX(E_SourceStreams!$A:$N,EX45,BS$7)="","",INDEX(E_SourceStreams!$A:$N,EX45,BS$7)))</f>
        <v/>
      </c>
      <c r="BT45" s="620" t="str">
        <f>IF($E45="","",IF(INDEX(E_SourceStreams!$A:$N,EY45,BT$7)="","",INDEX(E_SourceStreams!$A:$N,EY45,BT$7)))</f>
        <v/>
      </c>
      <c r="BU45" s="615"/>
      <c r="CJ45" s="621" t="str">
        <f t="shared" si="68"/>
        <v>SourceCategory_</v>
      </c>
      <c r="CK45" s="602" t="b">
        <f>INDEX(C_InstallationDescription!$A$224:$A$329,ROWS($CI$11:CI45))="ausblenden"</f>
        <v>1</v>
      </c>
      <c r="CL45" s="602" t="str">
        <f t="shared" si="69"/>
        <v>SourceStreamName_</v>
      </c>
      <c r="CN45" s="602">
        <f t="shared" si="67"/>
        <v>2378</v>
      </c>
      <c r="CO45" s="602">
        <f t="shared" si="4"/>
        <v>2380</v>
      </c>
      <c r="CP45" s="602">
        <f t="shared" si="5"/>
        <v>2382</v>
      </c>
      <c r="CQ45" s="602">
        <f t="shared" si="6"/>
        <v>2384</v>
      </c>
      <c r="CR45" s="602">
        <f t="shared" si="7"/>
        <v>2386</v>
      </c>
      <c r="CS45" s="602">
        <f t="shared" si="8"/>
        <v>2388</v>
      </c>
      <c r="CT45" s="602">
        <f t="shared" si="9"/>
        <v>2390</v>
      </c>
      <c r="CU45" s="602">
        <f t="shared" si="10"/>
        <v>2390</v>
      </c>
      <c r="CV45" s="602">
        <f t="shared" si="11"/>
        <v>2390</v>
      </c>
      <c r="CW45" s="602">
        <f t="shared" si="12"/>
        <v>2390</v>
      </c>
      <c r="CX45" s="602">
        <f t="shared" si="13"/>
        <v>2390</v>
      </c>
      <c r="CY45" s="602">
        <f t="shared" si="14"/>
        <v>2393</v>
      </c>
      <c r="CZ45" s="602">
        <f t="shared" si="15"/>
        <v>2397</v>
      </c>
      <c r="DA45" s="602">
        <f t="shared" si="16"/>
        <v>2398</v>
      </c>
      <c r="DB45" s="602">
        <f t="shared" si="17"/>
        <v>2399</v>
      </c>
      <c r="DC45" s="602">
        <f t="shared" si="18"/>
        <v>2406</v>
      </c>
      <c r="DD45" s="602">
        <f t="shared" si="19"/>
        <v>2416</v>
      </c>
      <c r="DE45" s="602">
        <f t="shared" si="20"/>
        <v>2416</v>
      </c>
      <c r="DF45" s="602">
        <f t="shared" si="21"/>
        <v>2416</v>
      </c>
      <c r="DG45" s="602">
        <f t="shared" si="22"/>
        <v>2416</v>
      </c>
      <c r="DH45" s="602">
        <f t="shared" si="23"/>
        <v>2416</v>
      </c>
      <c r="DI45" s="602">
        <f t="shared" si="24"/>
        <v>2416</v>
      </c>
      <c r="DJ45" s="602">
        <f t="shared" si="25"/>
        <v>2416</v>
      </c>
      <c r="DK45" s="602">
        <f t="shared" si="26"/>
        <v>2407</v>
      </c>
      <c r="DL45" s="602">
        <f t="shared" si="27"/>
        <v>2417</v>
      </c>
      <c r="DM45" s="602">
        <f t="shared" si="28"/>
        <v>2417</v>
      </c>
      <c r="DN45" s="602">
        <f t="shared" si="29"/>
        <v>2417</v>
      </c>
      <c r="DO45" s="602">
        <f t="shared" si="30"/>
        <v>2417</v>
      </c>
      <c r="DP45" s="602">
        <f t="shared" si="31"/>
        <v>2417</v>
      </c>
      <c r="DQ45" s="602">
        <f t="shared" si="32"/>
        <v>2417</v>
      </c>
      <c r="DR45" s="602">
        <f t="shared" si="33"/>
        <v>2417</v>
      </c>
      <c r="DS45" s="602">
        <f t="shared" si="34"/>
        <v>2408</v>
      </c>
      <c r="DT45" s="602">
        <f t="shared" si="35"/>
        <v>2418</v>
      </c>
      <c r="DU45" s="602">
        <f t="shared" si="36"/>
        <v>2418</v>
      </c>
      <c r="DV45" s="602">
        <f t="shared" si="37"/>
        <v>2418</v>
      </c>
      <c r="DW45" s="602">
        <f t="shared" si="38"/>
        <v>2418</v>
      </c>
      <c r="DX45" s="602">
        <f t="shared" si="39"/>
        <v>2418</v>
      </c>
      <c r="DY45" s="602">
        <f t="shared" si="40"/>
        <v>2418</v>
      </c>
      <c r="DZ45" s="602">
        <f t="shared" si="41"/>
        <v>2418</v>
      </c>
      <c r="EA45" s="602">
        <f t="shared" si="42"/>
        <v>2409</v>
      </c>
      <c r="EB45" s="602">
        <f t="shared" si="43"/>
        <v>2419</v>
      </c>
      <c r="EC45" s="602">
        <f t="shared" si="44"/>
        <v>2419</v>
      </c>
      <c r="ED45" s="602">
        <f t="shared" si="45"/>
        <v>2419</v>
      </c>
      <c r="EE45" s="602">
        <f t="shared" si="46"/>
        <v>2419</v>
      </c>
      <c r="EF45" s="602">
        <f t="shared" si="47"/>
        <v>2419</v>
      </c>
      <c r="EG45" s="602">
        <f t="shared" si="48"/>
        <v>2419</v>
      </c>
      <c r="EH45" s="602">
        <f t="shared" si="49"/>
        <v>2419</v>
      </c>
      <c r="EI45" s="602">
        <f t="shared" si="50"/>
        <v>2410</v>
      </c>
      <c r="EJ45" s="602">
        <f t="shared" si="51"/>
        <v>2420</v>
      </c>
      <c r="EK45" s="602">
        <f t="shared" si="52"/>
        <v>2420</v>
      </c>
      <c r="EL45" s="602">
        <f t="shared" si="53"/>
        <v>2420</v>
      </c>
      <c r="EM45" s="602">
        <f t="shared" si="54"/>
        <v>2420</v>
      </c>
      <c r="EN45" s="602">
        <f t="shared" si="55"/>
        <v>2420</v>
      </c>
      <c r="EO45" s="602">
        <f t="shared" si="56"/>
        <v>2420</v>
      </c>
      <c r="EP45" s="602">
        <f t="shared" si="57"/>
        <v>2420</v>
      </c>
      <c r="EQ45" s="602">
        <f t="shared" si="58"/>
        <v>2411</v>
      </c>
      <c r="ER45" s="602">
        <f t="shared" si="59"/>
        <v>2421</v>
      </c>
      <c r="ES45" s="602">
        <f t="shared" si="60"/>
        <v>2421</v>
      </c>
      <c r="ET45" s="602">
        <f t="shared" si="61"/>
        <v>2421</v>
      </c>
      <c r="EU45" s="602">
        <f t="shared" si="62"/>
        <v>2421</v>
      </c>
      <c r="EV45" s="602">
        <f t="shared" si="63"/>
        <v>2421</v>
      </c>
      <c r="EW45" s="602">
        <f t="shared" si="64"/>
        <v>2421</v>
      </c>
      <c r="EX45" s="602">
        <f t="shared" si="65"/>
        <v>2421</v>
      </c>
      <c r="EY45" s="602">
        <f t="shared" si="66"/>
        <v>2427</v>
      </c>
    </row>
    <row r="46" spans="2:155" ht="12.75" customHeight="1" x14ac:dyDescent="0.2">
      <c r="B46" s="617" t="str">
        <f>IF(COUNTIF($CK$10:CK46,TRUE)&gt;0,"",INDEX(C_InstallationDescription!$E$224:$E$240,ROWS($A$11:A46)))</f>
        <v/>
      </c>
      <c r="C46" s="623" t="str">
        <f>IF($E46="","",INDEX(C_InstallationDescription!F:F,MATCH($B46,C_InstallationDescription!$E:$E,0)))</f>
        <v/>
      </c>
      <c r="D46" s="623" t="str">
        <f>IF($E46="","",INDEX(C_InstallationDescription!I:I,MATCH($B46,C_InstallationDescription!$E:$E,0)))</f>
        <v/>
      </c>
      <c r="E46" s="623" t="str">
        <f>IF($B46="","",INDEX(C_InstallationDescription!F:F,MATCH($CJ46,C_InstallationDescription!$Q:$Q,0)))</f>
        <v/>
      </c>
      <c r="F46" s="624" t="str">
        <f>IF($E46="","",INDEX(C_InstallationDescription!L:L,MATCH($CJ46,C_InstallationDescription!$Q:$Q,0)))</f>
        <v/>
      </c>
      <c r="G46" s="623" t="str">
        <f>IF($E46="","",INDEX(C_InstallationDescription!M:M,MATCH($CJ46,C_InstallationDescription!$Q:$Q,0)))</f>
        <v/>
      </c>
      <c r="H46" s="623" t="str">
        <f>IF($E46="","",INDEX(C_InstallationDescription!N:N,MATCH($CJ46,C_InstallationDescription!$Q:$Q,0)))</f>
        <v/>
      </c>
      <c r="I46" s="620" t="str">
        <f>IF($E46="","",IF(INDEX(E_SourceStreams!$A:$N,CN46,I$7)="","",INDEX(E_SourceStreams!$A:$N,CN46,I$7)))</f>
        <v/>
      </c>
      <c r="J46" s="620" t="str">
        <f>IF($E46="","",IF(INDEX(E_SourceStreams!$A:$N,CO46,J$7)="","",INDEX(E_SourceStreams!$A:$N,CO46,J$7)))</f>
        <v/>
      </c>
      <c r="K46" s="620" t="str">
        <f>IF($E46="","",IF(INDEX(E_SourceStreams!$A:$N,CP46,K$7)="","",INDEX(E_SourceStreams!$A:$N,CP46,K$7)))</f>
        <v/>
      </c>
      <c r="L46" s="620" t="str">
        <f>IF($E46="","",IF(INDEX(E_SourceStreams!$A:$N,CQ46,L$7)="","",INDEX(E_SourceStreams!$A:$N,CQ46,L$7)))</f>
        <v/>
      </c>
      <c r="M46" s="620" t="str">
        <f>IF($E46="","",IF(INDEX(E_SourceStreams!$A:$N,CR46,M$7)="","",INDEX(E_SourceStreams!$A:$N,CR46,M$7)))</f>
        <v/>
      </c>
      <c r="N46" s="620" t="str">
        <f>IF($E46="","",IF(INDEX(E_SourceStreams!$A:$N,CS46,N$7)="","",INDEX(E_SourceStreams!$A:$N,CS46,N$7)))</f>
        <v/>
      </c>
      <c r="O46" s="620" t="str">
        <f>IF($E46="","",IF(INDEX(E_SourceStreams!$A:$N,CT46,O$7)="","",INDEX(E_SourceStreams!$A:$N,CT46,O$7)))</f>
        <v/>
      </c>
      <c r="P46" s="620" t="str">
        <f>IF($E46="","",IF(INDEX(E_SourceStreams!$A:$N,CU46,P$7)="","",INDEX(E_SourceStreams!$A:$N,CU46,P$7)))</f>
        <v/>
      </c>
      <c r="Q46" s="620" t="str">
        <f>IF($E46="","",IF(INDEX(E_SourceStreams!$A:$N,CV46,Q$7)="","",INDEX(E_SourceStreams!$A:$N,CV46,Q$7)))</f>
        <v/>
      </c>
      <c r="R46" s="620" t="str">
        <f>IF($E46="","",IF(INDEX(E_SourceStreams!$A:$N,CW46,R$7)="","",INDEX(E_SourceStreams!$A:$N,CW46,R$7)))</f>
        <v/>
      </c>
      <c r="S46" s="620" t="str">
        <f>IF($E46="","",IF(INDEX(E_SourceStreams!$A:$N,CX46,S$7)="","",INDEX(E_SourceStreams!$A:$N,CX46,S$7)))</f>
        <v/>
      </c>
      <c r="T46" s="620" t="str">
        <f>IF($E46="","",IF(INDEX(E_SourceStreams!$A:$N,CY46,T$7)="","",INDEX(E_SourceStreams!$A:$N,CY46,T$7)))</f>
        <v/>
      </c>
      <c r="U46" s="620" t="str">
        <f>IF($E46="","",IF(INDEX(E_SourceStreams!$A:$N,CZ46,U$7)="","",INDEX(E_SourceStreams!$A:$N,CZ46,U$7)))</f>
        <v/>
      </c>
      <c r="V46" s="620" t="str">
        <f>IF($E46="","",IF(INDEX(E_SourceStreams!$A:$N,DA46,V$7)="","",INDEX(E_SourceStreams!$A:$N,DA46,V$7)))</f>
        <v/>
      </c>
      <c r="W46" s="620" t="str">
        <f>IF($E46="","",IF(INDEX(E_SourceStreams!$A:$N,DB46,W$7)="","",INDEX(E_SourceStreams!$A:$N,DB46,W$7)))</f>
        <v/>
      </c>
      <c r="X46" s="620" t="str">
        <f>IF($E46="","",IF(INDEX(E_SourceStreams!$A:$N,DC46,X$7)="","",INDEX(E_SourceStreams!$A:$N,DC46,X$7)))</f>
        <v/>
      </c>
      <c r="Y46" s="620" t="str">
        <f>IF($E46="","",IF(INDEX(E_SourceStreams!$A:$N,DD46,Y$7)="","",INDEX(E_SourceStreams!$A:$N,DD46,Y$7)))</f>
        <v/>
      </c>
      <c r="Z46" s="620" t="str">
        <f>IF($E46="","",IF(INDEX(E_SourceStreams!$A:$N,DE46,Z$7)="","",INDEX(E_SourceStreams!$A:$N,DE46,Z$7)))</f>
        <v/>
      </c>
      <c r="AA46" s="620" t="str">
        <f>IF($E46="","",IF(INDEX(E_SourceStreams!$A:$N,DF46,AA$7)="","",INDEX(E_SourceStreams!$A:$N,DF46,AA$7)))</f>
        <v/>
      </c>
      <c r="AB46" s="620" t="str">
        <f>IF($E46="","",IF(INDEX(E_SourceStreams!$A:$N,DG46,AB$7)="","",INDEX(E_SourceStreams!$A:$N,DG46,AB$7)))</f>
        <v/>
      </c>
      <c r="AC46" s="620" t="str">
        <f>IF($E46="","",IF(INDEX(E_SourceStreams!$A:$N,DH46,AC$7)="","",INDEX(E_SourceStreams!$A:$N,DH46,AC$7)))</f>
        <v/>
      </c>
      <c r="AD46" s="620" t="str">
        <f>IF($E46="","",IF(INDEX(E_SourceStreams!$A:$N,DI46,AD$7)="","",INDEX(E_SourceStreams!$A:$N,DI46,AD$7)))</f>
        <v/>
      </c>
      <c r="AE46" s="620" t="str">
        <f>IF($E46="","",IF(INDEX(E_SourceStreams!$A:$N,DJ46,AE$7)="","",INDEX(E_SourceStreams!$A:$N,DJ46,AE$7)))</f>
        <v/>
      </c>
      <c r="AF46" s="620" t="str">
        <f>IF($E46="","",IF(INDEX(E_SourceStreams!$A:$N,DK46,AF$7)="","",INDEX(E_SourceStreams!$A:$N,DK46,AF$7)))</f>
        <v/>
      </c>
      <c r="AG46" s="620" t="str">
        <f>IF($E46="","",IF(INDEX(E_SourceStreams!$A:$N,DL46,AG$7)="","",INDEX(E_SourceStreams!$A:$N,DL46,AG$7)))</f>
        <v/>
      </c>
      <c r="AH46" s="620" t="str">
        <f>IF($E46="","",IF(INDEX(E_SourceStreams!$A:$N,DM46,AH$7)="","",INDEX(E_SourceStreams!$A:$N,DM46,AH$7)))</f>
        <v/>
      </c>
      <c r="AI46" s="620" t="str">
        <f>IF($E46="","",IF(INDEX(E_SourceStreams!$A:$N,DN46,AI$7)="","",INDEX(E_SourceStreams!$A:$N,DN46,AI$7)))</f>
        <v/>
      </c>
      <c r="AJ46" s="620" t="str">
        <f>IF($E46="","",IF(INDEX(E_SourceStreams!$A:$N,DO46,AJ$7)="","",INDEX(E_SourceStreams!$A:$N,DO46,AJ$7)))</f>
        <v/>
      </c>
      <c r="AK46" s="620" t="str">
        <f>IF($E46="","",IF(INDEX(E_SourceStreams!$A:$N,DP46,AK$7)="","",INDEX(E_SourceStreams!$A:$N,DP46,AK$7)))</f>
        <v/>
      </c>
      <c r="AL46" s="620" t="str">
        <f>IF($E46="","",IF(INDEX(E_SourceStreams!$A:$N,DQ46,AL$7)="","",INDEX(E_SourceStreams!$A:$N,DQ46,AL$7)))</f>
        <v/>
      </c>
      <c r="AM46" s="620" t="str">
        <f>IF($E46="","",IF(INDEX(E_SourceStreams!$A:$N,DR46,AM$7)="","",INDEX(E_SourceStreams!$A:$N,DR46,AM$7)))</f>
        <v/>
      </c>
      <c r="AN46" s="620" t="str">
        <f>IF($E46="","",IF(INDEX(E_SourceStreams!$A:$N,DS46,AN$7)="","",INDEX(E_SourceStreams!$A:$N,DS46,AN$7)))</f>
        <v/>
      </c>
      <c r="AO46" s="620" t="str">
        <f>IF($E46="","",IF(INDEX(E_SourceStreams!$A:$N,DT46,AO$7)="","",INDEX(E_SourceStreams!$A:$N,DT46,AO$7)))</f>
        <v/>
      </c>
      <c r="AP46" s="620" t="str">
        <f>IF($E46="","",IF(INDEX(E_SourceStreams!$A:$N,DU46,AP$7)="","",INDEX(E_SourceStreams!$A:$N,DU46,AP$7)))</f>
        <v/>
      </c>
      <c r="AQ46" s="620" t="str">
        <f>IF($E46="","",IF(INDEX(E_SourceStreams!$A:$N,DV46,AQ$7)="","",INDEX(E_SourceStreams!$A:$N,DV46,AQ$7)))</f>
        <v/>
      </c>
      <c r="AR46" s="620" t="str">
        <f>IF($E46="","",IF(INDEX(E_SourceStreams!$A:$N,DW46,AR$7)="","",INDEX(E_SourceStreams!$A:$N,DW46,AR$7)))</f>
        <v/>
      </c>
      <c r="AS46" s="620" t="str">
        <f>IF($E46="","",IF(INDEX(E_SourceStreams!$A:$N,DX46,AS$7)="","",INDEX(E_SourceStreams!$A:$N,DX46,AS$7)))</f>
        <v/>
      </c>
      <c r="AT46" s="620" t="str">
        <f>IF($E46="","",IF(INDEX(E_SourceStreams!$A:$N,DY46,AT$7)="","",INDEX(E_SourceStreams!$A:$N,DY46,AT$7)))</f>
        <v/>
      </c>
      <c r="AU46" s="620" t="str">
        <f>IF($E46="","",IF(INDEX(E_SourceStreams!$A:$N,DZ46,AU$7)="","",INDEX(E_SourceStreams!$A:$N,DZ46,AU$7)))</f>
        <v/>
      </c>
      <c r="AV46" s="620" t="str">
        <f>IF($E46="","",IF(INDEX(E_SourceStreams!$A:$N,EA46,AV$7)="","",INDEX(E_SourceStreams!$A:$N,EA46,AV$7)))</f>
        <v/>
      </c>
      <c r="AW46" s="620" t="str">
        <f>IF($E46="","",IF(INDEX(E_SourceStreams!$A:$N,EB46,AW$7)="","",INDEX(E_SourceStreams!$A:$N,EB46,AW$7)))</f>
        <v/>
      </c>
      <c r="AX46" s="620" t="str">
        <f>IF($E46="","",IF(INDEX(E_SourceStreams!$A:$N,EC46,AX$7)="","",INDEX(E_SourceStreams!$A:$N,EC46,AX$7)))</f>
        <v/>
      </c>
      <c r="AY46" s="620" t="str">
        <f>IF($E46="","",IF(INDEX(E_SourceStreams!$A:$N,ED46,AY$7)="","",INDEX(E_SourceStreams!$A:$N,ED46,AY$7)))</f>
        <v/>
      </c>
      <c r="AZ46" s="620" t="str">
        <f>IF($E46="","",IF(INDEX(E_SourceStreams!$A:$N,EE46,AZ$7)="","",INDEX(E_SourceStreams!$A:$N,EE46,AZ$7)))</f>
        <v/>
      </c>
      <c r="BA46" s="620" t="str">
        <f>IF($E46="","",IF(INDEX(E_SourceStreams!$A:$N,EF46,BA$7)="","",INDEX(E_SourceStreams!$A:$N,EF46,BA$7)))</f>
        <v/>
      </c>
      <c r="BB46" s="620" t="str">
        <f>IF($E46="","",IF(INDEX(E_SourceStreams!$A:$N,EG46,BB$7)="","",INDEX(E_SourceStreams!$A:$N,EG46,BB$7)))</f>
        <v/>
      </c>
      <c r="BC46" s="620" t="str">
        <f>IF($E46="","",IF(INDEX(E_SourceStreams!$A:$N,EH46,BC$7)="","",INDEX(E_SourceStreams!$A:$N,EH46,BC$7)))</f>
        <v/>
      </c>
      <c r="BD46" s="620" t="str">
        <f>IF($E46="","",IF(INDEX(E_SourceStreams!$A:$N,EI46,BD$7)="","",INDEX(E_SourceStreams!$A:$N,EI46,BD$7)))</f>
        <v/>
      </c>
      <c r="BE46" s="620" t="str">
        <f>IF($E46="","",IF(INDEX(E_SourceStreams!$A:$N,EJ46,BE$7)="","",INDEX(E_SourceStreams!$A:$N,EJ46,BE$7)))</f>
        <v/>
      </c>
      <c r="BF46" s="620" t="str">
        <f>IF($E46="","",IF(INDEX(E_SourceStreams!$A:$N,EK46,BF$7)="","",INDEX(E_SourceStreams!$A:$N,EK46,BF$7)))</f>
        <v/>
      </c>
      <c r="BG46" s="620" t="str">
        <f>IF($E46="","",IF(INDEX(E_SourceStreams!$A:$N,EL46,BG$7)="","",INDEX(E_SourceStreams!$A:$N,EL46,BG$7)))</f>
        <v/>
      </c>
      <c r="BH46" s="620" t="str">
        <f>IF($E46="","",IF(INDEX(E_SourceStreams!$A:$N,EM46,BH$7)="","",INDEX(E_SourceStreams!$A:$N,EM46,BH$7)))</f>
        <v/>
      </c>
      <c r="BI46" s="620" t="str">
        <f>IF($E46="","",IF(INDEX(E_SourceStreams!$A:$N,EN46,BI$7)="","",INDEX(E_SourceStreams!$A:$N,EN46,BI$7)))</f>
        <v/>
      </c>
      <c r="BJ46" s="620" t="str">
        <f>IF($E46="","",IF(INDEX(E_SourceStreams!$A:$N,EO46,BJ$7)="","",INDEX(E_SourceStreams!$A:$N,EO46,BJ$7)))</f>
        <v/>
      </c>
      <c r="BK46" s="620" t="str">
        <f>IF($E46="","",IF(INDEX(E_SourceStreams!$A:$N,EP46,BK$7)="","",INDEX(E_SourceStreams!$A:$N,EP46,BK$7)))</f>
        <v/>
      </c>
      <c r="BL46" s="620" t="str">
        <f>IF($E46="","",IF(INDEX(E_SourceStreams!$A:$N,EQ46,BL$7)="","",INDEX(E_SourceStreams!$A:$N,EQ46,BL$7)))</f>
        <v/>
      </c>
      <c r="BM46" s="620" t="str">
        <f>IF($E46="","",IF(INDEX(E_SourceStreams!$A:$N,ER46,BM$7)="","",INDEX(E_SourceStreams!$A:$N,ER46,BM$7)))</f>
        <v/>
      </c>
      <c r="BN46" s="620" t="str">
        <f>IF($E46="","",IF(INDEX(E_SourceStreams!$A:$N,ES46,BN$7)="","",INDEX(E_SourceStreams!$A:$N,ES46,BN$7)))</f>
        <v/>
      </c>
      <c r="BO46" s="620" t="str">
        <f>IF($E46="","",IF(INDEX(E_SourceStreams!$A:$N,ET46,BO$7)="","",INDEX(E_SourceStreams!$A:$N,ET46,BO$7)))</f>
        <v/>
      </c>
      <c r="BP46" s="620" t="str">
        <f>IF($E46="","",IF(INDEX(E_SourceStreams!$A:$N,EU46,BP$7)="","",INDEX(E_SourceStreams!$A:$N,EU46,BP$7)))</f>
        <v/>
      </c>
      <c r="BQ46" s="620" t="str">
        <f>IF($E46="","",IF(INDEX(E_SourceStreams!$A:$N,EV46,BQ$7)="","",INDEX(E_SourceStreams!$A:$N,EV46,BQ$7)))</f>
        <v/>
      </c>
      <c r="BR46" s="620" t="str">
        <f>IF($E46="","",IF(INDEX(E_SourceStreams!$A:$N,EW46,BR$7)="","",INDEX(E_SourceStreams!$A:$N,EW46,BR$7)))</f>
        <v/>
      </c>
      <c r="BS46" s="620" t="str">
        <f>IF($E46="","",IF(INDEX(E_SourceStreams!$A:$N,EX46,BS$7)="","",INDEX(E_SourceStreams!$A:$N,EX46,BS$7)))</f>
        <v/>
      </c>
      <c r="BT46" s="620" t="str">
        <f>IF($E46="","",IF(INDEX(E_SourceStreams!$A:$N,EY46,BT$7)="","",INDEX(E_SourceStreams!$A:$N,EY46,BT$7)))</f>
        <v/>
      </c>
      <c r="BU46" s="615"/>
      <c r="CJ46" s="621" t="str">
        <f t="shared" si="68"/>
        <v>SourceCategory_</v>
      </c>
      <c r="CK46" s="602" t="b">
        <f>INDEX(C_InstallationDescription!$A$224:$A$329,ROWS($CI$11:CI46))="ausblenden"</f>
        <v>0</v>
      </c>
      <c r="CL46" s="602" t="str">
        <f t="shared" si="69"/>
        <v>SourceStreamName_</v>
      </c>
      <c r="CN46" s="602">
        <f t="shared" si="67"/>
        <v>2444</v>
      </c>
      <c r="CO46" s="602">
        <f t="shared" si="4"/>
        <v>2446</v>
      </c>
      <c r="CP46" s="602">
        <f t="shared" si="5"/>
        <v>2448</v>
      </c>
      <c r="CQ46" s="602">
        <f t="shared" si="6"/>
        <v>2450</v>
      </c>
      <c r="CR46" s="602">
        <f t="shared" si="7"/>
        <v>2452</v>
      </c>
      <c r="CS46" s="602">
        <f t="shared" si="8"/>
        <v>2454</v>
      </c>
      <c r="CT46" s="602">
        <f t="shared" si="9"/>
        <v>2456</v>
      </c>
      <c r="CU46" s="602">
        <f t="shared" si="10"/>
        <v>2456</v>
      </c>
      <c r="CV46" s="602">
        <f t="shared" si="11"/>
        <v>2456</v>
      </c>
      <c r="CW46" s="602">
        <f t="shared" si="12"/>
        <v>2456</v>
      </c>
      <c r="CX46" s="602">
        <f t="shared" si="13"/>
        <v>2456</v>
      </c>
      <c r="CY46" s="602">
        <f t="shared" si="14"/>
        <v>2459</v>
      </c>
      <c r="CZ46" s="602">
        <f t="shared" si="15"/>
        <v>2463</v>
      </c>
      <c r="DA46" s="602">
        <f t="shared" si="16"/>
        <v>2464</v>
      </c>
      <c r="DB46" s="602">
        <f t="shared" si="17"/>
        <v>2465</v>
      </c>
      <c r="DC46" s="602">
        <f t="shared" si="18"/>
        <v>2472</v>
      </c>
      <c r="DD46" s="602">
        <f t="shared" si="19"/>
        <v>2482</v>
      </c>
      <c r="DE46" s="602">
        <f t="shared" si="20"/>
        <v>2482</v>
      </c>
      <c r="DF46" s="602">
        <f t="shared" si="21"/>
        <v>2482</v>
      </c>
      <c r="DG46" s="602">
        <f t="shared" si="22"/>
        <v>2482</v>
      </c>
      <c r="DH46" s="602">
        <f t="shared" si="23"/>
        <v>2482</v>
      </c>
      <c r="DI46" s="602">
        <f t="shared" si="24"/>
        <v>2482</v>
      </c>
      <c r="DJ46" s="602">
        <f t="shared" si="25"/>
        <v>2482</v>
      </c>
      <c r="DK46" s="602">
        <f t="shared" si="26"/>
        <v>2473</v>
      </c>
      <c r="DL46" s="602">
        <f t="shared" si="27"/>
        <v>2483</v>
      </c>
      <c r="DM46" s="602">
        <f t="shared" si="28"/>
        <v>2483</v>
      </c>
      <c r="DN46" s="602">
        <f t="shared" si="29"/>
        <v>2483</v>
      </c>
      <c r="DO46" s="602">
        <f t="shared" si="30"/>
        <v>2483</v>
      </c>
      <c r="DP46" s="602">
        <f t="shared" si="31"/>
        <v>2483</v>
      </c>
      <c r="DQ46" s="602">
        <f t="shared" si="32"/>
        <v>2483</v>
      </c>
      <c r="DR46" s="602">
        <f t="shared" si="33"/>
        <v>2483</v>
      </c>
      <c r="DS46" s="602">
        <f t="shared" si="34"/>
        <v>2474</v>
      </c>
      <c r="DT46" s="602">
        <f t="shared" si="35"/>
        <v>2484</v>
      </c>
      <c r="DU46" s="602">
        <f t="shared" si="36"/>
        <v>2484</v>
      </c>
      <c r="DV46" s="602">
        <f t="shared" si="37"/>
        <v>2484</v>
      </c>
      <c r="DW46" s="602">
        <f t="shared" si="38"/>
        <v>2484</v>
      </c>
      <c r="DX46" s="602">
        <f t="shared" si="39"/>
        <v>2484</v>
      </c>
      <c r="DY46" s="602">
        <f t="shared" si="40"/>
        <v>2484</v>
      </c>
      <c r="DZ46" s="602">
        <f t="shared" si="41"/>
        <v>2484</v>
      </c>
      <c r="EA46" s="602">
        <f t="shared" si="42"/>
        <v>2475</v>
      </c>
      <c r="EB46" s="602">
        <f t="shared" si="43"/>
        <v>2485</v>
      </c>
      <c r="EC46" s="602">
        <f t="shared" si="44"/>
        <v>2485</v>
      </c>
      <c r="ED46" s="602">
        <f t="shared" si="45"/>
        <v>2485</v>
      </c>
      <c r="EE46" s="602">
        <f t="shared" si="46"/>
        <v>2485</v>
      </c>
      <c r="EF46" s="602">
        <f t="shared" si="47"/>
        <v>2485</v>
      </c>
      <c r="EG46" s="602">
        <f t="shared" si="48"/>
        <v>2485</v>
      </c>
      <c r="EH46" s="602">
        <f t="shared" si="49"/>
        <v>2485</v>
      </c>
      <c r="EI46" s="602">
        <f t="shared" si="50"/>
        <v>2476</v>
      </c>
      <c r="EJ46" s="602">
        <f t="shared" si="51"/>
        <v>2486</v>
      </c>
      <c r="EK46" s="602">
        <f t="shared" si="52"/>
        <v>2486</v>
      </c>
      <c r="EL46" s="602">
        <f t="shared" si="53"/>
        <v>2486</v>
      </c>
      <c r="EM46" s="602">
        <f t="shared" si="54"/>
        <v>2486</v>
      </c>
      <c r="EN46" s="602">
        <f t="shared" si="55"/>
        <v>2486</v>
      </c>
      <c r="EO46" s="602">
        <f t="shared" si="56"/>
        <v>2486</v>
      </c>
      <c r="EP46" s="602">
        <f t="shared" si="57"/>
        <v>2486</v>
      </c>
      <c r="EQ46" s="602">
        <f t="shared" si="58"/>
        <v>2477</v>
      </c>
      <c r="ER46" s="602">
        <f t="shared" si="59"/>
        <v>2487</v>
      </c>
      <c r="ES46" s="602">
        <f t="shared" si="60"/>
        <v>2487</v>
      </c>
      <c r="ET46" s="602">
        <f t="shared" si="61"/>
        <v>2487</v>
      </c>
      <c r="EU46" s="602">
        <f t="shared" si="62"/>
        <v>2487</v>
      </c>
      <c r="EV46" s="602">
        <f t="shared" si="63"/>
        <v>2487</v>
      </c>
      <c r="EW46" s="602">
        <f t="shared" si="64"/>
        <v>2487</v>
      </c>
      <c r="EX46" s="602">
        <f t="shared" si="65"/>
        <v>2487</v>
      </c>
      <c r="EY46" s="602">
        <f t="shared" si="66"/>
        <v>2493</v>
      </c>
    </row>
    <row r="47" spans="2:155" ht="12.75" customHeight="1" x14ac:dyDescent="0.2">
      <c r="B47" s="617" t="str">
        <f>IF(COUNTIF($CK$10:CK47,TRUE)&gt;0,"",INDEX(C_InstallationDescription!$E$224:$E$240,ROWS($A$11:A47)))</f>
        <v/>
      </c>
      <c r="C47" s="623" t="str">
        <f>IF($E47="","",INDEX(C_InstallationDescription!F:F,MATCH($B47,C_InstallationDescription!$E:$E,0)))</f>
        <v/>
      </c>
      <c r="D47" s="623" t="str">
        <f>IF($E47="","",INDEX(C_InstallationDescription!I:I,MATCH($B47,C_InstallationDescription!$E:$E,0)))</f>
        <v/>
      </c>
      <c r="E47" s="623" t="str">
        <f>IF($B47="","",INDEX(C_InstallationDescription!F:F,MATCH($CJ47,C_InstallationDescription!$Q:$Q,0)))</f>
        <v/>
      </c>
      <c r="F47" s="624" t="str">
        <f>IF($E47="","",INDEX(C_InstallationDescription!L:L,MATCH($CJ47,C_InstallationDescription!$Q:$Q,0)))</f>
        <v/>
      </c>
      <c r="G47" s="623" t="str">
        <f>IF($E47="","",INDEX(C_InstallationDescription!M:M,MATCH($CJ47,C_InstallationDescription!$Q:$Q,0)))</f>
        <v/>
      </c>
      <c r="H47" s="623" t="str">
        <f>IF($E47="","",INDEX(C_InstallationDescription!N:N,MATCH($CJ47,C_InstallationDescription!$Q:$Q,0)))</f>
        <v/>
      </c>
      <c r="I47" s="620" t="str">
        <f>IF($E47="","",IF(INDEX(E_SourceStreams!$A:$N,CN47,I$7)="","",INDEX(E_SourceStreams!$A:$N,CN47,I$7)))</f>
        <v/>
      </c>
      <c r="J47" s="620" t="str">
        <f>IF($E47="","",IF(INDEX(E_SourceStreams!$A:$N,CO47,J$7)="","",INDEX(E_SourceStreams!$A:$N,CO47,J$7)))</f>
        <v/>
      </c>
      <c r="K47" s="620" t="str">
        <f>IF($E47="","",IF(INDEX(E_SourceStreams!$A:$N,CP47,K$7)="","",INDEX(E_SourceStreams!$A:$N,CP47,K$7)))</f>
        <v/>
      </c>
      <c r="L47" s="620" t="str">
        <f>IF($E47="","",IF(INDEX(E_SourceStreams!$A:$N,CQ47,L$7)="","",INDEX(E_SourceStreams!$A:$N,CQ47,L$7)))</f>
        <v/>
      </c>
      <c r="M47" s="620" t="str">
        <f>IF($E47="","",IF(INDEX(E_SourceStreams!$A:$N,CR47,M$7)="","",INDEX(E_SourceStreams!$A:$N,CR47,M$7)))</f>
        <v/>
      </c>
      <c r="N47" s="620" t="str">
        <f>IF($E47="","",IF(INDEX(E_SourceStreams!$A:$N,CS47,N$7)="","",INDEX(E_SourceStreams!$A:$N,CS47,N$7)))</f>
        <v/>
      </c>
      <c r="O47" s="620" t="str">
        <f>IF($E47="","",IF(INDEX(E_SourceStreams!$A:$N,CT47,O$7)="","",INDEX(E_SourceStreams!$A:$N,CT47,O$7)))</f>
        <v/>
      </c>
      <c r="P47" s="620" t="str">
        <f>IF($E47="","",IF(INDEX(E_SourceStreams!$A:$N,CU47,P$7)="","",INDEX(E_SourceStreams!$A:$N,CU47,P$7)))</f>
        <v/>
      </c>
      <c r="Q47" s="620" t="str">
        <f>IF($E47="","",IF(INDEX(E_SourceStreams!$A:$N,CV47,Q$7)="","",INDEX(E_SourceStreams!$A:$N,CV47,Q$7)))</f>
        <v/>
      </c>
      <c r="R47" s="620" t="str">
        <f>IF($E47="","",IF(INDEX(E_SourceStreams!$A:$N,CW47,R$7)="","",INDEX(E_SourceStreams!$A:$N,CW47,R$7)))</f>
        <v/>
      </c>
      <c r="S47" s="620" t="str">
        <f>IF($E47="","",IF(INDEX(E_SourceStreams!$A:$N,CX47,S$7)="","",INDEX(E_SourceStreams!$A:$N,CX47,S$7)))</f>
        <v/>
      </c>
      <c r="T47" s="620" t="str">
        <f>IF($E47="","",IF(INDEX(E_SourceStreams!$A:$N,CY47,T$7)="","",INDEX(E_SourceStreams!$A:$N,CY47,T$7)))</f>
        <v/>
      </c>
      <c r="U47" s="620" t="str">
        <f>IF($E47="","",IF(INDEX(E_SourceStreams!$A:$N,CZ47,U$7)="","",INDEX(E_SourceStreams!$A:$N,CZ47,U$7)))</f>
        <v/>
      </c>
      <c r="V47" s="620" t="str">
        <f>IF($E47="","",IF(INDEX(E_SourceStreams!$A:$N,DA47,V$7)="","",INDEX(E_SourceStreams!$A:$N,DA47,V$7)))</f>
        <v/>
      </c>
      <c r="W47" s="620" t="str">
        <f>IF($E47="","",IF(INDEX(E_SourceStreams!$A:$N,DB47,W$7)="","",INDEX(E_SourceStreams!$A:$N,DB47,W$7)))</f>
        <v/>
      </c>
      <c r="X47" s="620" t="str">
        <f>IF($E47="","",IF(INDEX(E_SourceStreams!$A:$N,DC47,X$7)="","",INDEX(E_SourceStreams!$A:$N,DC47,X$7)))</f>
        <v/>
      </c>
      <c r="Y47" s="620" t="str">
        <f>IF($E47="","",IF(INDEX(E_SourceStreams!$A:$N,DD47,Y$7)="","",INDEX(E_SourceStreams!$A:$N,DD47,Y$7)))</f>
        <v/>
      </c>
      <c r="Z47" s="620" t="str">
        <f>IF($E47="","",IF(INDEX(E_SourceStreams!$A:$N,DE47,Z$7)="","",INDEX(E_SourceStreams!$A:$N,DE47,Z$7)))</f>
        <v/>
      </c>
      <c r="AA47" s="620" t="str">
        <f>IF($E47="","",IF(INDEX(E_SourceStreams!$A:$N,DF47,AA$7)="","",INDEX(E_SourceStreams!$A:$N,DF47,AA$7)))</f>
        <v/>
      </c>
      <c r="AB47" s="620" t="str">
        <f>IF($E47="","",IF(INDEX(E_SourceStreams!$A:$N,DG47,AB$7)="","",INDEX(E_SourceStreams!$A:$N,DG47,AB$7)))</f>
        <v/>
      </c>
      <c r="AC47" s="620" t="str">
        <f>IF($E47="","",IF(INDEX(E_SourceStreams!$A:$N,DH47,AC$7)="","",INDEX(E_SourceStreams!$A:$N,DH47,AC$7)))</f>
        <v/>
      </c>
      <c r="AD47" s="620" t="str">
        <f>IF($E47="","",IF(INDEX(E_SourceStreams!$A:$N,DI47,AD$7)="","",INDEX(E_SourceStreams!$A:$N,DI47,AD$7)))</f>
        <v/>
      </c>
      <c r="AE47" s="620" t="str">
        <f>IF($E47="","",IF(INDEX(E_SourceStreams!$A:$N,DJ47,AE$7)="","",INDEX(E_SourceStreams!$A:$N,DJ47,AE$7)))</f>
        <v/>
      </c>
      <c r="AF47" s="620" t="str">
        <f>IF($E47="","",IF(INDEX(E_SourceStreams!$A:$N,DK47,AF$7)="","",INDEX(E_SourceStreams!$A:$N,DK47,AF$7)))</f>
        <v/>
      </c>
      <c r="AG47" s="620" t="str">
        <f>IF($E47="","",IF(INDEX(E_SourceStreams!$A:$N,DL47,AG$7)="","",INDEX(E_SourceStreams!$A:$N,DL47,AG$7)))</f>
        <v/>
      </c>
      <c r="AH47" s="620" t="str">
        <f>IF($E47="","",IF(INDEX(E_SourceStreams!$A:$N,DM47,AH$7)="","",INDEX(E_SourceStreams!$A:$N,DM47,AH$7)))</f>
        <v/>
      </c>
      <c r="AI47" s="620" t="str">
        <f>IF($E47="","",IF(INDEX(E_SourceStreams!$A:$N,DN47,AI$7)="","",INDEX(E_SourceStreams!$A:$N,DN47,AI$7)))</f>
        <v/>
      </c>
      <c r="AJ47" s="620" t="str">
        <f>IF($E47="","",IF(INDEX(E_SourceStreams!$A:$N,DO47,AJ$7)="","",INDEX(E_SourceStreams!$A:$N,DO47,AJ$7)))</f>
        <v/>
      </c>
      <c r="AK47" s="620" t="str">
        <f>IF($E47="","",IF(INDEX(E_SourceStreams!$A:$N,DP47,AK$7)="","",INDEX(E_SourceStreams!$A:$N,DP47,AK$7)))</f>
        <v/>
      </c>
      <c r="AL47" s="620" t="str">
        <f>IF($E47="","",IF(INDEX(E_SourceStreams!$A:$N,DQ47,AL$7)="","",INDEX(E_SourceStreams!$A:$N,DQ47,AL$7)))</f>
        <v/>
      </c>
      <c r="AM47" s="620" t="str">
        <f>IF($E47="","",IF(INDEX(E_SourceStreams!$A:$N,DR47,AM$7)="","",INDEX(E_SourceStreams!$A:$N,DR47,AM$7)))</f>
        <v/>
      </c>
      <c r="AN47" s="620" t="str">
        <f>IF($E47="","",IF(INDEX(E_SourceStreams!$A:$N,DS47,AN$7)="","",INDEX(E_SourceStreams!$A:$N,DS47,AN$7)))</f>
        <v/>
      </c>
      <c r="AO47" s="620" t="str">
        <f>IF($E47="","",IF(INDEX(E_SourceStreams!$A:$N,DT47,AO$7)="","",INDEX(E_SourceStreams!$A:$N,DT47,AO$7)))</f>
        <v/>
      </c>
      <c r="AP47" s="620" t="str">
        <f>IF($E47="","",IF(INDEX(E_SourceStreams!$A:$N,DU47,AP$7)="","",INDEX(E_SourceStreams!$A:$N,DU47,AP$7)))</f>
        <v/>
      </c>
      <c r="AQ47" s="620" t="str">
        <f>IF($E47="","",IF(INDEX(E_SourceStreams!$A:$N,DV47,AQ$7)="","",INDEX(E_SourceStreams!$A:$N,DV47,AQ$7)))</f>
        <v/>
      </c>
      <c r="AR47" s="620" t="str">
        <f>IF($E47="","",IF(INDEX(E_SourceStreams!$A:$N,DW47,AR$7)="","",INDEX(E_SourceStreams!$A:$N,DW47,AR$7)))</f>
        <v/>
      </c>
      <c r="AS47" s="620" t="str">
        <f>IF($E47="","",IF(INDEX(E_SourceStreams!$A:$N,DX47,AS$7)="","",INDEX(E_SourceStreams!$A:$N,DX47,AS$7)))</f>
        <v/>
      </c>
      <c r="AT47" s="620" t="str">
        <f>IF($E47="","",IF(INDEX(E_SourceStreams!$A:$N,DY47,AT$7)="","",INDEX(E_SourceStreams!$A:$N,DY47,AT$7)))</f>
        <v/>
      </c>
      <c r="AU47" s="620" t="str">
        <f>IF($E47="","",IF(INDEX(E_SourceStreams!$A:$N,DZ47,AU$7)="","",INDEX(E_SourceStreams!$A:$N,DZ47,AU$7)))</f>
        <v/>
      </c>
      <c r="AV47" s="620" t="str">
        <f>IF($E47="","",IF(INDEX(E_SourceStreams!$A:$N,EA47,AV$7)="","",INDEX(E_SourceStreams!$A:$N,EA47,AV$7)))</f>
        <v/>
      </c>
      <c r="AW47" s="620" t="str">
        <f>IF($E47="","",IF(INDEX(E_SourceStreams!$A:$N,EB47,AW$7)="","",INDEX(E_SourceStreams!$A:$N,EB47,AW$7)))</f>
        <v/>
      </c>
      <c r="AX47" s="620" t="str">
        <f>IF($E47="","",IF(INDEX(E_SourceStreams!$A:$N,EC47,AX$7)="","",INDEX(E_SourceStreams!$A:$N,EC47,AX$7)))</f>
        <v/>
      </c>
      <c r="AY47" s="620" t="str">
        <f>IF($E47="","",IF(INDEX(E_SourceStreams!$A:$N,ED47,AY$7)="","",INDEX(E_SourceStreams!$A:$N,ED47,AY$7)))</f>
        <v/>
      </c>
      <c r="AZ47" s="620" t="str">
        <f>IF($E47="","",IF(INDEX(E_SourceStreams!$A:$N,EE47,AZ$7)="","",INDEX(E_SourceStreams!$A:$N,EE47,AZ$7)))</f>
        <v/>
      </c>
      <c r="BA47" s="620" t="str">
        <f>IF($E47="","",IF(INDEX(E_SourceStreams!$A:$N,EF47,BA$7)="","",INDEX(E_SourceStreams!$A:$N,EF47,BA$7)))</f>
        <v/>
      </c>
      <c r="BB47" s="620" t="str">
        <f>IF($E47="","",IF(INDEX(E_SourceStreams!$A:$N,EG47,BB$7)="","",INDEX(E_SourceStreams!$A:$N,EG47,BB$7)))</f>
        <v/>
      </c>
      <c r="BC47" s="620" t="str">
        <f>IF($E47="","",IF(INDEX(E_SourceStreams!$A:$N,EH47,BC$7)="","",INDEX(E_SourceStreams!$A:$N,EH47,BC$7)))</f>
        <v/>
      </c>
      <c r="BD47" s="620" t="str">
        <f>IF($E47="","",IF(INDEX(E_SourceStreams!$A:$N,EI47,BD$7)="","",INDEX(E_SourceStreams!$A:$N,EI47,BD$7)))</f>
        <v/>
      </c>
      <c r="BE47" s="620" t="str">
        <f>IF($E47="","",IF(INDEX(E_SourceStreams!$A:$N,EJ47,BE$7)="","",INDEX(E_SourceStreams!$A:$N,EJ47,BE$7)))</f>
        <v/>
      </c>
      <c r="BF47" s="620" t="str">
        <f>IF($E47="","",IF(INDEX(E_SourceStreams!$A:$N,EK47,BF$7)="","",INDEX(E_SourceStreams!$A:$N,EK47,BF$7)))</f>
        <v/>
      </c>
      <c r="BG47" s="620" t="str">
        <f>IF($E47="","",IF(INDEX(E_SourceStreams!$A:$N,EL47,BG$7)="","",INDEX(E_SourceStreams!$A:$N,EL47,BG$7)))</f>
        <v/>
      </c>
      <c r="BH47" s="620" t="str">
        <f>IF($E47="","",IF(INDEX(E_SourceStreams!$A:$N,EM47,BH$7)="","",INDEX(E_SourceStreams!$A:$N,EM47,BH$7)))</f>
        <v/>
      </c>
      <c r="BI47" s="620" t="str">
        <f>IF($E47="","",IF(INDEX(E_SourceStreams!$A:$N,EN47,BI$7)="","",INDEX(E_SourceStreams!$A:$N,EN47,BI$7)))</f>
        <v/>
      </c>
      <c r="BJ47" s="620" t="str">
        <f>IF($E47="","",IF(INDEX(E_SourceStreams!$A:$N,EO47,BJ$7)="","",INDEX(E_SourceStreams!$A:$N,EO47,BJ$7)))</f>
        <v/>
      </c>
      <c r="BK47" s="620" t="str">
        <f>IF($E47="","",IF(INDEX(E_SourceStreams!$A:$N,EP47,BK$7)="","",INDEX(E_SourceStreams!$A:$N,EP47,BK$7)))</f>
        <v/>
      </c>
      <c r="BL47" s="620" t="str">
        <f>IF($E47="","",IF(INDEX(E_SourceStreams!$A:$N,EQ47,BL$7)="","",INDEX(E_SourceStreams!$A:$N,EQ47,BL$7)))</f>
        <v/>
      </c>
      <c r="BM47" s="620" t="str">
        <f>IF($E47="","",IF(INDEX(E_SourceStreams!$A:$N,ER47,BM$7)="","",INDEX(E_SourceStreams!$A:$N,ER47,BM$7)))</f>
        <v/>
      </c>
      <c r="BN47" s="620" t="str">
        <f>IF($E47="","",IF(INDEX(E_SourceStreams!$A:$N,ES47,BN$7)="","",INDEX(E_SourceStreams!$A:$N,ES47,BN$7)))</f>
        <v/>
      </c>
      <c r="BO47" s="620" t="str">
        <f>IF($E47="","",IF(INDEX(E_SourceStreams!$A:$N,ET47,BO$7)="","",INDEX(E_SourceStreams!$A:$N,ET47,BO$7)))</f>
        <v/>
      </c>
      <c r="BP47" s="620" t="str">
        <f>IF($E47="","",IF(INDEX(E_SourceStreams!$A:$N,EU47,BP$7)="","",INDEX(E_SourceStreams!$A:$N,EU47,BP$7)))</f>
        <v/>
      </c>
      <c r="BQ47" s="620" t="str">
        <f>IF($E47="","",IF(INDEX(E_SourceStreams!$A:$N,EV47,BQ$7)="","",INDEX(E_SourceStreams!$A:$N,EV47,BQ$7)))</f>
        <v/>
      </c>
      <c r="BR47" s="620" t="str">
        <f>IF($E47="","",IF(INDEX(E_SourceStreams!$A:$N,EW47,BR$7)="","",INDEX(E_SourceStreams!$A:$N,EW47,BR$7)))</f>
        <v/>
      </c>
      <c r="BS47" s="620" t="str">
        <f>IF($E47="","",IF(INDEX(E_SourceStreams!$A:$N,EX47,BS$7)="","",INDEX(E_SourceStreams!$A:$N,EX47,BS$7)))</f>
        <v/>
      </c>
      <c r="BT47" s="620" t="str">
        <f>IF($E47="","",IF(INDEX(E_SourceStreams!$A:$N,EY47,BT$7)="","",INDEX(E_SourceStreams!$A:$N,EY47,BT$7)))</f>
        <v/>
      </c>
      <c r="BU47" s="615"/>
      <c r="CJ47" s="621" t="str">
        <f t="shared" si="68"/>
        <v>SourceCategory_</v>
      </c>
      <c r="CK47" s="602" t="b">
        <f>INDEX(C_InstallationDescription!$A$224:$A$329,ROWS($CI$11:CI47))="ausblenden"</f>
        <v>0</v>
      </c>
      <c r="CL47" s="602" t="str">
        <f t="shared" si="69"/>
        <v>SourceStreamName_</v>
      </c>
      <c r="CN47" s="602">
        <f t="shared" si="67"/>
        <v>2510</v>
      </c>
      <c r="CO47" s="602">
        <f t="shared" si="4"/>
        <v>2512</v>
      </c>
      <c r="CP47" s="602">
        <f t="shared" si="5"/>
        <v>2514</v>
      </c>
      <c r="CQ47" s="602">
        <f t="shared" si="6"/>
        <v>2516</v>
      </c>
      <c r="CR47" s="602">
        <f t="shared" si="7"/>
        <v>2518</v>
      </c>
      <c r="CS47" s="602">
        <f t="shared" si="8"/>
        <v>2520</v>
      </c>
      <c r="CT47" s="602">
        <f t="shared" si="9"/>
        <v>2522</v>
      </c>
      <c r="CU47" s="602">
        <f t="shared" si="10"/>
        <v>2522</v>
      </c>
      <c r="CV47" s="602">
        <f t="shared" si="11"/>
        <v>2522</v>
      </c>
      <c r="CW47" s="602">
        <f t="shared" si="12"/>
        <v>2522</v>
      </c>
      <c r="CX47" s="602">
        <f t="shared" si="13"/>
        <v>2522</v>
      </c>
      <c r="CY47" s="602">
        <f t="shared" si="14"/>
        <v>2525</v>
      </c>
      <c r="CZ47" s="602">
        <f t="shared" si="15"/>
        <v>2529</v>
      </c>
      <c r="DA47" s="602">
        <f t="shared" si="16"/>
        <v>2530</v>
      </c>
      <c r="DB47" s="602">
        <f t="shared" si="17"/>
        <v>2531</v>
      </c>
      <c r="DC47" s="602">
        <f t="shared" si="18"/>
        <v>2538</v>
      </c>
      <c r="DD47" s="602">
        <f t="shared" si="19"/>
        <v>2548</v>
      </c>
      <c r="DE47" s="602">
        <f t="shared" si="20"/>
        <v>2548</v>
      </c>
      <c r="DF47" s="602">
        <f t="shared" si="21"/>
        <v>2548</v>
      </c>
      <c r="DG47" s="602">
        <f t="shared" si="22"/>
        <v>2548</v>
      </c>
      <c r="DH47" s="602">
        <f t="shared" si="23"/>
        <v>2548</v>
      </c>
      <c r="DI47" s="602">
        <f t="shared" si="24"/>
        <v>2548</v>
      </c>
      <c r="DJ47" s="602">
        <f t="shared" si="25"/>
        <v>2548</v>
      </c>
      <c r="DK47" s="602">
        <f t="shared" si="26"/>
        <v>2539</v>
      </c>
      <c r="DL47" s="602">
        <f t="shared" si="27"/>
        <v>2549</v>
      </c>
      <c r="DM47" s="602">
        <f t="shared" si="28"/>
        <v>2549</v>
      </c>
      <c r="DN47" s="602">
        <f t="shared" si="29"/>
        <v>2549</v>
      </c>
      <c r="DO47" s="602">
        <f t="shared" si="30"/>
        <v>2549</v>
      </c>
      <c r="DP47" s="602">
        <f t="shared" si="31"/>
        <v>2549</v>
      </c>
      <c r="DQ47" s="602">
        <f t="shared" si="32"/>
        <v>2549</v>
      </c>
      <c r="DR47" s="602">
        <f t="shared" si="33"/>
        <v>2549</v>
      </c>
      <c r="DS47" s="602">
        <f t="shared" si="34"/>
        <v>2540</v>
      </c>
      <c r="DT47" s="602">
        <f t="shared" si="35"/>
        <v>2550</v>
      </c>
      <c r="DU47" s="602">
        <f t="shared" si="36"/>
        <v>2550</v>
      </c>
      <c r="DV47" s="602">
        <f t="shared" si="37"/>
        <v>2550</v>
      </c>
      <c r="DW47" s="602">
        <f t="shared" si="38"/>
        <v>2550</v>
      </c>
      <c r="DX47" s="602">
        <f t="shared" si="39"/>
        <v>2550</v>
      </c>
      <c r="DY47" s="602">
        <f t="shared" si="40"/>
        <v>2550</v>
      </c>
      <c r="DZ47" s="602">
        <f t="shared" si="41"/>
        <v>2550</v>
      </c>
      <c r="EA47" s="602">
        <f t="shared" si="42"/>
        <v>2541</v>
      </c>
      <c r="EB47" s="602">
        <f t="shared" si="43"/>
        <v>2551</v>
      </c>
      <c r="EC47" s="602">
        <f t="shared" si="44"/>
        <v>2551</v>
      </c>
      <c r="ED47" s="602">
        <f t="shared" si="45"/>
        <v>2551</v>
      </c>
      <c r="EE47" s="602">
        <f t="shared" si="46"/>
        <v>2551</v>
      </c>
      <c r="EF47" s="602">
        <f t="shared" si="47"/>
        <v>2551</v>
      </c>
      <c r="EG47" s="602">
        <f t="shared" si="48"/>
        <v>2551</v>
      </c>
      <c r="EH47" s="602">
        <f t="shared" si="49"/>
        <v>2551</v>
      </c>
      <c r="EI47" s="602">
        <f t="shared" si="50"/>
        <v>2542</v>
      </c>
      <c r="EJ47" s="602">
        <f t="shared" si="51"/>
        <v>2552</v>
      </c>
      <c r="EK47" s="602">
        <f t="shared" si="52"/>
        <v>2552</v>
      </c>
      <c r="EL47" s="602">
        <f t="shared" si="53"/>
        <v>2552</v>
      </c>
      <c r="EM47" s="602">
        <f t="shared" si="54"/>
        <v>2552</v>
      </c>
      <c r="EN47" s="602">
        <f t="shared" si="55"/>
        <v>2552</v>
      </c>
      <c r="EO47" s="602">
        <f t="shared" si="56"/>
        <v>2552</v>
      </c>
      <c r="EP47" s="602">
        <f t="shared" si="57"/>
        <v>2552</v>
      </c>
      <c r="EQ47" s="602">
        <f t="shared" si="58"/>
        <v>2543</v>
      </c>
      <c r="ER47" s="602">
        <f t="shared" si="59"/>
        <v>2553</v>
      </c>
      <c r="ES47" s="602">
        <f t="shared" si="60"/>
        <v>2553</v>
      </c>
      <c r="ET47" s="602">
        <f t="shared" si="61"/>
        <v>2553</v>
      </c>
      <c r="EU47" s="602">
        <f t="shared" si="62"/>
        <v>2553</v>
      </c>
      <c r="EV47" s="602">
        <f t="shared" si="63"/>
        <v>2553</v>
      </c>
      <c r="EW47" s="602">
        <f t="shared" si="64"/>
        <v>2553</v>
      </c>
      <c r="EX47" s="602">
        <f t="shared" si="65"/>
        <v>2553</v>
      </c>
      <c r="EY47" s="602">
        <f t="shared" si="66"/>
        <v>2559</v>
      </c>
    </row>
    <row r="48" spans="2:155" ht="12.75" customHeight="1" x14ac:dyDescent="0.2">
      <c r="B48" s="617" t="str">
        <f>IF(COUNTIF($CK$10:CK48,TRUE)&gt;0,"",INDEX(C_InstallationDescription!$E$224:$E$240,ROWS($A$11:A48)))</f>
        <v/>
      </c>
      <c r="C48" s="623" t="str">
        <f>IF($E48="","",INDEX(C_InstallationDescription!F:F,MATCH($B48,C_InstallationDescription!$E:$E,0)))</f>
        <v/>
      </c>
      <c r="D48" s="623" t="str">
        <f>IF($E48="","",INDEX(C_InstallationDescription!I:I,MATCH($B48,C_InstallationDescription!$E:$E,0)))</f>
        <v/>
      </c>
      <c r="E48" s="623" t="str">
        <f>IF($B48="","",INDEX(C_InstallationDescription!F:F,MATCH($CJ48,C_InstallationDescription!$Q:$Q,0)))</f>
        <v/>
      </c>
      <c r="F48" s="624" t="str">
        <f>IF($E48="","",INDEX(C_InstallationDescription!L:L,MATCH($CJ48,C_InstallationDescription!$Q:$Q,0)))</f>
        <v/>
      </c>
      <c r="G48" s="623" t="str">
        <f>IF($E48="","",INDEX(C_InstallationDescription!M:M,MATCH($CJ48,C_InstallationDescription!$Q:$Q,0)))</f>
        <v/>
      </c>
      <c r="H48" s="623" t="str">
        <f>IF($E48="","",INDEX(C_InstallationDescription!N:N,MATCH($CJ48,C_InstallationDescription!$Q:$Q,0)))</f>
        <v/>
      </c>
      <c r="I48" s="620" t="str">
        <f>IF($E48="","",IF(INDEX(E_SourceStreams!$A:$N,CN48,I$7)="","",INDEX(E_SourceStreams!$A:$N,CN48,I$7)))</f>
        <v/>
      </c>
      <c r="J48" s="620" t="str">
        <f>IF($E48="","",IF(INDEX(E_SourceStreams!$A:$N,CO48,J$7)="","",INDEX(E_SourceStreams!$A:$N,CO48,J$7)))</f>
        <v/>
      </c>
      <c r="K48" s="620" t="str">
        <f>IF($E48="","",IF(INDEX(E_SourceStreams!$A:$N,CP48,K$7)="","",INDEX(E_SourceStreams!$A:$N,CP48,K$7)))</f>
        <v/>
      </c>
      <c r="L48" s="620" t="str">
        <f>IF($E48="","",IF(INDEX(E_SourceStreams!$A:$N,CQ48,L$7)="","",INDEX(E_SourceStreams!$A:$N,CQ48,L$7)))</f>
        <v/>
      </c>
      <c r="M48" s="620" t="str">
        <f>IF($E48="","",IF(INDEX(E_SourceStreams!$A:$N,CR48,M$7)="","",INDEX(E_SourceStreams!$A:$N,CR48,M$7)))</f>
        <v/>
      </c>
      <c r="N48" s="620" t="str">
        <f>IF($E48="","",IF(INDEX(E_SourceStreams!$A:$N,CS48,N$7)="","",INDEX(E_SourceStreams!$A:$N,CS48,N$7)))</f>
        <v/>
      </c>
      <c r="O48" s="620" t="str">
        <f>IF($E48="","",IF(INDEX(E_SourceStreams!$A:$N,CT48,O$7)="","",INDEX(E_SourceStreams!$A:$N,CT48,O$7)))</f>
        <v/>
      </c>
      <c r="P48" s="620" t="str">
        <f>IF($E48="","",IF(INDEX(E_SourceStreams!$A:$N,CU48,P$7)="","",INDEX(E_SourceStreams!$A:$N,CU48,P$7)))</f>
        <v/>
      </c>
      <c r="Q48" s="620" t="str">
        <f>IF($E48="","",IF(INDEX(E_SourceStreams!$A:$N,CV48,Q$7)="","",INDEX(E_SourceStreams!$A:$N,CV48,Q$7)))</f>
        <v/>
      </c>
      <c r="R48" s="620" t="str">
        <f>IF($E48="","",IF(INDEX(E_SourceStreams!$A:$N,CW48,R$7)="","",INDEX(E_SourceStreams!$A:$N,CW48,R$7)))</f>
        <v/>
      </c>
      <c r="S48" s="620" t="str">
        <f>IF($E48="","",IF(INDEX(E_SourceStreams!$A:$N,CX48,S$7)="","",INDEX(E_SourceStreams!$A:$N,CX48,S$7)))</f>
        <v/>
      </c>
      <c r="T48" s="620" t="str">
        <f>IF($E48="","",IF(INDEX(E_SourceStreams!$A:$N,CY48,T$7)="","",INDEX(E_SourceStreams!$A:$N,CY48,T$7)))</f>
        <v/>
      </c>
      <c r="U48" s="620" t="str">
        <f>IF($E48="","",IF(INDEX(E_SourceStreams!$A:$N,CZ48,U$7)="","",INDEX(E_SourceStreams!$A:$N,CZ48,U$7)))</f>
        <v/>
      </c>
      <c r="V48" s="620" t="str">
        <f>IF($E48="","",IF(INDEX(E_SourceStreams!$A:$N,DA48,V$7)="","",INDEX(E_SourceStreams!$A:$N,DA48,V$7)))</f>
        <v/>
      </c>
      <c r="W48" s="620" t="str">
        <f>IF($E48="","",IF(INDEX(E_SourceStreams!$A:$N,DB48,W$7)="","",INDEX(E_SourceStreams!$A:$N,DB48,W$7)))</f>
        <v/>
      </c>
      <c r="X48" s="620" t="str">
        <f>IF($E48="","",IF(INDEX(E_SourceStreams!$A:$N,DC48,X$7)="","",INDEX(E_SourceStreams!$A:$N,DC48,X$7)))</f>
        <v/>
      </c>
      <c r="Y48" s="620" t="str">
        <f>IF($E48="","",IF(INDEX(E_SourceStreams!$A:$N,DD48,Y$7)="","",INDEX(E_SourceStreams!$A:$N,DD48,Y$7)))</f>
        <v/>
      </c>
      <c r="Z48" s="620" t="str">
        <f>IF($E48="","",IF(INDEX(E_SourceStreams!$A:$N,DE48,Z$7)="","",INDEX(E_SourceStreams!$A:$N,DE48,Z$7)))</f>
        <v/>
      </c>
      <c r="AA48" s="620" t="str">
        <f>IF($E48="","",IF(INDEX(E_SourceStreams!$A:$N,DF48,AA$7)="","",INDEX(E_SourceStreams!$A:$N,DF48,AA$7)))</f>
        <v/>
      </c>
      <c r="AB48" s="620" t="str">
        <f>IF($E48="","",IF(INDEX(E_SourceStreams!$A:$N,DG48,AB$7)="","",INDEX(E_SourceStreams!$A:$N,DG48,AB$7)))</f>
        <v/>
      </c>
      <c r="AC48" s="620" t="str">
        <f>IF($E48="","",IF(INDEX(E_SourceStreams!$A:$N,DH48,AC$7)="","",INDEX(E_SourceStreams!$A:$N,DH48,AC$7)))</f>
        <v/>
      </c>
      <c r="AD48" s="620" t="str">
        <f>IF($E48="","",IF(INDEX(E_SourceStreams!$A:$N,DI48,AD$7)="","",INDEX(E_SourceStreams!$A:$N,DI48,AD$7)))</f>
        <v/>
      </c>
      <c r="AE48" s="620" t="str">
        <f>IF($E48="","",IF(INDEX(E_SourceStreams!$A:$N,DJ48,AE$7)="","",INDEX(E_SourceStreams!$A:$N,DJ48,AE$7)))</f>
        <v/>
      </c>
      <c r="AF48" s="620" t="str">
        <f>IF($E48="","",IF(INDEX(E_SourceStreams!$A:$N,DK48,AF$7)="","",INDEX(E_SourceStreams!$A:$N,DK48,AF$7)))</f>
        <v/>
      </c>
      <c r="AG48" s="620" t="str">
        <f>IF($E48="","",IF(INDEX(E_SourceStreams!$A:$N,DL48,AG$7)="","",INDEX(E_SourceStreams!$A:$N,DL48,AG$7)))</f>
        <v/>
      </c>
      <c r="AH48" s="620" t="str">
        <f>IF($E48="","",IF(INDEX(E_SourceStreams!$A:$N,DM48,AH$7)="","",INDEX(E_SourceStreams!$A:$N,DM48,AH$7)))</f>
        <v/>
      </c>
      <c r="AI48" s="620" t="str">
        <f>IF($E48="","",IF(INDEX(E_SourceStreams!$A:$N,DN48,AI$7)="","",INDEX(E_SourceStreams!$A:$N,DN48,AI$7)))</f>
        <v/>
      </c>
      <c r="AJ48" s="620" t="str">
        <f>IF($E48="","",IF(INDEX(E_SourceStreams!$A:$N,DO48,AJ$7)="","",INDEX(E_SourceStreams!$A:$N,DO48,AJ$7)))</f>
        <v/>
      </c>
      <c r="AK48" s="620" t="str">
        <f>IF($E48="","",IF(INDEX(E_SourceStreams!$A:$N,DP48,AK$7)="","",INDEX(E_SourceStreams!$A:$N,DP48,AK$7)))</f>
        <v/>
      </c>
      <c r="AL48" s="620" t="str">
        <f>IF($E48="","",IF(INDEX(E_SourceStreams!$A:$N,DQ48,AL$7)="","",INDEX(E_SourceStreams!$A:$N,DQ48,AL$7)))</f>
        <v/>
      </c>
      <c r="AM48" s="620" t="str">
        <f>IF($E48="","",IF(INDEX(E_SourceStreams!$A:$N,DR48,AM$7)="","",INDEX(E_SourceStreams!$A:$N,DR48,AM$7)))</f>
        <v/>
      </c>
      <c r="AN48" s="620" t="str">
        <f>IF($E48="","",IF(INDEX(E_SourceStreams!$A:$N,DS48,AN$7)="","",INDEX(E_SourceStreams!$A:$N,DS48,AN$7)))</f>
        <v/>
      </c>
      <c r="AO48" s="620" t="str">
        <f>IF($E48="","",IF(INDEX(E_SourceStreams!$A:$N,DT48,AO$7)="","",INDEX(E_SourceStreams!$A:$N,DT48,AO$7)))</f>
        <v/>
      </c>
      <c r="AP48" s="620" t="str">
        <f>IF($E48="","",IF(INDEX(E_SourceStreams!$A:$N,DU48,AP$7)="","",INDEX(E_SourceStreams!$A:$N,DU48,AP$7)))</f>
        <v/>
      </c>
      <c r="AQ48" s="620" t="str">
        <f>IF($E48="","",IF(INDEX(E_SourceStreams!$A:$N,DV48,AQ$7)="","",INDEX(E_SourceStreams!$A:$N,DV48,AQ$7)))</f>
        <v/>
      </c>
      <c r="AR48" s="620" t="str">
        <f>IF($E48="","",IF(INDEX(E_SourceStreams!$A:$N,DW48,AR$7)="","",INDEX(E_SourceStreams!$A:$N,DW48,AR$7)))</f>
        <v/>
      </c>
      <c r="AS48" s="620" t="str">
        <f>IF($E48="","",IF(INDEX(E_SourceStreams!$A:$N,DX48,AS$7)="","",INDEX(E_SourceStreams!$A:$N,DX48,AS$7)))</f>
        <v/>
      </c>
      <c r="AT48" s="620" t="str">
        <f>IF($E48="","",IF(INDEX(E_SourceStreams!$A:$N,DY48,AT$7)="","",INDEX(E_SourceStreams!$A:$N,DY48,AT$7)))</f>
        <v/>
      </c>
      <c r="AU48" s="620" t="str">
        <f>IF($E48="","",IF(INDEX(E_SourceStreams!$A:$N,DZ48,AU$7)="","",INDEX(E_SourceStreams!$A:$N,DZ48,AU$7)))</f>
        <v/>
      </c>
      <c r="AV48" s="620" t="str">
        <f>IF($E48="","",IF(INDEX(E_SourceStreams!$A:$N,EA48,AV$7)="","",INDEX(E_SourceStreams!$A:$N,EA48,AV$7)))</f>
        <v/>
      </c>
      <c r="AW48" s="620" t="str">
        <f>IF($E48="","",IF(INDEX(E_SourceStreams!$A:$N,EB48,AW$7)="","",INDEX(E_SourceStreams!$A:$N,EB48,AW$7)))</f>
        <v/>
      </c>
      <c r="AX48" s="620" t="str">
        <f>IF($E48="","",IF(INDEX(E_SourceStreams!$A:$N,EC48,AX$7)="","",INDEX(E_SourceStreams!$A:$N,EC48,AX$7)))</f>
        <v/>
      </c>
      <c r="AY48" s="620" t="str">
        <f>IF($E48="","",IF(INDEX(E_SourceStreams!$A:$N,ED48,AY$7)="","",INDEX(E_SourceStreams!$A:$N,ED48,AY$7)))</f>
        <v/>
      </c>
      <c r="AZ48" s="620" t="str">
        <f>IF($E48="","",IF(INDEX(E_SourceStreams!$A:$N,EE48,AZ$7)="","",INDEX(E_SourceStreams!$A:$N,EE48,AZ$7)))</f>
        <v/>
      </c>
      <c r="BA48" s="620" t="str">
        <f>IF($E48="","",IF(INDEX(E_SourceStreams!$A:$N,EF48,BA$7)="","",INDEX(E_SourceStreams!$A:$N,EF48,BA$7)))</f>
        <v/>
      </c>
      <c r="BB48" s="620" t="str">
        <f>IF($E48="","",IF(INDEX(E_SourceStreams!$A:$N,EG48,BB$7)="","",INDEX(E_SourceStreams!$A:$N,EG48,BB$7)))</f>
        <v/>
      </c>
      <c r="BC48" s="620" t="str">
        <f>IF($E48="","",IF(INDEX(E_SourceStreams!$A:$N,EH48,BC$7)="","",INDEX(E_SourceStreams!$A:$N,EH48,BC$7)))</f>
        <v/>
      </c>
      <c r="BD48" s="620" t="str">
        <f>IF($E48="","",IF(INDEX(E_SourceStreams!$A:$N,EI48,BD$7)="","",INDEX(E_SourceStreams!$A:$N,EI48,BD$7)))</f>
        <v/>
      </c>
      <c r="BE48" s="620" t="str">
        <f>IF($E48="","",IF(INDEX(E_SourceStreams!$A:$N,EJ48,BE$7)="","",INDEX(E_SourceStreams!$A:$N,EJ48,BE$7)))</f>
        <v/>
      </c>
      <c r="BF48" s="620" t="str">
        <f>IF($E48="","",IF(INDEX(E_SourceStreams!$A:$N,EK48,BF$7)="","",INDEX(E_SourceStreams!$A:$N,EK48,BF$7)))</f>
        <v/>
      </c>
      <c r="BG48" s="620" t="str">
        <f>IF($E48="","",IF(INDEX(E_SourceStreams!$A:$N,EL48,BG$7)="","",INDEX(E_SourceStreams!$A:$N,EL48,BG$7)))</f>
        <v/>
      </c>
      <c r="BH48" s="620" t="str">
        <f>IF($E48="","",IF(INDEX(E_SourceStreams!$A:$N,EM48,BH$7)="","",INDEX(E_SourceStreams!$A:$N,EM48,BH$7)))</f>
        <v/>
      </c>
      <c r="BI48" s="620" t="str">
        <f>IF($E48="","",IF(INDEX(E_SourceStreams!$A:$N,EN48,BI$7)="","",INDEX(E_SourceStreams!$A:$N,EN48,BI$7)))</f>
        <v/>
      </c>
      <c r="BJ48" s="620" t="str">
        <f>IF($E48="","",IF(INDEX(E_SourceStreams!$A:$N,EO48,BJ$7)="","",INDEX(E_SourceStreams!$A:$N,EO48,BJ$7)))</f>
        <v/>
      </c>
      <c r="BK48" s="620" t="str">
        <f>IF($E48="","",IF(INDEX(E_SourceStreams!$A:$N,EP48,BK$7)="","",INDEX(E_SourceStreams!$A:$N,EP48,BK$7)))</f>
        <v/>
      </c>
      <c r="BL48" s="620" t="str">
        <f>IF($E48="","",IF(INDEX(E_SourceStreams!$A:$N,EQ48,BL$7)="","",INDEX(E_SourceStreams!$A:$N,EQ48,BL$7)))</f>
        <v/>
      </c>
      <c r="BM48" s="620" t="str">
        <f>IF($E48="","",IF(INDEX(E_SourceStreams!$A:$N,ER48,BM$7)="","",INDEX(E_SourceStreams!$A:$N,ER48,BM$7)))</f>
        <v/>
      </c>
      <c r="BN48" s="620" t="str">
        <f>IF($E48="","",IF(INDEX(E_SourceStreams!$A:$N,ES48,BN$7)="","",INDEX(E_SourceStreams!$A:$N,ES48,BN$7)))</f>
        <v/>
      </c>
      <c r="BO48" s="620" t="str">
        <f>IF($E48="","",IF(INDEX(E_SourceStreams!$A:$N,ET48,BO$7)="","",INDEX(E_SourceStreams!$A:$N,ET48,BO$7)))</f>
        <v/>
      </c>
      <c r="BP48" s="620" t="str">
        <f>IF($E48="","",IF(INDEX(E_SourceStreams!$A:$N,EU48,BP$7)="","",INDEX(E_SourceStreams!$A:$N,EU48,BP$7)))</f>
        <v/>
      </c>
      <c r="BQ48" s="620" t="str">
        <f>IF($E48="","",IF(INDEX(E_SourceStreams!$A:$N,EV48,BQ$7)="","",INDEX(E_SourceStreams!$A:$N,EV48,BQ$7)))</f>
        <v/>
      </c>
      <c r="BR48" s="620" t="str">
        <f>IF($E48="","",IF(INDEX(E_SourceStreams!$A:$N,EW48,BR$7)="","",INDEX(E_SourceStreams!$A:$N,EW48,BR$7)))</f>
        <v/>
      </c>
      <c r="BS48" s="620" t="str">
        <f>IF($E48="","",IF(INDEX(E_SourceStreams!$A:$N,EX48,BS$7)="","",INDEX(E_SourceStreams!$A:$N,EX48,BS$7)))</f>
        <v/>
      </c>
      <c r="BT48" s="620" t="str">
        <f>IF($E48="","",IF(INDEX(E_SourceStreams!$A:$N,EY48,BT$7)="","",INDEX(E_SourceStreams!$A:$N,EY48,BT$7)))</f>
        <v/>
      </c>
      <c r="BU48" s="615"/>
      <c r="CJ48" s="621" t="str">
        <f t="shared" si="68"/>
        <v>SourceCategory_</v>
      </c>
      <c r="CK48" s="602" t="b">
        <f>INDEX(C_InstallationDescription!$A$224:$A$329,ROWS($CI$11:CI48))="ausblenden"</f>
        <v>0</v>
      </c>
      <c r="CL48" s="602" t="str">
        <f t="shared" si="69"/>
        <v>SourceStreamName_</v>
      </c>
      <c r="CN48" s="602">
        <f t="shared" si="67"/>
        <v>2576</v>
      </c>
      <c r="CO48" s="602">
        <f t="shared" si="4"/>
        <v>2578</v>
      </c>
      <c r="CP48" s="602">
        <f t="shared" si="5"/>
        <v>2580</v>
      </c>
      <c r="CQ48" s="602">
        <f t="shared" si="6"/>
        <v>2582</v>
      </c>
      <c r="CR48" s="602">
        <f t="shared" si="7"/>
        <v>2584</v>
      </c>
      <c r="CS48" s="602">
        <f t="shared" si="8"/>
        <v>2586</v>
      </c>
      <c r="CT48" s="602">
        <f t="shared" si="9"/>
        <v>2588</v>
      </c>
      <c r="CU48" s="602">
        <f t="shared" si="10"/>
        <v>2588</v>
      </c>
      <c r="CV48" s="602">
        <f t="shared" si="11"/>
        <v>2588</v>
      </c>
      <c r="CW48" s="602">
        <f t="shared" si="12"/>
        <v>2588</v>
      </c>
      <c r="CX48" s="602">
        <f t="shared" si="13"/>
        <v>2588</v>
      </c>
      <c r="CY48" s="602">
        <f t="shared" si="14"/>
        <v>2591</v>
      </c>
      <c r="CZ48" s="602">
        <f t="shared" si="15"/>
        <v>2595</v>
      </c>
      <c r="DA48" s="602">
        <f t="shared" si="16"/>
        <v>2596</v>
      </c>
      <c r="DB48" s="602">
        <f t="shared" si="17"/>
        <v>2597</v>
      </c>
      <c r="DC48" s="602">
        <f t="shared" si="18"/>
        <v>2604</v>
      </c>
      <c r="DD48" s="602">
        <f t="shared" si="19"/>
        <v>2614</v>
      </c>
      <c r="DE48" s="602">
        <f t="shared" si="20"/>
        <v>2614</v>
      </c>
      <c r="DF48" s="602">
        <f t="shared" si="21"/>
        <v>2614</v>
      </c>
      <c r="DG48" s="602">
        <f t="shared" si="22"/>
        <v>2614</v>
      </c>
      <c r="DH48" s="602">
        <f t="shared" si="23"/>
        <v>2614</v>
      </c>
      <c r="DI48" s="602">
        <f t="shared" si="24"/>
        <v>2614</v>
      </c>
      <c r="DJ48" s="602">
        <f t="shared" si="25"/>
        <v>2614</v>
      </c>
      <c r="DK48" s="602">
        <f t="shared" si="26"/>
        <v>2605</v>
      </c>
      <c r="DL48" s="602">
        <f t="shared" si="27"/>
        <v>2615</v>
      </c>
      <c r="DM48" s="602">
        <f t="shared" si="28"/>
        <v>2615</v>
      </c>
      <c r="DN48" s="602">
        <f t="shared" si="29"/>
        <v>2615</v>
      </c>
      <c r="DO48" s="602">
        <f t="shared" si="30"/>
        <v>2615</v>
      </c>
      <c r="DP48" s="602">
        <f t="shared" si="31"/>
        <v>2615</v>
      </c>
      <c r="DQ48" s="602">
        <f t="shared" si="32"/>
        <v>2615</v>
      </c>
      <c r="DR48" s="602">
        <f t="shared" si="33"/>
        <v>2615</v>
      </c>
      <c r="DS48" s="602">
        <f t="shared" si="34"/>
        <v>2606</v>
      </c>
      <c r="DT48" s="602">
        <f t="shared" si="35"/>
        <v>2616</v>
      </c>
      <c r="DU48" s="602">
        <f t="shared" si="36"/>
        <v>2616</v>
      </c>
      <c r="DV48" s="602">
        <f t="shared" si="37"/>
        <v>2616</v>
      </c>
      <c r="DW48" s="602">
        <f t="shared" si="38"/>
        <v>2616</v>
      </c>
      <c r="DX48" s="602">
        <f t="shared" si="39"/>
        <v>2616</v>
      </c>
      <c r="DY48" s="602">
        <f t="shared" si="40"/>
        <v>2616</v>
      </c>
      <c r="DZ48" s="602">
        <f t="shared" si="41"/>
        <v>2616</v>
      </c>
      <c r="EA48" s="602">
        <f t="shared" si="42"/>
        <v>2607</v>
      </c>
      <c r="EB48" s="602">
        <f t="shared" si="43"/>
        <v>2617</v>
      </c>
      <c r="EC48" s="602">
        <f t="shared" si="44"/>
        <v>2617</v>
      </c>
      <c r="ED48" s="602">
        <f t="shared" si="45"/>
        <v>2617</v>
      </c>
      <c r="EE48" s="602">
        <f t="shared" si="46"/>
        <v>2617</v>
      </c>
      <c r="EF48" s="602">
        <f t="shared" si="47"/>
        <v>2617</v>
      </c>
      <c r="EG48" s="602">
        <f t="shared" si="48"/>
        <v>2617</v>
      </c>
      <c r="EH48" s="602">
        <f t="shared" si="49"/>
        <v>2617</v>
      </c>
      <c r="EI48" s="602">
        <f t="shared" si="50"/>
        <v>2608</v>
      </c>
      <c r="EJ48" s="602">
        <f t="shared" si="51"/>
        <v>2618</v>
      </c>
      <c r="EK48" s="602">
        <f t="shared" si="52"/>
        <v>2618</v>
      </c>
      <c r="EL48" s="602">
        <f t="shared" si="53"/>
        <v>2618</v>
      </c>
      <c r="EM48" s="602">
        <f t="shared" si="54"/>
        <v>2618</v>
      </c>
      <c r="EN48" s="602">
        <f t="shared" si="55"/>
        <v>2618</v>
      </c>
      <c r="EO48" s="602">
        <f t="shared" si="56"/>
        <v>2618</v>
      </c>
      <c r="EP48" s="602">
        <f t="shared" si="57"/>
        <v>2618</v>
      </c>
      <c r="EQ48" s="602">
        <f t="shared" si="58"/>
        <v>2609</v>
      </c>
      <c r="ER48" s="602">
        <f t="shared" si="59"/>
        <v>2619</v>
      </c>
      <c r="ES48" s="602">
        <f t="shared" si="60"/>
        <v>2619</v>
      </c>
      <c r="ET48" s="602">
        <f t="shared" si="61"/>
        <v>2619</v>
      </c>
      <c r="EU48" s="602">
        <f t="shared" si="62"/>
        <v>2619</v>
      </c>
      <c r="EV48" s="602">
        <f t="shared" si="63"/>
        <v>2619</v>
      </c>
      <c r="EW48" s="602">
        <f t="shared" si="64"/>
        <v>2619</v>
      </c>
      <c r="EX48" s="602">
        <f t="shared" si="65"/>
        <v>2619</v>
      </c>
      <c r="EY48" s="602">
        <f t="shared" si="66"/>
        <v>2625</v>
      </c>
    </row>
    <row r="49" spans="2:155" ht="12.75" customHeight="1" x14ac:dyDescent="0.2">
      <c r="B49" s="617" t="str">
        <f>IF(COUNTIF($CK$10:CK49,TRUE)&gt;0,"",INDEX(C_InstallationDescription!$E$224:$E$240,ROWS($A$11:A49)))</f>
        <v/>
      </c>
      <c r="C49" s="623" t="str">
        <f>IF($E49="","",INDEX(C_InstallationDescription!F:F,MATCH($B49,C_InstallationDescription!$E:$E,0)))</f>
        <v/>
      </c>
      <c r="D49" s="623" t="str">
        <f>IF($E49="","",INDEX(C_InstallationDescription!I:I,MATCH($B49,C_InstallationDescription!$E:$E,0)))</f>
        <v/>
      </c>
      <c r="E49" s="623" t="str">
        <f>IF($B49="","",INDEX(C_InstallationDescription!F:F,MATCH($CJ49,C_InstallationDescription!$Q:$Q,0)))</f>
        <v/>
      </c>
      <c r="F49" s="624" t="str">
        <f>IF($E49="","",INDEX(C_InstallationDescription!L:L,MATCH($CJ49,C_InstallationDescription!$Q:$Q,0)))</f>
        <v/>
      </c>
      <c r="G49" s="623" t="str">
        <f>IF($E49="","",INDEX(C_InstallationDescription!M:M,MATCH($CJ49,C_InstallationDescription!$Q:$Q,0)))</f>
        <v/>
      </c>
      <c r="H49" s="623" t="str">
        <f>IF($E49="","",INDEX(C_InstallationDescription!N:N,MATCH($CJ49,C_InstallationDescription!$Q:$Q,0)))</f>
        <v/>
      </c>
      <c r="I49" s="620" t="str">
        <f>IF($E49="","",IF(INDEX(E_SourceStreams!$A:$N,CN49,I$7)="","",INDEX(E_SourceStreams!$A:$N,CN49,I$7)))</f>
        <v/>
      </c>
      <c r="J49" s="620" t="str">
        <f>IF($E49="","",IF(INDEX(E_SourceStreams!$A:$N,CO49,J$7)="","",INDEX(E_SourceStreams!$A:$N,CO49,J$7)))</f>
        <v/>
      </c>
      <c r="K49" s="620" t="str">
        <f>IF($E49="","",IF(INDEX(E_SourceStreams!$A:$N,CP49,K$7)="","",INDEX(E_SourceStreams!$A:$N,CP49,K$7)))</f>
        <v/>
      </c>
      <c r="L49" s="620" t="str">
        <f>IF($E49="","",IF(INDEX(E_SourceStreams!$A:$N,CQ49,L$7)="","",INDEX(E_SourceStreams!$A:$N,CQ49,L$7)))</f>
        <v/>
      </c>
      <c r="M49" s="620" t="str">
        <f>IF($E49="","",IF(INDEX(E_SourceStreams!$A:$N,CR49,M$7)="","",INDEX(E_SourceStreams!$A:$N,CR49,M$7)))</f>
        <v/>
      </c>
      <c r="N49" s="620" t="str">
        <f>IF($E49="","",IF(INDEX(E_SourceStreams!$A:$N,CS49,N$7)="","",INDEX(E_SourceStreams!$A:$N,CS49,N$7)))</f>
        <v/>
      </c>
      <c r="O49" s="620" t="str">
        <f>IF($E49="","",IF(INDEX(E_SourceStreams!$A:$N,CT49,O$7)="","",INDEX(E_SourceStreams!$A:$N,CT49,O$7)))</f>
        <v/>
      </c>
      <c r="P49" s="620" t="str">
        <f>IF($E49="","",IF(INDEX(E_SourceStreams!$A:$N,CU49,P$7)="","",INDEX(E_SourceStreams!$A:$N,CU49,P$7)))</f>
        <v/>
      </c>
      <c r="Q49" s="620" t="str">
        <f>IF($E49="","",IF(INDEX(E_SourceStreams!$A:$N,CV49,Q$7)="","",INDEX(E_SourceStreams!$A:$N,CV49,Q$7)))</f>
        <v/>
      </c>
      <c r="R49" s="620" t="str">
        <f>IF($E49="","",IF(INDEX(E_SourceStreams!$A:$N,CW49,R$7)="","",INDEX(E_SourceStreams!$A:$N,CW49,R$7)))</f>
        <v/>
      </c>
      <c r="S49" s="620" t="str">
        <f>IF($E49="","",IF(INDEX(E_SourceStreams!$A:$N,CX49,S$7)="","",INDEX(E_SourceStreams!$A:$N,CX49,S$7)))</f>
        <v/>
      </c>
      <c r="T49" s="620" t="str">
        <f>IF($E49="","",IF(INDEX(E_SourceStreams!$A:$N,CY49,T$7)="","",INDEX(E_SourceStreams!$A:$N,CY49,T$7)))</f>
        <v/>
      </c>
      <c r="U49" s="620" t="str">
        <f>IF($E49="","",IF(INDEX(E_SourceStreams!$A:$N,CZ49,U$7)="","",INDEX(E_SourceStreams!$A:$N,CZ49,U$7)))</f>
        <v/>
      </c>
      <c r="V49" s="620" t="str">
        <f>IF($E49="","",IF(INDEX(E_SourceStreams!$A:$N,DA49,V$7)="","",INDEX(E_SourceStreams!$A:$N,DA49,V$7)))</f>
        <v/>
      </c>
      <c r="W49" s="620" t="str">
        <f>IF($E49="","",IF(INDEX(E_SourceStreams!$A:$N,DB49,W$7)="","",INDEX(E_SourceStreams!$A:$N,DB49,W$7)))</f>
        <v/>
      </c>
      <c r="X49" s="620" t="str">
        <f>IF($E49="","",IF(INDEX(E_SourceStreams!$A:$N,DC49,X$7)="","",INDEX(E_SourceStreams!$A:$N,DC49,X$7)))</f>
        <v/>
      </c>
      <c r="Y49" s="620" t="str">
        <f>IF($E49="","",IF(INDEX(E_SourceStreams!$A:$N,DD49,Y$7)="","",INDEX(E_SourceStreams!$A:$N,DD49,Y$7)))</f>
        <v/>
      </c>
      <c r="Z49" s="620" t="str">
        <f>IF($E49="","",IF(INDEX(E_SourceStreams!$A:$N,DE49,Z$7)="","",INDEX(E_SourceStreams!$A:$N,DE49,Z$7)))</f>
        <v/>
      </c>
      <c r="AA49" s="620" t="str">
        <f>IF($E49="","",IF(INDEX(E_SourceStreams!$A:$N,DF49,AA$7)="","",INDEX(E_SourceStreams!$A:$N,DF49,AA$7)))</f>
        <v/>
      </c>
      <c r="AB49" s="620" t="str">
        <f>IF($E49="","",IF(INDEX(E_SourceStreams!$A:$N,DG49,AB$7)="","",INDEX(E_SourceStreams!$A:$N,DG49,AB$7)))</f>
        <v/>
      </c>
      <c r="AC49" s="620" t="str">
        <f>IF($E49="","",IF(INDEX(E_SourceStreams!$A:$N,DH49,AC$7)="","",INDEX(E_SourceStreams!$A:$N,DH49,AC$7)))</f>
        <v/>
      </c>
      <c r="AD49" s="620" t="str">
        <f>IF($E49="","",IF(INDEX(E_SourceStreams!$A:$N,DI49,AD$7)="","",INDEX(E_SourceStreams!$A:$N,DI49,AD$7)))</f>
        <v/>
      </c>
      <c r="AE49" s="620" t="str">
        <f>IF($E49="","",IF(INDEX(E_SourceStreams!$A:$N,DJ49,AE$7)="","",INDEX(E_SourceStreams!$A:$N,DJ49,AE$7)))</f>
        <v/>
      </c>
      <c r="AF49" s="620" t="str">
        <f>IF($E49="","",IF(INDEX(E_SourceStreams!$A:$N,DK49,AF$7)="","",INDEX(E_SourceStreams!$A:$N,DK49,AF$7)))</f>
        <v/>
      </c>
      <c r="AG49" s="620" t="str">
        <f>IF($E49="","",IF(INDEX(E_SourceStreams!$A:$N,DL49,AG$7)="","",INDEX(E_SourceStreams!$A:$N,DL49,AG$7)))</f>
        <v/>
      </c>
      <c r="AH49" s="620" t="str">
        <f>IF($E49="","",IF(INDEX(E_SourceStreams!$A:$N,DM49,AH$7)="","",INDEX(E_SourceStreams!$A:$N,DM49,AH$7)))</f>
        <v/>
      </c>
      <c r="AI49" s="620" t="str">
        <f>IF($E49="","",IF(INDEX(E_SourceStreams!$A:$N,DN49,AI$7)="","",INDEX(E_SourceStreams!$A:$N,DN49,AI$7)))</f>
        <v/>
      </c>
      <c r="AJ49" s="620" t="str">
        <f>IF($E49="","",IF(INDEX(E_SourceStreams!$A:$N,DO49,AJ$7)="","",INDEX(E_SourceStreams!$A:$N,DO49,AJ$7)))</f>
        <v/>
      </c>
      <c r="AK49" s="620" t="str">
        <f>IF($E49="","",IF(INDEX(E_SourceStreams!$A:$N,DP49,AK$7)="","",INDEX(E_SourceStreams!$A:$N,DP49,AK$7)))</f>
        <v/>
      </c>
      <c r="AL49" s="620" t="str">
        <f>IF($E49="","",IF(INDEX(E_SourceStreams!$A:$N,DQ49,AL$7)="","",INDEX(E_SourceStreams!$A:$N,DQ49,AL$7)))</f>
        <v/>
      </c>
      <c r="AM49" s="620" t="str">
        <f>IF($E49="","",IF(INDEX(E_SourceStreams!$A:$N,DR49,AM$7)="","",INDEX(E_SourceStreams!$A:$N,DR49,AM$7)))</f>
        <v/>
      </c>
      <c r="AN49" s="620" t="str">
        <f>IF($E49="","",IF(INDEX(E_SourceStreams!$A:$N,DS49,AN$7)="","",INDEX(E_SourceStreams!$A:$N,DS49,AN$7)))</f>
        <v/>
      </c>
      <c r="AO49" s="620" t="str">
        <f>IF($E49="","",IF(INDEX(E_SourceStreams!$A:$N,DT49,AO$7)="","",INDEX(E_SourceStreams!$A:$N,DT49,AO$7)))</f>
        <v/>
      </c>
      <c r="AP49" s="620" t="str">
        <f>IF($E49="","",IF(INDEX(E_SourceStreams!$A:$N,DU49,AP$7)="","",INDEX(E_SourceStreams!$A:$N,DU49,AP$7)))</f>
        <v/>
      </c>
      <c r="AQ49" s="620" t="str">
        <f>IF($E49="","",IF(INDEX(E_SourceStreams!$A:$N,DV49,AQ$7)="","",INDEX(E_SourceStreams!$A:$N,DV49,AQ$7)))</f>
        <v/>
      </c>
      <c r="AR49" s="620" t="str">
        <f>IF($E49="","",IF(INDEX(E_SourceStreams!$A:$N,DW49,AR$7)="","",INDEX(E_SourceStreams!$A:$N,DW49,AR$7)))</f>
        <v/>
      </c>
      <c r="AS49" s="620" t="str">
        <f>IF($E49="","",IF(INDEX(E_SourceStreams!$A:$N,DX49,AS$7)="","",INDEX(E_SourceStreams!$A:$N,DX49,AS$7)))</f>
        <v/>
      </c>
      <c r="AT49" s="620" t="str">
        <f>IF($E49="","",IF(INDEX(E_SourceStreams!$A:$N,DY49,AT$7)="","",INDEX(E_SourceStreams!$A:$N,DY49,AT$7)))</f>
        <v/>
      </c>
      <c r="AU49" s="620" t="str">
        <f>IF($E49="","",IF(INDEX(E_SourceStreams!$A:$N,DZ49,AU$7)="","",INDEX(E_SourceStreams!$A:$N,DZ49,AU$7)))</f>
        <v/>
      </c>
      <c r="AV49" s="620" t="str">
        <f>IF($E49="","",IF(INDEX(E_SourceStreams!$A:$N,EA49,AV$7)="","",INDEX(E_SourceStreams!$A:$N,EA49,AV$7)))</f>
        <v/>
      </c>
      <c r="AW49" s="620" t="str">
        <f>IF($E49="","",IF(INDEX(E_SourceStreams!$A:$N,EB49,AW$7)="","",INDEX(E_SourceStreams!$A:$N,EB49,AW$7)))</f>
        <v/>
      </c>
      <c r="AX49" s="620" t="str">
        <f>IF($E49="","",IF(INDEX(E_SourceStreams!$A:$N,EC49,AX$7)="","",INDEX(E_SourceStreams!$A:$N,EC49,AX$7)))</f>
        <v/>
      </c>
      <c r="AY49" s="620" t="str">
        <f>IF($E49="","",IF(INDEX(E_SourceStreams!$A:$N,ED49,AY$7)="","",INDEX(E_SourceStreams!$A:$N,ED49,AY$7)))</f>
        <v/>
      </c>
      <c r="AZ49" s="620" t="str">
        <f>IF($E49="","",IF(INDEX(E_SourceStreams!$A:$N,EE49,AZ$7)="","",INDEX(E_SourceStreams!$A:$N,EE49,AZ$7)))</f>
        <v/>
      </c>
      <c r="BA49" s="620" t="str">
        <f>IF($E49="","",IF(INDEX(E_SourceStreams!$A:$N,EF49,BA$7)="","",INDEX(E_SourceStreams!$A:$N,EF49,BA$7)))</f>
        <v/>
      </c>
      <c r="BB49" s="620" t="str">
        <f>IF($E49="","",IF(INDEX(E_SourceStreams!$A:$N,EG49,BB$7)="","",INDEX(E_SourceStreams!$A:$N,EG49,BB$7)))</f>
        <v/>
      </c>
      <c r="BC49" s="620" t="str">
        <f>IF($E49="","",IF(INDEX(E_SourceStreams!$A:$N,EH49,BC$7)="","",INDEX(E_SourceStreams!$A:$N,EH49,BC$7)))</f>
        <v/>
      </c>
      <c r="BD49" s="620" t="str">
        <f>IF($E49="","",IF(INDEX(E_SourceStreams!$A:$N,EI49,BD$7)="","",INDEX(E_SourceStreams!$A:$N,EI49,BD$7)))</f>
        <v/>
      </c>
      <c r="BE49" s="620" t="str">
        <f>IF($E49="","",IF(INDEX(E_SourceStreams!$A:$N,EJ49,BE$7)="","",INDEX(E_SourceStreams!$A:$N,EJ49,BE$7)))</f>
        <v/>
      </c>
      <c r="BF49" s="620" t="str">
        <f>IF($E49="","",IF(INDEX(E_SourceStreams!$A:$N,EK49,BF$7)="","",INDEX(E_SourceStreams!$A:$N,EK49,BF$7)))</f>
        <v/>
      </c>
      <c r="BG49" s="620" t="str">
        <f>IF($E49="","",IF(INDEX(E_SourceStreams!$A:$N,EL49,BG$7)="","",INDEX(E_SourceStreams!$A:$N,EL49,BG$7)))</f>
        <v/>
      </c>
      <c r="BH49" s="620" t="str">
        <f>IF($E49="","",IF(INDEX(E_SourceStreams!$A:$N,EM49,BH$7)="","",INDEX(E_SourceStreams!$A:$N,EM49,BH$7)))</f>
        <v/>
      </c>
      <c r="BI49" s="620" t="str">
        <f>IF($E49="","",IF(INDEX(E_SourceStreams!$A:$N,EN49,BI$7)="","",INDEX(E_SourceStreams!$A:$N,EN49,BI$7)))</f>
        <v/>
      </c>
      <c r="BJ49" s="620" t="str">
        <f>IF($E49="","",IF(INDEX(E_SourceStreams!$A:$N,EO49,BJ$7)="","",INDEX(E_SourceStreams!$A:$N,EO49,BJ$7)))</f>
        <v/>
      </c>
      <c r="BK49" s="620" t="str">
        <f>IF($E49="","",IF(INDEX(E_SourceStreams!$A:$N,EP49,BK$7)="","",INDEX(E_SourceStreams!$A:$N,EP49,BK$7)))</f>
        <v/>
      </c>
      <c r="BL49" s="620" t="str">
        <f>IF($E49="","",IF(INDEX(E_SourceStreams!$A:$N,EQ49,BL$7)="","",INDEX(E_SourceStreams!$A:$N,EQ49,BL$7)))</f>
        <v/>
      </c>
      <c r="BM49" s="620" t="str">
        <f>IF($E49="","",IF(INDEX(E_SourceStreams!$A:$N,ER49,BM$7)="","",INDEX(E_SourceStreams!$A:$N,ER49,BM$7)))</f>
        <v/>
      </c>
      <c r="BN49" s="620" t="str">
        <f>IF($E49="","",IF(INDEX(E_SourceStreams!$A:$N,ES49,BN$7)="","",INDEX(E_SourceStreams!$A:$N,ES49,BN$7)))</f>
        <v/>
      </c>
      <c r="BO49" s="620" t="str">
        <f>IF($E49="","",IF(INDEX(E_SourceStreams!$A:$N,ET49,BO$7)="","",INDEX(E_SourceStreams!$A:$N,ET49,BO$7)))</f>
        <v/>
      </c>
      <c r="BP49" s="620" t="str">
        <f>IF($E49="","",IF(INDEX(E_SourceStreams!$A:$N,EU49,BP$7)="","",INDEX(E_SourceStreams!$A:$N,EU49,BP$7)))</f>
        <v/>
      </c>
      <c r="BQ49" s="620" t="str">
        <f>IF($E49="","",IF(INDEX(E_SourceStreams!$A:$N,EV49,BQ$7)="","",INDEX(E_SourceStreams!$A:$N,EV49,BQ$7)))</f>
        <v/>
      </c>
      <c r="BR49" s="620" t="str">
        <f>IF($E49="","",IF(INDEX(E_SourceStreams!$A:$N,EW49,BR$7)="","",INDEX(E_SourceStreams!$A:$N,EW49,BR$7)))</f>
        <v/>
      </c>
      <c r="BS49" s="620" t="str">
        <f>IF($E49="","",IF(INDEX(E_SourceStreams!$A:$N,EX49,BS$7)="","",INDEX(E_SourceStreams!$A:$N,EX49,BS$7)))</f>
        <v/>
      </c>
      <c r="BT49" s="620" t="str">
        <f>IF($E49="","",IF(INDEX(E_SourceStreams!$A:$N,EY49,BT$7)="","",INDEX(E_SourceStreams!$A:$N,EY49,BT$7)))</f>
        <v/>
      </c>
      <c r="BU49" s="615"/>
      <c r="CJ49" s="621" t="str">
        <f t="shared" si="68"/>
        <v>SourceCategory_</v>
      </c>
      <c r="CK49" s="602" t="b">
        <f>INDEX(C_InstallationDescription!$A$224:$A$329,ROWS($CI$11:CI49))="ausblenden"</f>
        <v>0</v>
      </c>
      <c r="CL49" s="602" t="str">
        <f t="shared" si="69"/>
        <v>SourceStreamName_</v>
      </c>
      <c r="CN49" s="602">
        <f t="shared" si="67"/>
        <v>2642</v>
      </c>
      <c r="CO49" s="602">
        <f t="shared" si="4"/>
        <v>2644</v>
      </c>
      <c r="CP49" s="602">
        <f t="shared" si="5"/>
        <v>2646</v>
      </c>
      <c r="CQ49" s="602">
        <f t="shared" si="6"/>
        <v>2648</v>
      </c>
      <c r="CR49" s="602">
        <f t="shared" si="7"/>
        <v>2650</v>
      </c>
      <c r="CS49" s="602">
        <f t="shared" si="8"/>
        <v>2652</v>
      </c>
      <c r="CT49" s="602">
        <f t="shared" si="9"/>
        <v>2654</v>
      </c>
      <c r="CU49" s="602">
        <f t="shared" si="10"/>
        <v>2654</v>
      </c>
      <c r="CV49" s="602">
        <f t="shared" si="11"/>
        <v>2654</v>
      </c>
      <c r="CW49" s="602">
        <f t="shared" si="12"/>
        <v>2654</v>
      </c>
      <c r="CX49" s="602">
        <f t="shared" si="13"/>
        <v>2654</v>
      </c>
      <c r="CY49" s="602">
        <f t="shared" si="14"/>
        <v>2657</v>
      </c>
      <c r="CZ49" s="602">
        <f t="shared" si="15"/>
        <v>2661</v>
      </c>
      <c r="DA49" s="602">
        <f t="shared" si="16"/>
        <v>2662</v>
      </c>
      <c r="DB49" s="602">
        <f t="shared" si="17"/>
        <v>2663</v>
      </c>
      <c r="DC49" s="602">
        <f t="shared" si="18"/>
        <v>2670</v>
      </c>
      <c r="DD49" s="602">
        <f t="shared" si="19"/>
        <v>2680</v>
      </c>
      <c r="DE49" s="602">
        <f t="shared" si="20"/>
        <v>2680</v>
      </c>
      <c r="DF49" s="602">
        <f t="shared" si="21"/>
        <v>2680</v>
      </c>
      <c r="DG49" s="602">
        <f t="shared" si="22"/>
        <v>2680</v>
      </c>
      <c r="DH49" s="602">
        <f t="shared" si="23"/>
        <v>2680</v>
      </c>
      <c r="DI49" s="602">
        <f t="shared" si="24"/>
        <v>2680</v>
      </c>
      <c r="DJ49" s="602">
        <f t="shared" si="25"/>
        <v>2680</v>
      </c>
      <c r="DK49" s="602">
        <f t="shared" si="26"/>
        <v>2671</v>
      </c>
      <c r="DL49" s="602">
        <f t="shared" si="27"/>
        <v>2681</v>
      </c>
      <c r="DM49" s="602">
        <f t="shared" si="28"/>
        <v>2681</v>
      </c>
      <c r="DN49" s="602">
        <f t="shared" si="29"/>
        <v>2681</v>
      </c>
      <c r="DO49" s="602">
        <f t="shared" si="30"/>
        <v>2681</v>
      </c>
      <c r="DP49" s="602">
        <f t="shared" si="31"/>
        <v>2681</v>
      </c>
      <c r="DQ49" s="602">
        <f t="shared" si="32"/>
        <v>2681</v>
      </c>
      <c r="DR49" s="602">
        <f t="shared" si="33"/>
        <v>2681</v>
      </c>
      <c r="DS49" s="602">
        <f t="shared" si="34"/>
        <v>2672</v>
      </c>
      <c r="DT49" s="602">
        <f t="shared" si="35"/>
        <v>2682</v>
      </c>
      <c r="DU49" s="602">
        <f t="shared" si="36"/>
        <v>2682</v>
      </c>
      <c r="DV49" s="602">
        <f t="shared" si="37"/>
        <v>2682</v>
      </c>
      <c r="DW49" s="602">
        <f t="shared" si="38"/>
        <v>2682</v>
      </c>
      <c r="DX49" s="602">
        <f t="shared" si="39"/>
        <v>2682</v>
      </c>
      <c r="DY49" s="602">
        <f t="shared" si="40"/>
        <v>2682</v>
      </c>
      <c r="DZ49" s="602">
        <f t="shared" si="41"/>
        <v>2682</v>
      </c>
      <c r="EA49" s="602">
        <f t="shared" si="42"/>
        <v>2673</v>
      </c>
      <c r="EB49" s="602">
        <f t="shared" si="43"/>
        <v>2683</v>
      </c>
      <c r="EC49" s="602">
        <f t="shared" si="44"/>
        <v>2683</v>
      </c>
      <c r="ED49" s="602">
        <f t="shared" si="45"/>
        <v>2683</v>
      </c>
      <c r="EE49" s="602">
        <f t="shared" si="46"/>
        <v>2683</v>
      </c>
      <c r="EF49" s="602">
        <f t="shared" si="47"/>
        <v>2683</v>
      </c>
      <c r="EG49" s="602">
        <f t="shared" si="48"/>
        <v>2683</v>
      </c>
      <c r="EH49" s="602">
        <f t="shared" si="49"/>
        <v>2683</v>
      </c>
      <c r="EI49" s="602">
        <f t="shared" si="50"/>
        <v>2674</v>
      </c>
      <c r="EJ49" s="602">
        <f t="shared" si="51"/>
        <v>2684</v>
      </c>
      <c r="EK49" s="602">
        <f t="shared" si="52"/>
        <v>2684</v>
      </c>
      <c r="EL49" s="602">
        <f t="shared" si="53"/>
        <v>2684</v>
      </c>
      <c r="EM49" s="602">
        <f t="shared" si="54"/>
        <v>2684</v>
      </c>
      <c r="EN49" s="602">
        <f t="shared" si="55"/>
        <v>2684</v>
      </c>
      <c r="EO49" s="602">
        <f t="shared" si="56"/>
        <v>2684</v>
      </c>
      <c r="EP49" s="602">
        <f t="shared" si="57"/>
        <v>2684</v>
      </c>
      <c r="EQ49" s="602">
        <f t="shared" si="58"/>
        <v>2675</v>
      </c>
      <c r="ER49" s="602">
        <f t="shared" si="59"/>
        <v>2685</v>
      </c>
      <c r="ES49" s="602">
        <f t="shared" si="60"/>
        <v>2685</v>
      </c>
      <c r="ET49" s="602">
        <f t="shared" si="61"/>
        <v>2685</v>
      </c>
      <c r="EU49" s="602">
        <f t="shared" si="62"/>
        <v>2685</v>
      </c>
      <c r="EV49" s="602">
        <f t="shared" si="63"/>
        <v>2685</v>
      </c>
      <c r="EW49" s="602">
        <f t="shared" si="64"/>
        <v>2685</v>
      </c>
      <c r="EX49" s="602">
        <f t="shared" si="65"/>
        <v>2685</v>
      </c>
      <c r="EY49" s="602">
        <f t="shared" si="66"/>
        <v>2691</v>
      </c>
    </row>
    <row r="50" spans="2:155" ht="12.75" customHeight="1" x14ac:dyDescent="0.2">
      <c r="B50" s="617" t="str">
        <f>IF(COUNTIF($CK$10:CK50,TRUE)&gt;0,"",INDEX(C_InstallationDescription!$E$224:$E$240,ROWS($A$11:A50)))</f>
        <v/>
      </c>
      <c r="C50" s="623" t="str">
        <f>IF($E50="","",INDEX(C_InstallationDescription!F:F,MATCH($B50,C_InstallationDescription!$E:$E,0)))</f>
        <v/>
      </c>
      <c r="D50" s="623" t="str">
        <f>IF($E50="","",INDEX(C_InstallationDescription!I:I,MATCH($B50,C_InstallationDescription!$E:$E,0)))</f>
        <v/>
      </c>
      <c r="E50" s="623" t="str">
        <f>IF($B50="","",INDEX(C_InstallationDescription!F:F,MATCH($CJ50,C_InstallationDescription!$Q:$Q,0)))</f>
        <v/>
      </c>
      <c r="F50" s="624" t="str">
        <f>IF($E50="","",INDEX(C_InstallationDescription!L:L,MATCH($CJ50,C_InstallationDescription!$Q:$Q,0)))</f>
        <v/>
      </c>
      <c r="G50" s="623" t="str">
        <f>IF($E50="","",INDEX(C_InstallationDescription!M:M,MATCH($CJ50,C_InstallationDescription!$Q:$Q,0)))</f>
        <v/>
      </c>
      <c r="H50" s="623" t="str">
        <f>IF($E50="","",INDEX(C_InstallationDescription!N:N,MATCH($CJ50,C_InstallationDescription!$Q:$Q,0)))</f>
        <v/>
      </c>
      <c r="I50" s="620" t="str">
        <f>IF($E50="","",IF(INDEX(E_SourceStreams!$A:$N,CN50,I$7)="","",INDEX(E_SourceStreams!$A:$N,CN50,I$7)))</f>
        <v/>
      </c>
      <c r="J50" s="620" t="str">
        <f>IF($E50="","",IF(INDEX(E_SourceStreams!$A:$N,CO50,J$7)="","",INDEX(E_SourceStreams!$A:$N,CO50,J$7)))</f>
        <v/>
      </c>
      <c r="K50" s="620" t="str">
        <f>IF($E50="","",IF(INDEX(E_SourceStreams!$A:$N,CP50,K$7)="","",INDEX(E_SourceStreams!$A:$N,CP50,K$7)))</f>
        <v/>
      </c>
      <c r="L50" s="620" t="str">
        <f>IF($E50="","",IF(INDEX(E_SourceStreams!$A:$N,CQ50,L$7)="","",INDEX(E_SourceStreams!$A:$N,CQ50,L$7)))</f>
        <v/>
      </c>
      <c r="M50" s="620" t="str">
        <f>IF($E50="","",IF(INDEX(E_SourceStreams!$A:$N,CR50,M$7)="","",INDEX(E_SourceStreams!$A:$N,CR50,M$7)))</f>
        <v/>
      </c>
      <c r="N50" s="620" t="str">
        <f>IF($E50="","",IF(INDEX(E_SourceStreams!$A:$N,CS50,N$7)="","",INDEX(E_SourceStreams!$A:$N,CS50,N$7)))</f>
        <v/>
      </c>
      <c r="O50" s="620" t="str">
        <f>IF($E50="","",IF(INDEX(E_SourceStreams!$A:$N,CT50,O$7)="","",INDEX(E_SourceStreams!$A:$N,CT50,O$7)))</f>
        <v/>
      </c>
      <c r="P50" s="620" t="str">
        <f>IF($E50="","",IF(INDEX(E_SourceStreams!$A:$N,CU50,P$7)="","",INDEX(E_SourceStreams!$A:$N,CU50,P$7)))</f>
        <v/>
      </c>
      <c r="Q50" s="620" t="str">
        <f>IF($E50="","",IF(INDEX(E_SourceStreams!$A:$N,CV50,Q$7)="","",INDEX(E_SourceStreams!$A:$N,CV50,Q$7)))</f>
        <v/>
      </c>
      <c r="R50" s="620" t="str">
        <f>IF($E50="","",IF(INDEX(E_SourceStreams!$A:$N,CW50,R$7)="","",INDEX(E_SourceStreams!$A:$N,CW50,R$7)))</f>
        <v/>
      </c>
      <c r="S50" s="620" t="str">
        <f>IF($E50="","",IF(INDEX(E_SourceStreams!$A:$N,CX50,S$7)="","",INDEX(E_SourceStreams!$A:$N,CX50,S$7)))</f>
        <v/>
      </c>
      <c r="T50" s="620" t="str">
        <f>IF($E50="","",IF(INDEX(E_SourceStreams!$A:$N,CY50,T$7)="","",INDEX(E_SourceStreams!$A:$N,CY50,T$7)))</f>
        <v/>
      </c>
      <c r="U50" s="620" t="str">
        <f>IF($E50="","",IF(INDEX(E_SourceStreams!$A:$N,CZ50,U$7)="","",INDEX(E_SourceStreams!$A:$N,CZ50,U$7)))</f>
        <v/>
      </c>
      <c r="V50" s="620" t="str">
        <f>IF($E50="","",IF(INDEX(E_SourceStreams!$A:$N,DA50,V$7)="","",INDEX(E_SourceStreams!$A:$N,DA50,V$7)))</f>
        <v/>
      </c>
      <c r="W50" s="620" t="str">
        <f>IF($E50="","",IF(INDEX(E_SourceStreams!$A:$N,DB50,W$7)="","",INDEX(E_SourceStreams!$A:$N,DB50,W$7)))</f>
        <v/>
      </c>
      <c r="X50" s="620" t="str">
        <f>IF($E50="","",IF(INDEX(E_SourceStreams!$A:$N,DC50,X$7)="","",INDEX(E_SourceStreams!$A:$N,DC50,X$7)))</f>
        <v/>
      </c>
      <c r="Y50" s="620" t="str">
        <f>IF($E50="","",IF(INDEX(E_SourceStreams!$A:$N,DD50,Y$7)="","",INDEX(E_SourceStreams!$A:$N,DD50,Y$7)))</f>
        <v/>
      </c>
      <c r="Z50" s="620" t="str">
        <f>IF($E50="","",IF(INDEX(E_SourceStreams!$A:$N,DE50,Z$7)="","",INDEX(E_SourceStreams!$A:$N,DE50,Z$7)))</f>
        <v/>
      </c>
      <c r="AA50" s="620" t="str">
        <f>IF($E50="","",IF(INDEX(E_SourceStreams!$A:$N,DF50,AA$7)="","",INDEX(E_SourceStreams!$A:$N,DF50,AA$7)))</f>
        <v/>
      </c>
      <c r="AB50" s="620" t="str">
        <f>IF($E50="","",IF(INDEX(E_SourceStreams!$A:$N,DG50,AB$7)="","",INDEX(E_SourceStreams!$A:$N,DG50,AB$7)))</f>
        <v/>
      </c>
      <c r="AC50" s="620" t="str">
        <f>IF($E50="","",IF(INDEX(E_SourceStreams!$A:$N,DH50,AC$7)="","",INDEX(E_SourceStreams!$A:$N,DH50,AC$7)))</f>
        <v/>
      </c>
      <c r="AD50" s="620" t="str">
        <f>IF($E50="","",IF(INDEX(E_SourceStreams!$A:$N,DI50,AD$7)="","",INDEX(E_SourceStreams!$A:$N,DI50,AD$7)))</f>
        <v/>
      </c>
      <c r="AE50" s="620" t="str">
        <f>IF($E50="","",IF(INDEX(E_SourceStreams!$A:$N,DJ50,AE$7)="","",INDEX(E_SourceStreams!$A:$N,DJ50,AE$7)))</f>
        <v/>
      </c>
      <c r="AF50" s="620" t="str">
        <f>IF($E50="","",IF(INDEX(E_SourceStreams!$A:$N,DK50,AF$7)="","",INDEX(E_SourceStreams!$A:$N,DK50,AF$7)))</f>
        <v/>
      </c>
      <c r="AG50" s="620" t="str">
        <f>IF($E50="","",IF(INDEX(E_SourceStreams!$A:$N,DL50,AG$7)="","",INDEX(E_SourceStreams!$A:$N,DL50,AG$7)))</f>
        <v/>
      </c>
      <c r="AH50" s="620" t="str">
        <f>IF($E50="","",IF(INDEX(E_SourceStreams!$A:$N,DM50,AH$7)="","",INDEX(E_SourceStreams!$A:$N,DM50,AH$7)))</f>
        <v/>
      </c>
      <c r="AI50" s="620" t="str">
        <f>IF($E50="","",IF(INDEX(E_SourceStreams!$A:$N,DN50,AI$7)="","",INDEX(E_SourceStreams!$A:$N,DN50,AI$7)))</f>
        <v/>
      </c>
      <c r="AJ50" s="620" t="str">
        <f>IF($E50="","",IF(INDEX(E_SourceStreams!$A:$N,DO50,AJ$7)="","",INDEX(E_SourceStreams!$A:$N,DO50,AJ$7)))</f>
        <v/>
      </c>
      <c r="AK50" s="620" t="str">
        <f>IF($E50="","",IF(INDEX(E_SourceStreams!$A:$N,DP50,AK$7)="","",INDEX(E_SourceStreams!$A:$N,DP50,AK$7)))</f>
        <v/>
      </c>
      <c r="AL50" s="620" t="str">
        <f>IF($E50="","",IF(INDEX(E_SourceStreams!$A:$N,DQ50,AL$7)="","",INDEX(E_SourceStreams!$A:$N,DQ50,AL$7)))</f>
        <v/>
      </c>
      <c r="AM50" s="620" t="str">
        <f>IF($E50="","",IF(INDEX(E_SourceStreams!$A:$N,DR50,AM$7)="","",INDEX(E_SourceStreams!$A:$N,DR50,AM$7)))</f>
        <v/>
      </c>
      <c r="AN50" s="620" t="str">
        <f>IF($E50="","",IF(INDEX(E_SourceStreams!$A:$N,DS50,AN$7)="","",INDEX(E_SourceStreams!$A:$N,DS50,AN$7)))</f>
        <v/>
      </c>
      <c r="AO50" s="620" t="str">
        <f>IF($E50="","",IF(INDEX(E_SourceStreams!$A:$N,DT50,AO$7)="","",INDEX(E_SourceStreams!$A:$N,DT50,AO$7)))</f>
        <v/>
      </c>
      <c r="AP50" s="620" t="str">
        <f>IF($E50="","",IF(INDEX(E_SourceStreams!$A:$N,DU50,AP$7)="","",INDEX(E_SourceStreams!$A:$N,DU50,AP$7)))</f>
        <v/>
      </c>
      <c r="AQ50" s="620" t="str">
        <f>IF($E50="","",IF(INDEX(E_SourceStreams!$A:$N,DV50,AQ$7)="","",INDEX(E_SourceStreams!$A:$N,DV50,AQ$7)))</f>
        <v/>
      </c>
      <c r="AR50" s="620" t="str">
        <f>IF($E50="","",IF(INDEX(E_SourceStreams!$A:$N,DW50,AR$7)="","",INDEX(E_SourceStreams!$A:$N,DW50,AR$7)))</f>
        <v/>
      </c>
      <c r="AS50" s="620" t="str">
        <f>IF($E50="","",IF(INDEX(E_SourceStreams!$A:$N,DX50,AS$7)="","",INDEX(E_SourceStreams!$A:$N,DX50,AS$7)))</f>
        <v/>
      </c>
      <c r="AT50" s="620" t="str">
        <f>IF($E50="","",IF(INDEX(E_SourceStreams!$A:$N,DY50,AT$7)="","",INDEX(E_SourceStreams!$A:$N,DY50,AT$7)))</f>
        <v/>
      </c>
      <c r="AU50" s="620" t="str">
        <f>IF($E50="","",IF(INDEX(E_SourceStreams!$A:$N,DZ50,AU$7)="","",INDEX(E_SourceStreams!$A:$N,DZ50,AU$7)))</f>
        <v/>
      </c>
      <c r="AV50" s="620" t="str">
        <f>IF($E50="","",IF(INDEX(E_SourceStreams!$A:$N,EA50,AV$7)="","",INDEX(E_SourceStreams!$A:$N,EA50,AV$7)))</f>
        <v/>
      </c>
      <c r="AW50" s="620" t="str">
        <f>IF($E50="","",IF(INDEX(E_SourceStreams!$A:$N,EB50,AW$7)="","",INDEX(E_SourceStreams!$A:$N,EB50,AW$7)))</f>
        <v/>
      </c>
      <c r="AX50" s="620" t="str">
        <f>IF($E50="","",IF(INDEX(E_SourceStreams!$A:$N,EC50,AX$7)="","",INDEX(E_SourceStreams!$A:$N,EC50,AX$7)))</f>
        <v/>
      </c>
      <c r="AY50" s="620" t="str">
        <f>IF($E50="","",IF(INDEX(E_SourceStreams!$A:$N,ED50,AY$7)="","",INDEX(E_SourceStreams!$A:$N,ED50,AY$7)))</f>
        <v/>
      </c>
      <c r="AZ50" s="620" t="str">
        <f>IF($E50="","",IF(INDEX(E_SourceStreams!$A:$N,EE50,AZ$7)="","",INDEX(E_SourceStreams!$A:$N,EE50,AZ$7)))</f>
        <v/>
      </c>
      <c r="BA50" s="620" t="str">
        <f>IF($E50="","",IF(INDEX(E_SourceStreams!$A:$N,EF50,BA$7)="","",INDEX(E_SourceStreams!$A:$N,EF50,BA$7)))</f>
        <v/>
      </c>
      <c r="BB50" s="620" t="str">
        <f>IF($E50="","",IF(INDEX(E_SourceStreams!$A:$N,EG50,BB$7)="","",INDEX(E_SourceStreams!$A:$N,EG50,BB$7)))</f>
        <v/>
      </c>
      <c r="BC50" s="620" t="str">
        <f>IF($E50="","",IF(INDEX(E_SourceStreams!$A:$N,EH50,BC$7)="","",INDEX(E_SourceStreams!$A:$N,EH50,BC$7)))</f>
        <v/>
      </c>
      <c r="BD50" s="620" t="str">
        <f>IF($E50="","",IF(INDEX(E_SourceStreams!$A:$N,EI50,BD$7)="","",INDEX(E_SourceStreams!$A:$N,EI50,BD$7)))</f>
        <v/>
      </c>
      <c r="BE50" s="620" t="str">
        <f>IF($E50="","",IF(INDEX(E_SourceStreams!$A:$N,EJ50,BE$7)="","",INDEX(E_SourceStreams!$A:$N,EJ50,BE$7)))</f>
        <v/>
      </c>
      <c r="BF50" s="620" t="str">
        <f>IF($E50="","",IF(INDEX(E_SourceStreams!$A:$N,EK50,BF$7)="","",INDEX(E_SourceStreams!$A:$N,EK50,BF$7)))</f>
        <v/>
      </c>
      <c r="BG50" s="620" t="str">
        <f>IF($E50="","",IF(INDEX(E_SourceStreams!$A:$N,EL50,BG$7)="","",INDEX(E_SourceStreams!$A:$N,EL50,BG$7)))</f>
        <v/>
      </c>
      <c r="BH50" s="620" t="str">
        <f>IF($E50="","",IF(INDEX(E_SourceStreams!$A:$N,EM50,BH$7)="","",INDEX(E_SourceStreams!$A:$N,EM50,BH$7)))</f>
        <v/>
      </c>
      <c r="BI50" s="620" t="str">
        <f>IF($E50="","",IF(INDEX(E_SourceStreams!$A:$N,EN50,BI$7)="","",INDEX(E_SourceStreams!$A:$N,EN50,BI$7)))</f>
        <v/>
      </c>
      <c r="BJ50" s="620" t="str">
        <f>IF($E50="","",IF(INDEX(E_SourceStreams!$A:$N,EO50,BJ$7)="","",INDEX(E_SourceStreams!$A:$N,EO50,BJ$7)))</f>
        <v/>
      </c>
      <c r="BK50" s="620" t="str">
        <f>IF($E50="","",IF(INDEX(E_SourceStreams!$A:$N,EP50,BK$7)="","",INDEX(E_SourceStreams!$A:$N,EP50,BK$7)))</f>
        <v/>
      </c>
      <c r="BL50" s="620" t="str">
        <f>IF($E50="","",IF(INDEX(E_SourceStreams!$A:$N,EQ50,BL$7)="","",INDEX(E_SourceStreams!$A:$N,EQ50,BL$7)))</f>
        <v/>
      </c>
      <c r="BM50" s="620" t="str">
        <f>IF($E50="","",IF(INDEX(E_SourceStreams!$A:$N,ER50,BM$7)="","",INDEX(E_SourceStreams!$A:$N,ER50,BM$7)))</f>
        <v/>
      </c>
      <c r="BN50" s="620" t="str">
        <f>IF($E50="","",IF(INDEX(E_SourceStreams!$A:$N,ES50,BN$7)="","",INDEX(E_SourceStreams!$A:$N,ES50,BN$7)))</f>
        <v/>
      </c>
      <c r="BO50" s="620" t="str">
        <f>IF($E50="","",IF(INDEX(E_SourceStreams!$A:$N,ET50,BO$7)="","",INDEX(E_SourceStreams!$A:$N,ET50,BO$7)))</f>
        <v/>
      </c>
      <c r="BP50" s="620" t="str">
        <f>IF($E50="","",IF(INDEX(E_SourceStreams!$A:$N,EU50,BP$7)="","",INDEX(E_SourceStreams!$A:$N,EU50,BP$7)))</f>
        <v/>
      </c>
      <c r="BQ50" s="620" t="str">
        <f>IF($E50="","",IF(INDEX(E_SourceStreams!$A:$N,EV50,BQ$7)="","",INDEX(E_SourceStreams!$A:$N,EV50,BQ$7)))</f>
        <v/>
      </c>
      <c r="BR50" s="620" t="str">
        <f>IF($E50="","",IF(INDEX(E_SourceStreams!$A:$N,EW50,BR$7)="","",INDEX(E_SourceStreams!$A:$N,EW50,BR$7)))</f>
        <v/>
      </c>
      <c r="BS50" s="620" t="str">
        <f>IF($E50="","",IF(INDEX(E_SourceStreams!$A:$N,EX50,BS$7)="","",INDEX(E_SourceStreams!$A:$N,EX50,BS$7)))</f>
        <v/>
      </c>
      <c r="BT50" s="620" t="str">
        <f>IF($E50="","",IF(INDEX(E_SourceStreams!$A:$N,EY50,BT$7)="","",INDEX(E_SourceStreams!$A:$N,EY50,BT$7)))</f>
        <v/>
      </c>
      <c r="BU50" s="615"/>
      <c r="CJ50" s="621" t="str">
        <f t="shared" si="68"/>
        <v>SourceCategory_</v>
      </c>
      <c r="CK50" s="602" t="b">
        <f>INDEX(C_InstallationDescription!$A$224:$A$329,ROWS($CI$11:CI50))="ausblenden"</f>
        <v>0</v>
      </c>
      <c r="CL50" s="602" t="str">
        <f t="shared" si="69"/>
        <v>SourceStreamName_</v>
      </c>
      <c r="CN50" s="602">
        <f t="shared" si="67"/>
        <v>2708</v>
      </c>
      <c r="CO50" s="602">
        <f t="shared" si="4"/>
        <v>2710</v>
      </c>
      <c r="CP50" s="602">
        <f t="shared" si="5"/>
        <v>2712</v>
      </c>
      <c r="CQ50" s="602">
        <f t="shared" si="6"/>
        <v>2714</v>
      </c>
      <c r="CR50" s="602">
        <f t="shared" si="7"/>
        <v>2716</v>
      </c>
      <c r="CS50" s="602">
        <f t="shared" si="8"/>
        <v>2718</v>
      </c>
      <c r="CT50" s="602">
        <f t="shared" si="9"/>
        <v>2720</v>
      </c>
      <c r="CU50" s="602">
        <f t="shared" si="10"/>
        <v>2720</v>
      </c>
      <c r="CV50" s="602">
        <f t="shared" si="11"/>
        <v>2720</v>
      </c>
      <c r="CW50" s="602">
        <f t="shared" si="12"/>
        <v>2720</v>
      </c>
      <c r="CX50" s="602">
        <f t="shared" si="13"/>
        <v>2720</v>
      </c>
      <c r="CY50" s="602">
        <f t="shared" si="14"/>
        <v>2723</v>
      </c>
      <c r="CZ50" s="602">
        <f t="shared" si="15"/>
        <v>2727</v>
      </c>
      <c r="DA50" s="602">
        <f t="shared" si="16"/>
        <v>2728</v>
      </c>
      <c r="DB50" s="602">
        <f t="shared" si="17"/>
        <v>2729</v>
      </c>
      <c r="DC50" s="602">
        <f t="shared" si="18"/>
        <v>2736</v>
      </c>
      <c r="DD50" s="602">
        <f t="shared" si="19"/>
        <v>2746</v>
      </c>
      <c r="DE50" s="602">
        <f t="shared" si="20"/>
        <v>2746</v>
      </c>
      <c r="DF50" s="602">
        <f t="shared" si="21"/>
        <v>2746</v>
      </c>
      <c r="DG50" s="602">
        <f t="shared" si="22"/>
        <v>2746</v>
      </c>
      <c r="DH50" s="602">
        <f t="shared" si="23"/>
        <v>2746</v>
      </c>
      <c r="DI50" s="602">
        <f t="shared" si="24"/>
        <v>2746</v>
      </c>
      <c r="DJ50" s="602">
        <f t="shared" si="25"/>
        <v>2746</v>
      </c>
      <c r="DK50" s="602">
        <f t="shared" si="26"/>
        <v>2737</v>
      </c>
      <c r="DL50" s="602">
        <f t="shared" si="27"/>
        <v>2747</v>
      </c>
      <c r="DM50" s="602">
        <f t="shared" si="28"/>
        <v>2747</v>
      </c>
      <c r="DN50" s="602">
        <f t="shared" si="29"/>
        <v>2747</v>
      </c>
      <c r="DO50" s="602">
        <f t="shared" si="30"/>
        <v>2747</v>
      </c>
      <c r="DP50" s="602">
        <f t="shared" si="31"/>
        <v>2747</v>
      </c>
      <c r="DQ50" s="602">
        <f t="shared" si="32"/>
        <v>2747</v>
      </c>
      <c r="DR50" s="602">
        <f t="shared" si="33"/>
        <v>2747</v>
      </c>
      <c r="DS50" s="602">
        <f t="shared" si="34"/>
        <v>2738</v>
      </c>
      <c r="DT50" s="602">
        <f t="shared" si="35"/>
        <v>2748</v>
      </c>
      <c r="DU50" s="602">
        <f t="shared" si="36"/>
        <v>2748</v>
      </c>
      <c r="DV50" s="602">
        <f t="shared" si="37"/>
        <v>2748</v>
      </c>
      <c r="DW50" s="602">
        <f t="shared" si="38"/>
        <v>2748</v>
      </c>
      <c r="DX50" s="602">
        <f t="shared" si="39"/>
        <v>2748</v>
      </c>
      <c r="DY50" s="602">
        <f t="shared" si="40"/>
        <v>2748</v>
      </c>
      <c r="DZ50" s="602">
        <f t="shared" si="41"/>
        <v>2748</v>
      </c>
      <c r="EA50" s="602">
        <f t="shared" si="42"/>
        <v>2739</v>
      </c>
      <c r="EB50" s="602">
        <f t="shared" si="43"/>
        <v>2749</v>
      </c>
      <c r="EC50" s="602">
        <f t="shared" si="44"/>
        <v>2749</v>
      </c>
      <c r="ED50" s="602">
        <f t="shared" si="45"/>
        <v>2749</v>
      </c>
      <c r="EE50" s="602">
        <f t="shared" si="46"/>
        <v>2749</v>
      </c>
      <c r="EF50" s="602">
        <f t="shared" si="47"/>
        <v>2749</v>
      </c>
      <c r="EG50" s="602">
        <f t="shared" si="48"/>
        <v>2749</v>
      </c>
      <c r="EH50" s="602">
        <f t="shared" si="49"/>
        <v>2749</v>
      </c>
      <c r="EI50" s="602">
        <f t="shared" si="50"/>
        <v>2740</v>
      </c>
      <c r="EJ50" s="602">
        <f t="shared" si="51"/>
        <v>2750</v>
      </c>
      <c r="EK50" s="602">
        <f t="shared" si="52"/>
        <v>2750</v>
      </c>
      <c r="EL50" s="602">
        <f t="shared" si="53"/>
        <v>2750</v>
      </c>
      <c r="EM50" s="602">
        <f t="shared" si="54"/>
        <v>2750</v>
      </c>
      <c r="EN50" s="602">
        <f t="shared" si="55"/>
        <v>2750</v>
      </c>
      <c r="EO50" s="602">
        <f t="shared" si="56"/>
        <v>2750</v>
      </c>
      <c r="EP50" s="602">
        <f t="shared" si="57"/>
        <v>2750</v>
      </c>
      <c r="EQ50" s="602">
        <f t="shared" si="58"/>
        <v>2741</v>
      </c>
      <c r="ER50" s="602">
        <f t="shared" si="59"/>
        <v>2751</v>
      </c>
      <c r="ES50" s="602">
        <f t="shared" si="60"/>
        <v>2751</v>
      </c>
      <c r="ET50" s="602">
        <f t="shared" si="61"/>
        <v>2751</v>
      </c>
      <c r="EU50" s="602">
        <f t="shared" si="62"/>
        <v>2751</v>
      </c>
      <c r="EV50" s="602">
        <f t="shared" si="63"/>
        <v>2751</v>
      </c>
      <c r="EW50" s="602">
        <f t="shared" si="64"/>
        <v>2751</v>
      </c>
      <c r="EX50" s="602">
        <f t="shared" si="65"/>
        <v>2751</v>
      </c>
      <c r="EY50" s="602">
        <f t="shared" si="66"/>
        <v>2757</v>
      </c>
    </row>
    <row r="51" spans="2:155" ht="12.75" customHeight="1" x14ac:dyDescent="0.2">
      <c r="B51" s="617" t="str">
        <f>IF(COUNTIF($CK$10:CK51,TRUE)&gt;0,"",INDEX(C_InstallationDescription!$E$224:$E$240,ROWS($A$11:A51)))</f>
        <v/>
      </c>
      <c r="C51" s="623" t="str">
        <f>IF($E51="","",INDEX(C_InstallationDescription!F:F,MATCH($B51,C_InstallationDescription!$E:$E,0)))</f>
        <v/>
      </c>
      <c r="D51" s="623" t="str">
        <f>IF($E51="","",INDEX(C_InstallationDescription!I:I,MATCH($B51,C_InstallationDescription!$E:$E,0)))</f>
        <v/>
      </c>
      <c r="E51" s="623" t="str">
        <f>IF($B51="","",INDEX(C_InstallationDescription!F:F,MATCH($CJ51,C_InstallationDescription!$Q:$Q,0)))</f>
        <v/>
      </c>
      <c r="F51" s="624" t="str">
        <f>IF($E51="","",INDEX(C_InstallationDescription!L:L,MATCH($CJ51,C_InstallationDescription!$Q:$Q,0)))</f>
        <v/>
      </c>
      <c r="G51" s="623" t="str">
        <f>IF($E51="","",INDEX(C_InstallationDescription!M:M,MATCH($CJ51,C_InstallationDescription!$Q:$Q,0)))</f>
        <v/>
      </c>
      <c r="H51" s="623" t="str">
        <f>IF($E51="","",INDEX(C_InstallationDescription!N:N,MATCH($CJ51,C_InstallationDescription!$Q:$Q,0)))</f>
        <v/>
      </c>
      <c r="I51" s="620" t="str">
        <f>IF($E51="","",IF(INDEX(E_SourceStreams!$A:$N,CN51,I$7)="","",INDEX(E_SourceStreams!$A:$N,CN51,I$7)))</f>
        <v/>
      </c>
      <c r="J51" s="620" t="str">
        <f>IF($E51="","",IF(INDEX(E_SourceStreams!$A:$N,CO51,J$7)="","",INDEX(E_SourceStreams!$A:$N,CO51,J$7)))</f>
        <v/>
      </c>
      <c r="K51" s="620" t="str">
        <f>IF($E51="","",IF(INDEX(E_SourceStreams!$A:$N,CP51,K$7)="","",INDEX(E_SourceStreams!$A:$N,CP51,K$7)))</f>
        <v/>
      </c>
      <c r="L51" s="620" t="str">
        <f>IF($E51="","",IF(INDEX(E_SourceStreams!$A:$N,CQ51,L$7)="","",INDEX(E_SourceStreams!$A:$N,CQ51,L$7)))</f>
        <v/>
      </c>
      <c r="M51" s="620" t="str">
        <f>IF($E51="","",IF(INDEX(E_SourceStreams!$A:$N,CR51,M$7)="","",INDEX(E_SourceStreams!$A:$N,CR51,M$7)))</f>
        <v/>
      </c>
      <c r="N51" s="620" t="str">
        <f>IF($E51="","",IF(INDEX(E_SourceStreams!$A:$N,CS51,N$7)="","",INDEX(E_SourceStreams!$A:$N,CS51,N$7)))</f>
        <v/>
      </c>
      <c r="O51" s="620" t="str">
        <f>IF($E51="","",IF(INDEX(E_SourceStreams!$A:$N,CT51,O$7)="","",INDEX(E_SourceStreams!$A:$N,CT51,O$7)))</f>
        <v/>
      </c>
      <c r="P51" s="620" t="str">
        <f>IF($E51="","",IF(INDEX(E_SourceStreams!$A:$N,CU51,P$7)="","",INDEX(E_SourceStreams!$A:$N,CU51,P$7)))</f>
        <v/>
      </c>
      <c r="Q51" s="620" t="str">
        <f>IF($E51="","",IF(INDEX(E_SourceStreams!$A:$N,CV51,Q$7)="","",INDEX(E_SourceStreams!$A:$N,CV51,Q$7)))</f>
        <v/>
      </c>
      <c r="R51" s="620" t="str">
        <f>IF($E51="","",IF(INDEX(E_SourceStreams!$A:$N,CW51,R$7)="","",INDEX(E_SourceStreams!$A:$N,CW51,R$7)))</f>
        <v/>
      </c>
      <c r="S51" s="620" t="str">
        <f>IF($E51="","",IF(INDEX(E_SourceStreams!$A:$N,CX51,S$7)="","",INDEX(E_SourceStreams!$A:$N,CX51,S$7)))</f>
        <v/>
      </c>
      <c r="T51" s="620" t="str">
        <f>IF($E51="","",IF(INDEX(E_SourceStreams!$A:$N,CY51,T$7)="","",INDEX(E_SourceStreams!$A:$N,CY51,T$7)))</f>
        <v/>
      </c>
      <c r="U51" s="620" t="str">
        <f>IF($E51="","",IF(INDEX(E_SourceStreams!$A:$N,CZ51,U$7)="","",INDEX(E_SourceStreams!$A:$N,CZ51,U$7)))</f>
        <v/>
      </c>
      <c r="V51" s="620" t="str">
        <f>IF($E51="","",IF(INDEX(E_SourceStreams!$A:$N,DA51,V$7)="","",INDEX(E_SourceStreams!$A:$N,DA51,V$7)))</f>
        <v/>
      </c>
      <c r="W51" s="620" t="str">
        <f>IF($E51="","",IF(INDEX(E_SourceStreams!$A:$N,DB51,W$7)="","",INDEX(E_SourceStreams!$A:$N,DB51,W$7)))</f>
        <v/>
      </c>
      <c r="X51" s="620" t="str">
        <f>IF($E51="","",IF(INDEX(E_SourceStreams!$A:$N,DC51,X$7)="","",INDEX(E_SourceStreams!$A:$N,DC51,X$7)))</f>
        <v/>
      </c>
      <c r="Y51" s="620" t="str">
        <f>IF($E51="","",IF(INDEX(E_SourceStreams!$A:$N,DD51,Y$7)="","",INDEX(E_SourceStreams!$A:$N,DD51,Y$7)))</f>
        <v/>
      </c>
      <c r="Z51" s="620" t="str">
        <f>IF($E51="","",IF(INDEX(E_SourceStreams!$A:$N,DE51,Z$7)="","",INDEX(E_SourceStreams!$A:$N,DE51,Z$7)))</f>
        <v/>
      </c>
      <c r="AA51" s="620" t="str">
        <f>IF($E51="","",IF(INDEX(E_SourceStreams!$A:$N,DF51,AA$7)="","",INDEX(E_SourceStreams!$A:$N,DF51,AA$7)))</f>
        <v/>
      </c>
      <c r="AB51" s="620" t="str">
        <f>IF($E51="","",IF(INDEX(E_SourceStreams!$A:$N,DG51,AB$7)="","",INDEX(E_SourceStreams!$A:$N,DG51,AB$7)))</f>
        <v/>
      </c>
      <c r="AC51" s="620" t="str">
        <f>IF($E51="","",IF(INDEX(E_SourceStreams!$A:$N,DH51,AC$7)="","",INDEX(E_SourceStreams!$A:$N,DH51,AC$7)))</f>
        <v/>
      </c>
      <c r="AD51" s="620" t="str">
        <f>IF($E51="","",IF(INDEX(E_SourceStreams!$A:$N,DI51,AD$7)="","",INDEX(E_SourceStreams!$A:$N,DI51,AD$7)))</f>
        <v/>
      </c>
      <c r="AE51" s="620" t="str">
        <f>IF($E51="","",IF(INDEX(E_SourceStreams!$A:$N,DJ51,AE$7)="","",INDEX(E_SourceStreams!$A:$N,DJ51,AE$7)))</f>
        <v/>
      </c>
      <c r="AF51" s="620" t="str">
        <f>IF($E51="","",IF(INDEX(E_SourceStreams!$A:$N,DK51,AF$7)="","",INDEX(E_SourceStreams!$A:$N,DK51,AF$7)))</f>
        <v/>
      </c>
      <c r="AG51" s="620" t="str">
        <f>IF($E51="","",IF(INDEX(E_SourceStreams!$A:$N,DL51,AG$7)="","",INDEX(E_SourceStreams!$A:$N,DL51,AG$7)))</f>
        <v/>
      </c>
      <c r="AH51" s="620" t="str">
        <f>IF($E51="","",IF(INDEX(E_SourceStreams!$A:$N,DM51,AH$7)="","",INDEX(E_SourceStreams!$A:$N,DM51,AH$7)))</f>
        <v/>
      </c>
      <c r="AI51" s="620" t="str">
        <f>IF($E51="","",IF(INDEX(E_SourceStreams!$A:$N,DN51,AI$7)="","",INDEX(E_SourceStreams!$A:$N,DN51,AI$7)))</f>
        <v/>
      </c>
      <c r="AJ51" s="620" t="str">
        <f>IF($E51="","",IF(INDEX(E_SourceStreams!$A:$N,DO51,AJ$7)="","",INDEX(E_SourceStreams!$A:$N,DO51,AJ$7)))</f>
        <v/>
      </c>
      <c r="AK51" s="620" t="str">
        <f>IF($E51="","",IF(INDEX(E_SourceStreams!$A:$N,DP51,AK$7)="","",INDEX(E_SourceStreams!$A:$N,DP51,AK$7)))</f>
        <v/>
      </c>
      <c r="AL51" s="620" t="str">
        <f>IF($E51="","",IF(INDEX(E_SourceStreams!$A:$N,DQ51,AL$7)="","",INDEX(E_SourceStreams!$A:$N,DQ51,AL$7)))</f>
        <v/>
      </c>
      <c r="AM51" s="620" t="str">
        <f>IF($E51="","",IF(INDEX(E_SourceStreams!$A:$N,DR51,AM$7)="","",INDEX(E_SourceStreams!$A:$N,DR51,AM$7)))</f>
        <v/>
      </c>
      <c r="AN51" s="620" t="str">
        <f>IF($E51="","",IF(INDEX(E_SourceStreams!$A:$N,DS51,AN$7)="","",INDEX(E_SourceStreams!$A:$N,DS51,AN$7)))</f>
        <v/>
      </c>
      <c r="AO51" s="620" t="str">
        <f>IF($E51="","",IF(INDEX(E_SourceStreams!$A:$N,DT51,AO$7)="","",INDEX(E_SourceStreams!$A:$N,DT51,AO$7)))</f>
        <v/>
      </c>
      <c r="AP51" s="620" t="str">
        <f>IF($E51="","",IF(INDEX(E_SourceStreams!$A:$N,DU51,AP$7)="","",INDEX(E_SourceStreams!$A:$N,DU51,AP$7)))</f>
        <v/>
      </c>
      <c r="AQ51" s="620" t="str">
        <f>IF($E51="","",IF(INDEX(E_SourceStreams!$A:$N,DV51,AQ$7)="","",INDEX(E_SourceStreams!$A:$N,DV51,AQ$7)))</f>
        <v/>
      </c>
      <c r="AR51" s="620" t="str">
        <f>IF($E51="","",IF(INDEX(E_SourceStreams!$A:$N,DW51,AR$7)="","",INDEX(E_SourceStreams!$A:$N,DW51,AR$7)))</f>
        <v/>
      </c>
      <c r="AS51" s="620" t="str">
        <f>IF($E51="","",IF(INDEX(E_SourceStreams!$A:$N,DX51,AS$7)="","",INDEX(E_SourceStreams!$A:$N,DX51,AS$7)))</f>
        <v/>
      </c>
      <c r="AT51" s="620" t="str">
        <f>IF($E51="","",IF(INDEX(E_SourceStreams!$A:$N,DY51,AT$7)="","",INDEX(E_SourceStreams!$A:$N,DY51,AT$7)))</f>
        <v/>
      </c>
      <c r="AU51" s="620" t="str">
        <f>IF($E51="","",IF(INDEX(E_SourceStreams!$A:$N,DZ51,AU$7)="","",INDEX(E_SourceStreams!$A:$N,DZ51,AU$7)))</f>
        <v/>
      </c>
      <c r="AV51" s="620" t="str">
        <f>IF($E51="","",IF(INDEX(E_SourceStreams!$A:$N,EA51,AV$7)="","",INDEX(E_SourceStreams!$A:$N,EA51,AV$7)))</f>
        <v/>
      </c>
      <c r="AW51" s="620" t="str">
        <f>IF($E51="","",IF(INDEX(E_SourceStreams!$A:$N,EB51,AW$7)="","",INDEX(E_SourceStreams!$A:$N,EB51,AW$7)))</f>
        <v/>
      </c>
      <c r="AX51" s="620" t="str">
        <f>IF($E51="","",IF(INDEX(E_SourceStreams!$A:$N,EC51,AX$7)="","",INDEX(E_SourceStreams!$A:$N,EC51,AX$7)))</f>
        <v/>
      </c>
      <c r="AY51" s="620" t="str">
        <f>IF($E51="","",IF(INDEX(E_SourceStreams!$A:$N,ED51,AY$7)="","",INDEX(E_SourceStreams!$A:$N,ED51,AY$7)))</f>
        <v/>
      </c>
      <c r="AZ51" s="620" t="str">
        <f>IF($E51="","",IF(INDEX(E_SourceStreams!$A:$N,EE51,AZ$7)="","",INDEX(E_SourceStreams!$A:$N,EE51,AZ$7)))</f>
        <v/>
      </c>
      <c r="BA51" s="620" t="str">
        <f>IF($E51="","",IF(INDEX(E_SourceStreams!$A:$N,EF51,BA$7)="","",INDEX(E_SourceStreams!$A:$N,EF51,BA$7)))</f>
        <v/>
      </c>
      <c r="BB51" s="620" t="str">
        <f>IF($E51="","",IF(INDEX(E_SourceStreams!$A:$N,EG51,BB$7)="","",INDEX(E_SourceStreams!$A:$N,EG51,BB$7)))</f>
        <v/>
      </c>
      <c r="BC51" s="620" t="str">
        <f>IF($E51="","",IF(INDEX(E_SourceStreams!$A:$N,EH51,BC$7)="","",INDEX(E_SourceStreams!$A:$N,EH51,BC$7)))</f>
        <v/>
      </c>
      <c r="BD51" s="620" t="str">
        <f>IF($E51="","",IF(INDEX(E_SourceStreams!$A:$N,EI51,BD$7)="","",INDEX(E_SourceStreams!$A:$N,EI51,BD$7)))</f>
        <v/>
      </c>
      <c r="BE51" s="620" t="str">
        <f>IF($E51="","",IF(INDEX(E_SourceStreams!$A:$N,EJ51,BE$7)="","",INDEX(E_SourceStreams!$A:$N,EJ51,BE$7)))</f>
        <v/>
      </c>
      <c r="BF51" s="620" t="str">
        <f>IF($E51="","",IF(INDEX(E_SourceStreams!$A:$N,EK51,BF$7)="","",INDEX(E_SourceStreams!$A:$N,EK51,BF$7)))</f>
        <v/>
      </c>
      <c r="BG51" s="620" t="str">
        <f>IF($E51="","",IF(INDEX(E_SourceStreams!$A:$N,EL51,BG$7)="","",INDEX(E_SourceStreams!$A:$N,EL51,BG$7)))</f>
        <v/>
      </c>
      <c r="BH51" s="620" t="str">
        <f>IF($E51="","",IF(INDEX(E_SourceStreams!$A:$N,EM51,BH$7)="","",INDEX(E_SourceStreams!$A:$N,EM51,BH$7)))</f>
        <v/>
      </c>
      <c r="BI51" s="620" t="str">
        <f>IF($E51="","",IF(INDEX(E_SourceStreams!$A:$N,EN51,BI$7)="","",INDEX(E_SourceStreams!$A:$N,EN51,BI$7)))</f>
        <v/>
      </c>
      <c r="BJ51" s="620" t="str">
        <f>IF($E51="","",IF(INDEX(E_SourceStreams!$A:$N,EO51,BJ$7)="","",INDEX(E_SourceStreams!$A:$N,EO51,BJ$7)))</f>
        <v/>
      </c>
      <c r="BK51" s="620" t="str">
        <f>IF($E51="","",IF(INDEX(E_SourceStreams!$A:$N,EP51,BK$7)="","",INDEX(E_SourceStreams!$A:$N,EP51,BK$7)))</f>
        <v/>
      </c>
      <c r="BL51" s="620" t="str">
        <f>IF($E51="","",IF(INDEX(E_SourceStreams!$A:$N,EQ51,BL$7)="","",INDEX(E_SourceStreams!$A:$N,EQ51,BL$7)))</f>
        <v/>
      </c>
      <c r="BM51" s="620" t="str">
        <f>IF($E51="","",IF(INDEX(E_SourceStreams!$A:$N,ER51,BM$7)="","",INDEX(E_SourceStreams!$A:$N,ER51,BM$7)))</f>
        <v/>
      </c>
      <c r="BN51" s="620" t="str">
        <f>IF($E51="","",IF(INDEX(E_SourceStreams!$A:$N,ES51,BN$7)="","",INDEX(E_SourceStreams!$A:$N,ES51,BN$7)))</f>
        <v/>
      </c>
      <c r="BO51" s="620" t="str">
        <f>IF($E51="","",IF(INDEX(E_SourceStreams!$A:$N,ET51,BO$7)="","",INDEX(E_SourceStreams!$A:$N,ET51,BO$7)))</f>
        <v/>
      </c>
      <c r="BP51" s="620" t="str">
        <f>IF($E51="","",IF(INDEX(E_SourceStreams!$A:$N,EU51,BP$7)="","",INDEX(E_SourceStreams!$A:$N,EU51,BP$7)))</f>
        <v/>
      </c>
      <c r="BQ51" s="620" t="str">
        <f>IF($E51="","",IF(INDEX(E_SourceStreams!$A:$N,EV51,BQ$7)="","",INDEX(E_SourceStreams!$A:$N,EV51,BQ$7)))</f>
        <v/>
      </c>
      <c r="BR51" s="620" t="str">
        <f>IF($E51="","",IF(INDEX(E_SourceStreams!$A:$N,EW51,BR$7)="","",INDEX(E_SourceStreams!$A:$N,EW51,BR$7)))</f>
        <v/>
      </c>
      <c r="BS51" s="620" t="str">
        <f>IF($E51="","",IF(INDEX(E_SourceStreams!$A:$N,EX51,BS$7)="","",INDEX(E_SourceStreams!$A:$N,EX51,BS$7)))</f>
        <v/>
      </c>
      <c r="BT51" s="620" t="str">
        <f>IF($E51="","",IF(INDEX(E_SourceStreams!$A:$N,EY51,BT$7)="","",INDEX(E_SourceStreams!$A:$N,EY51,BT$7)))</f>
        <v/>
      </c>
      <c r="BU51" s="615"/>
      <c r="CJ51" s="621" t="str">
        <f t="shared" si="68"/>
        <v>SourceCategory_</v>
      </c>
      <c r="CK51" s="602" t="b">
        <f>INDEX(C_InstallationDescription!$A$224:$A$329,ROWS($CI$11:CI51))="ausblenden"</f>
        <v>0</v>
      </c>
      <c r="CL51" s="602" t="str">
        <f t="shared" si="69"/>
        <v>SourceStreamName_</v>
      </c>
      <c r="CN51" s="602">
        <f t="shared" si="67"/>
        <v>2774</v>
      </c>
      <c r="CO51" s="602">
        <f t="shared" si="4"/>
        <v>2776</v>
      </c>
      <c r="CP51" s="602">
        <f t="shared" si="5"/>
        <v>2778</v>
      </c>
      <c r="CQ51" s="602">
        <f t="shared" si="6"/>
        <v>2780</v>
      </c>
      <c r="CR51" s="602">
        <f t="shared" si="7"/>
        <v>2782</v>
      </c>
      <c r="CS51" s="602">
        <f t="shared" si="8"/>
        <v>2784</v>
      </c>
      <c r="CT51" s="602">
        <f t="shared" si="9"/>
        <v>2786</v>
      </c>
      <c r="CU51" s="602">
        <f t="shared" si="10"/>
        <v>2786</v>
      </c>
      <c r="CV51" s="602">
        <f t="shared" si="11"/>
        <v>2786</v>
      </c>
      <c r="CW51" s="602">
        <f t="shared" si="12"/>
        <v>2786</v>
      </c>
      <c r="CX51" s="602">
        <f t="shared" si="13"/>
        <v>2786</v>
      </c>
      <c r="CY51" s="602">
        <f t="shared" si="14"/>
        <v>2789</v>
      </c>
      <c r="CZ51" s="602">
        <f t="shared" si="15"/>
        <v>2793</v>
      </c>
      <c r="DA51" s="602">
        <f t="shared" si="16"/>
        <v>2794</v>
      </c>
      <c r="DB51" s="602">
        <f t="shared" si="17"/>
        <v>2795</v>
      </c>
      <c r="DC51" s="602">
        <f t="shared" si="18"/>
        <v>2802</v>
      </c>
      <c r="DD51" s="602">
        <f t="shared" si="19"/>
        <v>2812</v>
      </c>
      <c r="DE51" s="602">
        <f t="shared" si="20"/>
        <v>2812</v>
      </c>
      <c r="DF51" s="602">
        <f t="shared" si="21"/>
        <v>2812</v>
      </c>
      <c r="DG51" s="602">
        <f t="shared" si="22"/>
        <v>2812</v>
      </c>
      <c r="DH51" s="602">
        <f t="shared" si="23"/>
        <v>2812</v>
      </c>
      <c r="DI51" s="602">
        <f t="shared" si="24"/>
        <v>2812</v>
      </c>
      <c r="DJ51" s="602">
        <f t="shared" si="25"/>
        <v>2812</v>
      </c>
      <c r="DK51" s="602">
        <f t="shared" si="26"/>
        <v>2803</v>
      </c>
      <c r="DL51" s="602">
        <f t="shared" si="27"/>
        <v>2813</v>
      </c>
      <c r="DM51" s="602">
        <f t="shared" si="28"/>
        <v>2813</v>
      </c>
      <c r="DN51" s="602">
        <f t="shared" si="29"/>
        <v>2813</v>
      </c>
      <c r="DO51" s="602">
        <f t="shared" si="30"/>
        <v>2813</v>
      </c>
      <c r="DP51" s="602">
        <f t="shared" si="31"/>
        <v>2813</v>
      </c>
      <c r="DQ51" s="602">
        <f t="shared" si="32"/>
        <v>2813</v>
      </c>
      <c r="DR51" s="602">
        <f t="shared" si="33"/>
        <v>2813</v>
      </c>
      <c r="DS51" s="602">
        <f t="shared" si="34"/>
        <v>2804</v>
      </c>
      <c r="DT51" s="602">
        <f t="shared" si="35"/>
        <v>2814</v>
      </c>
      <c r="DU51" s="602">
        <f t="shared" si="36"/>
        <v>2814</v>
      </c>
      <c r="DV51" s="602">
        <f t="shared" si="37"/>
        <v>2814</v>
      </c>
      <c r="DW51" s="602">
        <f t="shared" si="38"/>
        <v>2814</v>
      </c>
      <c r="DX51" s="602">
        <f t="shared" si="39"/>
        <v>2814</v>
      </c>
      <c r="DY51" s="602">
        <f t="shared" si="40"/>
        <v>2814</v>
      </c>
      <c r="DZ51" s="602">
        <f t="shared" si="41"/>
        <v>2814</v>
      </c>
      <c r="EA51" s="602">
        <f t="shared" si="42"/>
        <v>2805</v>
      </c>
      <c r="EB51" s="602">
        <f t="shared" si="43"/>
        <v>2815</v>
      </c>
      <c r="EC51" s="602">
        <f t="shared" si="44"/>
        <v>2815</v>
      </c>
      <c r="ED51" s="602">
        <f t="shared" si="45"/>
        <v>2815</v>
      </c>
      <c r="EE51" s="602">
        <f t="shared" si="46"/>
        <v>2815</v>
      </c>
      <c r="EF51" s="602">
        <f t="shared" si="47"/>
        <v>2815</v>
      </c>
      <c r="EG51" s="602">
        <f t="shared" si="48"/>
        <v>2815</v>
      </c>
      <c r="EH51" s="602">
        <f t="shared" si="49"/>
        <v>2815</v>
      </c>
      <c r="EI51" s="602">
        <f t="shared" si="50"/>
        <v>2806</v>
      </c>
      <c r="EJ51" s="602">
        <f t="shared" si="51"/>
        <v>2816</v>
      </c>
      <c r="EK51" s="602">
        <f t="shared" si="52"/>
        <v>2816</v>
      </c>
      <c r="EL51" s="602">
        <f t="shared" si="53"/>
        <v>2816</v>
      </c>
      <c r="EM51" s="602">
        <f t="shared" si="54"/>
        <v>2816</v>
      </c>
      <c r="EN51" s="602">
        <f t="shared" si="55"/>
        <v>2816</v>
      </c>
      <c r="EO51" s="602">
        <f t="shared" si="56"/>
        <v>2816</v>
      </c>
      <c r="EP51" s="602">
        <f t="shared" si="57"/>
        <v>2816</v>
      </c>
      <c r="EQ51" s="602">
        <f t="shared" si="58"/>
        <v>2807</v>
      </c>
      <c r="ER51" s="602">
        <f t="shared" si="59"/>
        <v>2817</v>
      </c>
      <c r="ES51" s="602">
        <f t="shared" si="60"/>
        <v>2817</v>
      </c>
      <c r="ET51" s="602">
        <f t="shared" si="61"/>
        <v>2817</v>
      </c>
      <c r="EU51" s="602">
        <f t="shared" si="62"/>
        <v>2817</v>
      </c>
      <c r="EV51" s="602">
        <f t="shared" si="63"/>
        <v>2817</v>
      </c>
      <c r="EW51" s="602">
        <f t="shared" si="64"/>
        <v>2817</v>
      </c>
      <c r="EX51" s="602">
        <f t="shared" si="65"/>
        <v>2817</v>
      </c>
      <c r="EY51" s="602">
        <f t="shared" si="66"/>
        <v>2823</v>
      </c>
    </row>
    <row r="52" spans="2:155" ht="12.75" customHeight="1" x14ac:dyDescent="0.2">
      <c r="B52" s="617" t="str">
        <f>IF(COUNTIF($CK$10:CK52,TRUE)&gt;0,"",INDEX(C_InstallationDescription!$E$224:$E$240,ROWS($A$11:A52)))</f>
        <v/>
      </c>
      <c r="C52" s="623" t="str">
        <f>IF($E52="","",INDEX(C_InstallationDescription!F:F,MATCH($B52,C_InstallationDescription!$E:$E,0)))</f>
        <v/>
      </c>
      <c r="D52" s="623" t="str">
        <f>IF($E52="","",INDEX(C_InstallationDescription!I:I,MATCH($B52,C_InstallationDescription!$E:$E,0)))</f>
        <v/>
      </c>
      <c r="E52" s="623" t="str">
        <f>IF($B52="","",INDEX(C_InstallationDescription!F:F,MATCH($CJ52,C_InstallationDescription!$Q:$Q,0)))</f>
        <v/>
      </c>
      <c r="F52" s="624" t="str">
        <f>IF($E52="","",INDEX(C_InstallationDescription!L:L,MATCH($CJ52,C_InstallationDescription!$Q:$Q,0)))</f>
        <v/>
      </c>
      <c r="G52" s="623" t="str">
        <f>IF($E52="","",INDEX(C_InstallationDescription!M:M,MATCH($CJ52,C_InstallationDescription!$Q:$Q,0)))</f>
        <v/>
      </c>
      <c r="H52" s="623" t="str">
        <f>IF($E52="","",INDEX(C_InstallationDescription!N:N,MATCH($CJ52,C_InstallationDescription!$Q:$Q,0)))</f>
        <v/>
      </c>
      <c r="I52" s="620" t="str">
        <f>IF($E52="","",IF(INDEX(E_SourceStreams!$A:$N,CN52,I$7)="","",INDEX(E_SourceStreams!$A:$N,CN52,I$7)))</f>
        <v/>
      </c>
      <c r="J52" s="620" t="str">
        <f>IF($E52="","",IF(INDEX(E_SourceStreams!$A:$N,CO52,J$7)="","",INDEX(E_SourceStreams!$A:$N,CO52,J$7)))</f>
        <v/>
      </c>
      <c r="K52" s="620" t="str">
        <f>IF($E52="","",IF(INDEX(E_SourceStreams!$A:$N,CP52,K$7)="","",INDEX(E_SourceStreams!$A:$N,CP52,K$7)))</f>
        <v/>
      </c>
      <c r="L52" s="620" t="str">
        <f>IF($E52="","",IF(INDEX(E_SourceStreams!$A:$N,CQ52,L$7)="","",INDEX(E_SourceStreams!$A:$N,CQ52,L$7)))</f>
        <v/>
      </c>
      <c r="M52" s="620" t="str">
        <f>IF($E52="","",IF(INDEX(E_SourceStreams!$A:$N,CR52,M$7)="","",INDEX(E_SourceStreams!$A:$N,CR52,M$7)))</f>
        <v/>
      </c>
      <c r="N52" s="620" t="str">
        <f>IF($E52="","",IF(INDEX(E_SourceStreams!$A:$N,CS52,N$7)="","",INDEX(E_SourceStreams!$A:$N,CS52,N$7)))</f>
        <v/>
      </c>
      <c r="O52" s="620" t="str">
        <f>IF($E52="","",IF(INDEX(E_SourceStreams!$A:$N,CT52,O$7)="","",INDEX(E_SourceStreams!$A:$N,CT52,O$7)))</f>
        <v/>
      </c>
      <c r="P52" s="620" t="str">
        <f>IF($E52="","",IF(INDEX(E_SourceStreams!$A:$N,CU52,P$7)="","",INDEX(E_SourceStreams!$A:$N,CU52,P$7)))</f>
        <v/>
      </c>
      <c r="Q52" s="620" t="str">
        <f>IF($E52="","",IF(INDEX(E_SourceStreams!$A:$N,CV52,Q$7)="","",INDEX(E_SourceStreams!$A:$N,CV52,Q$7)))</f>
        <v/>
      </c>
      <c r="R52" s="620" t="str">
        <f>IF($E52="","",IF(INDEX(E_SourceStreams!$A:$N,CW52,R$7)="","",INDEX(E_SourceStreams!$A:$N,CW52,R$7)))</f>
        <v/>
      </c>
      <c r="S52" s="620" t="str">
        <f>IF($E52="","",IF(INDEX(E_SourceStreams!$A:$N,CX52,S$7)="","",INDEX(E_SourceStreams!$A:$N,CX52,S$7)))</f>
        <v/>
      </c>
      <c r="T52" s="620" t="str">
        <f>IF($E52="","",IF(INDEX(E_SourceStreams!$A:$N,CY52,T$7)="","",INDEX(E_SourceStreams!$A:$N,CY52,T$7)))</f>
        <v/>
      </c>
      <c r="U52" s="620" t="str">
        <f>IF($E52="","",IF(INDEX(E_SourceStreams!$A:$N,CZ52,U$7)="","",INDEX(E_SourceStreams!$A:$N,CZ52,U$7)))</f>
        <v/>
      </c>
      <c r="V52" s="620" t="str">
        <f>IF($E52="","",IF(INDEX(E_SourceStreams!$A:$N,DA52,V$7)="","",INDEX(E_SourceStreams!$A:$N,DA52,V$7)))</f>
        <v/>
      </c>
      <c r="W52" s="620" t="str">
        <f>IF($E52="","",IF(INDEX(E_SourceStreams!$A:$N,DB52,W$7)="","",INDEX(E_SourceStreams!$A:$N,DB52,W$7)))</f>
        <v/>
      </c>
      <c r="X52" s="620" t="str">
        <f>IF($E52="","",IF(INDEX(E_SourceStreams!$A:$N,DC52,X$7)="","",INDEX(E_SourceStreams!$A:$N,DC52,X$7)))</f>
        <v/>
      </c>
      <c r="Y52" s="620" t="str">
        <f>IF($E52="","",IF(INDEX(E_SourceStreams!$A:$N,DD52,Y$7)="","",INDEX(E_SourceStreams!$A:$N,DD52,Y$7)))</f>
        <v/>
      </c>
      <c r="Z52" s="620" t="str">
        <f>IF($E52="","",IF(INDEX(E_SourceStreams!$A:$N,DE52,Z$7)="","",INDEX(E_SourceStreams!$A:$N,DE52,Z$7)))</f>
        <v/>
      </c>
      <c r="AA52" s="620" t="str">
        <f>IF($E52="","",IF(INDEX(E_SourceStreams!$A:$N,DF52,AA$7)="","",INDEX(E_SourceStreams!$A:$N,DF52,AA$7)))</f>
        <v/>
      </c>
      <c r="AB52" s="620" t="str">
        <f>IF($E52="","",IF(INDEX(E_SourceStreams!$A:$N,DG52,AB$7)="","",INDEX(E_SourceStreams!$A:$N,DG52,AB$7)))</f>
        <v/>
      </c>
      <c r="AC52" s="620" t="str">
        <f>IF($E52="","",IF(INDEX(E_SourceStreams!$A:$N,DH52,AC$7)="","",INDEX(E_SourceStreams!$A:$N,DH52,AC$7)))</f>
        <v/>
      </c>
      <c r="AD52" s="620" t="str">
        <f>IF($E52="","",IF(INDEX(E_SourceStreams!$A:$N,DI52,AD$7)="","",INDEX(E_SourceStreams!$A:$N,DI52,AD$7)))</f>
        <v/>
      </c>
      <c r="AE52" s="620" t="str">
        <f>IF($E52="","",IF(INDEX(E_SourceStreams!$A:$N,DJ52,AE$7)="","",INDEX(E_SourceStreams!$A:$N,DJ52,AE$7)))</f>
        <v/>
      </c>
      <c r="AF52" s="620" t="str">
        <f>IF($E52="","",IF(INDEX(E_SourceStreams!$A:$N,DK52,AF$7)="","",INDEX(E_SourceStreams!$A:$N,DK52,AF$7)))</f>
        <v/>
      </c>
      <c r="AG52" s="620" t="str">
        <f>IF($E52="","",IF(INDEX(E_SourceStreams!$A:$N,DL52,AG$7)="","",INDEX(E_SourceStreams!$A:$N,DL52,AG$7)))</f>
        <v/>
      </c>
      <c r="AH52" s="620" t="str">
        <f>IF($E52="","",IF(INDEX(E_SourceStreams!$A:$N,DM52,AH$7)="","",INDEX(E_SourceStreams!$A:$N,DM52,AH$7)))</f>
        <v/>
      </c>
      <c r="AI52" s="620" t="str">
        <f>IF($E52="","",IF(INDEX(E_SourceStreams!$A:$N,DN52,AI$7)="","",INDEX(E_SourceStreams!$A:$N,DN52,AI$7)))</f>
        <v/>
      </c>
      <c r="AJ52" s="620" t="str">
        <f>IF($E52="","",IF(INDEX(E_SourceStreams!$A:$N,DO52,AJ$7)="","",INDEX(E_SourceStreams!$A:$N,DO52,AJ$7)))</f>
        <v/>
      </c>
      <c r="AK52" s="620" t="str">
        <f>IF($E52="","",IF(INDEX(E_SourceStreams!$A:$N,DP52,AK$7)="","",INDEX(E_SourceStreams!$A:$N,DP52,AK$7)))</f>
        <v/>
      </c>
      <c r="AL52" s="620" t="str">
        <f>IF($E52="","",IF(INDEX(E_SourceStreams!$A:$N,DQ52,AL$7)="","",INDEX(E_SourceStreams!$A:$N,DQ52,AL$7)))</f>
        <v/>
      </c>
      <c r="AM52" s="620" t="str">
        <f>IF($E52="","",IF(INDEX(E_SourceStreams!$A:$N,DR52,AM$7)="","",INDEX(E_SourceStreams!$A:$N,DR52,AM$7)))</f>
        <v/>
      </c>
      <c r="AN52" s="620" t="str">
        <f>IF($E52="","",IF(INDEX(E_SourceStreams!$A:$N,DS52,AN$7)="","",INDEX(E_SourceStreams!$A:$N,DS52,AN$7)))</f>
        <v/>
      </c>
      <c r="AO52" s="620" t="str">
        <f>IF($E52="","",IF(INDEX(E_SourceStreams!$A:$N,DT52,AO$7)="","",INDEX(E_SourceStreams!$A:$N,DT52,AO$7)))</f>
        <v/>
      </c>
      <c r="AP52" s="620" t="str">
        <f>IF($E52="","",IF(INDEX(E_SourceStreams!$A:$N,DU52,AP$7)="","",INDEX(E_SourceStreams!$A:$N,DU52,AP$7)))</f>
        <v/>
      </c>
      <c r="AQ52" s="620" t="str">
        <f>IF($E52="","",IF(INDEX(E_SourceStreams!$A:$N,DV52,AQ$7)="","",INDEX(E_SourceStreams!$A:$N,DV52,AQ$7)))</f>
        <v/>
      </c>
      <c r="AR52" s="620" t="str">
        <f>IF($E52="","",IF(INDEX(E_SourceStreams!$A:$N,DW52,AR$7)="","",INDEX(E_SourceStreams!$A:$N,DW52,AR$7)))</f>
        <v/>
      </c>
      <c r="AS52" s="620" t="str">
        <f>IF($E52="","",IF(INDEX(E_SourceStreams!$A:$N,DX52,AS$7)="","",INDEX(E_SourceStreams!$A:$N,DX52,AS$7)))</f>
        <v/>
      </c>
      <c r="AT52" s="620" t="str">
        <f>IF($E52="","",IF(INDEX(E_SourceStreams!$A:$N,DY52,AT$7)="","",INDEX(E_SourceStreams!$A:$N,DY52,AT$7)))</f>
        <v/>
      </c>
      <c r="AU52" s="620" t="str">
        <f>IF($E52="","",IF(INDEX(E_SourceStreams!$A:$N,DZ52,AU$7)="","",INDEX(E_SourceStreams!$A:$N,DZ52,AU$7)))</f>
        <v/>
      </c>
      <c r="AV52" s="620" t="str">
        <f>IF($E52="","",IF(INDEX(E_SourceStreams!$A:$N,EA52,AV$7)="","",INDEX(E_SourceStreams!$A:$N,EA52,AV$7)))</f>
        <v/>
      </c>
      <c r="AW52" s="620" t="str">
        <f>IF($E52="","",IF(INDEX(E_SourceStreams!$A:$N,EB52,AW$7)="","",INDEX(E_SourceStreams!$A:$N,EB52,AW$7)))</f>
        <v/>
      </c>
      <c r="AX52" s="620" t="str">
        <f>IF($E52="","",IF(INDEX(E_SourceStreams!$A:$N,EC52,AX$7)="","",INDEX(E_SourceStreams!$A:$N,EC52,AX$7)))</f>
        <v/>
      </c>
      <c r="AY52" s="620" t="str">
        <f>IF($E52="","",IF(INDEX(E_SourceStreams!$A:$N,ED52,AY$7)="","",INDEX(E_SourceStreams!$A:$N,ED52,AY$7)))</f>
        <v/>
      </c>
      <c r="AZ52" s="620" t="str">
        <f>IF($E52="","",IF(INDEX(E_SourceStreams!$A:$N,EE52,AZ$7)="","",INDEX(E_SourceStreams!$A:$N,EE52,AZ$7)))</f>
        <v/>
      </c>
      <c r="BA52" s="620" t="str">
        <f>IF($E52="","",IF(INDEX(E_SourceStreams!$A:$N,EF52,BA$7)="","",INDEX(E_SourceStreams!$A:$N,EF52,BA$7)))</f>
        <v/>
      </c>
      <c r="BB52" s="620" t="str">
        <f>IF($E52="","",IF(INDEX(E_SourceStreams!$A:$N,EG52,BB$7)="","",INDEX(E_SourceStreams!$A:$N,EG52,BB$7)))</f>
        <v/>
      </c>
      <c r="BC52" s="620" t="str">
        <f>IF($E52="","",IF(INDEX(E_SourceStreams!$A:$N,EH52,BC$7)="","",INDEX(E_SourceStreams!$A:$N,EH52,BC$7)))</f>
        <v/>
      </c>
      <c r="BD52" s="620" t="str">
        <f>IF($E52="","",IF(INDEX(E_SourceStreams!$A:$N,EI52,BD$7)="","",INDEX(E_SourceStreams!$A:$N,EI52,BD$7)))</f>
        <v/>
      </c>
      <c r="BE52" s="620" t="str">
        <f>IF($E52="","",IF(INDEX(E_SourceStreams!$A:$N,EJ52,BE$7)="","",INDEX(E_SourceStreams!$A:$N,EJ52,BE$7)))</f>
        <v/>
      </c>
      <c r="BF52" s="620" t="str">
        <f>IF($E52="","",IF(INDEX(E_SourceStreams!$A:$N,EK52,BF$7)="","",INDEX(E_SourceStreams!$A:$N,EK52,BF$7)))</f>
        <v/>
      </c>
      <c r="BG52" s="620" t="str">
        <f>IF($E52="","",IF(INDEX(E_SourceStreams!$A:$N,EL52,BG$7)="","",INDEX(E_SourceStreams!$A:$N,EL52,BG$7)))</f>
        <v/>
      </c>
      <c r="BH52" s="620" t="str">
        <f>IF($E52="","",IF(INDEX(E_SourceStreams!$A:$N,EM52,BH$7)="","",INDEX(E_SourceStreams!$A:$N,EM52,BH$7)))</f>
        <v/>
      </c>
      <c r="BI52" s="620" t="str">
        <f>IF($E52="","",IF(INDEX(E_SourceStreams!$A:$N,EN52,BI$7)="","",INDEX(E_SourceStreams!$A:$N,EN52,BI$7)))</f>
        <v/>
      </c>
      <c r="BJ52" s="620" t="str">
        <f>IF($E52="","",IF(INDEX(E_SourceStreams!$A:$N,EO52,BJ$7)="","",INDEX(E_SourceStreams!$A:$N,EO52,BJ$7)))</f>
        <v/>
      </c>
      <c r="BK52" s="620" t="str">
        <f>IF($E52="","",IF(INDEX(E_SourceStreams!$A:$N,EP52,BK$7)="","",INDEX(E_SourceStreams!$A:$N,EP52,BK$7)))</f>
        <v/>
      </c>
      <c r="BL52" s="620" t="str">
        <f>IF($E52="","",IF(INDEX(E_SourceStreams!$A:$N,EQ52,BL$7)="","",INDEX(E_SourceStreams!$A:$N,EQ52,BL$7)))</f>
        <v/>
      </c>
      <c r="BM52" s="620" t="str">
        <f>IF($E52="","",IF(INDEX(E_SourceStreams!$A:$N,ER52,BM$7)="","",INDEX(E_SourceStreams!$A:$N,ER52,BM$7)))</f>
        <v/>
      </c>
      <c r="BN52" s="620" t="str">
        <f>IF($E52="","",IF(INDEX(E_SourceStreams!$A:$N,ES52,BN$7)="","",INDEX(E_SourceStreams!$A:$N,ES52,BN$7)))</f>
        <v/>
      </c>
      <c r="BO52" s="620" t="str">
        <f>IF($E52="","",IF(INDEX(E_SourceStreams!$A:$N,ET52,BO$7)="","",INDEX(E_SourceStreams!$A:$N,ET52,BO$7)))</f>
        <v/>
      </c>
      <c r="BP52" s="620" t="str">
        <f>IF($E52="","",IF(INDEX(E_SourceStreams!$A:$N,EU52,BP$7)="","",INDEX(E_SourceStreams!$A:$N,EU52,BP$7)))</f>
        <v/>
      </c>
      <c r="BQ52" s="620" t="str">
        <f>IF($E52="","",IF(INDEX(E_SourceStreams!$A:$N,EV52,BQ$7)="","",INDEX(E_SourceStreams!$A:$N,EV52,BQ$7)))</f>
        <v/>
      </c>
      <c r="BR52" s="620" t="str">
        <f>IF($E52="","",IF(INDEX(E_SourceStreams!$A:$N,EW52,BR$7)="","",INDEX(E_SourceStreams!$A:$N,EW52,BR$7)))</f>
        <v/>
      </c>
      <c r="BS52" s="620" t="str">
        <f>IF($E52="","",IF(INDEX(E_SourceStreams!$A:$N,EX52,BS$7)="","",INDEX(E_SourceStreams!$A:$N,EX52,BS$7)))</f>
        <v/>
      </c>
      <c r="BT52" s="620" t="str">
        <f>IF($E52="","",IF(INDEX(E_SourceStreams!$A:$N,EY52,BT$7)="","",INDEX(E_SourceStreams!$A:$N,EY52,BT$7)))</f>
        <v/>
      </c>
      <c r="BU52" s="615"/>
      <c r="CJ52" s="621" t="str">
        <f t="shared" si="68"/>
        <v>SourceCategory_</v>
      </c>
      <c r="CK52" s="602" t="b">
        <f>INDEX(C_InstallationDescription!$A$224:$A$329,ROWS($CI$11:CI52))="ausblenden"</f>
        <v>0</v>
      </c>
      <c r="CL52" s="602" t="str">
        <f t="shared" si="69"/>
        <v>SourceStreamName_</v>
      </c>
      <c r="CN52" s="602">
        <f t="shared" si="67"/>
        <v>2840</v>
      </c>
      <c r="CO52" s="602">
        <f t="shared" si="4"/>
        <v>2842</v>
      </c>
      <c r="CP52" s="602">
        <f t="shared" si="5"/>
        <v>2844</v>
      </c>
      <c r="CQ52" s="602">
        <f t="shared" si="6"/>
        <v>2846</v>
      </c>
      <c r="CR52" s="602">
        <f t="shared" si="7"/>
        <v>2848</v>
      </c>
      <c r="CS52" s="602">
        <f t="shared" si="8"/>
        <v>2850</v>
      </c>
      <c r="CT52" s="602">
        <f t="shared" si="9"/>
        <v>2852</v>
      </c>
      <c r="CU52" s="602">
        <f t="shared" si="10"/>
        <v>2852</v>
      </c>
      <c r="CV52" s="602">
        <f t="shared" si="11"/>
        <v>2852</v>
      </c>
      <c r="CW52" s="602">
        <f t="shared" si="12"/>
        <v>2852</v>
      </c>
      <c r="CX52" s="602">
        <f t="shared" si="13"/>
        <v>2852</v>
      </c>
      <c r="CY52" s="602">
        <f t="shared" si="14"/>
        <v>2855</v>
      </c>
      <c r="CZ52" s="602">
        <f t="shared" si="15"/>
        <v>2859</v>
      </c>
      <c r="DA52" s="602">
        <f t="shared" si="16"/>
        <v>2860</v>
      </c>
      <c r="DB52" s="602">
        <f t="shared" si="17"/>
        <v>2861</v>
      </c>
      <c r="DC52" s="602">
        <f t="shared" si="18"/>
        <v>2868</v>
      </c>
      <c r="DD52" s="602">
        <f t="shared" si="19"/>
        <v>2878</v>
      </c>
      <c r="DE52" s="602">
        <f t="shared" si="20"/>
        <v>2878</v>
      </c>
      <c r="DF52" s="602">
        <f t="shared" si="21"/>
        <v>2878</v>
      </c>
      <c r="DG52" s="602">
        <f t="shared" si="22"/>
        <v>2878</v>
      </c>
      <c r="DH52" s="602">
        <f t="shared" si="23"/>
        <v>2878</v>
      </c>
      <c r="DI52" s="602">
        <f t="shared" si="24"/>
        <v>2878</v>
      </c>
      <c r="DJ52" s="602">
        <f t="shared" si="25"/>
        <v>2878</v>
      </c>
      <c r="DK52" s="602">
        <f t="shared" si="26"/>
        <v>2869</v>
      </c>
      <c r="DL52" s="602">
        <f t="shared" si="27"/>
        <v>2879</v>
      </c>
      <c r="DM52" s="602">
        <f t="shared" si="28"/>
        <v>2879</v>
      </c>
      <c r="DN52" s="602">
        <f t="shared" si="29"/>
        <v>2879</v>
      </c>
      <c r="DO52" s="602">
        <f t="shared" si="30"/>
        <v>2879</v>
      </c>
      <c r="DP52" s="602">
        <f t="shared" si="31"/>
        <v>2879</v>
      </c>
      <c r="DQ52" s="602">
        <f t="shared" si="32"/>
        <v>2879</v>
      </c>
      <c r="DR52" s="602">
        <f t="shared" si="33"/>
        <v>2879</v>
      </c>
      <c r="DS52" s="602">
        <f t="shared" si="34"/>
        <v>2870</v>
      </c>
      <c r="DT52" s="602">
        <f t="shared" si="35"/>
        <v>2880</v>
      </c>
      <c r="DU52" s="602">
        <f t="shared" si="36"/>
        <v>2880</v>
      </c>
      <c r="DV52" s="602">
        <f t="shared" si="37"/>
        <v>2880</v>
      </c>
      <c r="DW52" s="602">
        <f t="shared" si="38"/>
        <v>2880</v>
      </c>
      <c r="DX52" s="602">
        <f t="shared" si="39"/>
        <v>2880</v>
      </c>
      <c r="DY52" s="602">
        <f t="shared" si="40"/>
        <v>2880</v>
      </c>
      <c r="DZ52" s="602">
        <f t="shared" si="41"/>
        <v>2880</v>
      </c>
      <c r="EA52" s="602">
        <f t="shared" si="42"/>
        <v>2871</v>
      </c>
      <c r="EB52" s="602">
        <f t="shared" si="43"/>
        <v>2881</v>
      </c>
      <c r="EC52" s="602">
        <f t="shared" si="44"/>
        <v>2881</v>
      </c>
      <c r="ED52" s="602">
        <f t="shared" si="45"/>
        <v>2881</v>
      </c>
      <c r="EE52" s="602">
        <f t="shared" si="46"/>
        <v>2881</v>
      </c>
      <c r="EF52" s="602">
        <f t="shared" si="47"/>
        <v>2881</v>
      </c>
      <c r="EG52" s="602">
        <f t="shared" si="48"/>
        <v>2881</v>
      </c>
      <c r="EH52" s="602">
        <f t="shared" si="49"/>
        <v>2881</v>
      </c>
      <c r="EI52" s="602">
        <f t="shared" si="50"/>
        <v>2872</v>
      </c>
      <c r="EJ52" s="602">
        <f t="shared" si="51"/>
        <v>2882</v>
      </c>
      <c r="EK52" s="602">
        <f t="shared" si="52"/>
        <v>2882</v>
      </c>
      <c r="EL52" s="602">
        <f t="shared" si="53"/>
        <v>2882</v>
      </c>
      <c r="EM52" s="602">
        <f t="shared" si="54"/>
        <v>2882</v>
      </c>
      <c r="EN52" s="602">
        <f t="shared" si="55"/>
        <v>2882</v>
      </c>
      <c r="EO52" s="602">
        <f t="shared" si="56"/>
        <v>2882</v>
      </c>
      <c r="EP52" s="602">
        <f t="shared" si="57"/>
        <v>2882</v>
      </c>
      <c r="EQ52" s="602">
        <f t="shared" si="58"/>
        <v>2873</v>
      </c>
      <c r="ER52" s="602">
        <f t="shared" si="59"/>
        <v>2883</v>
      </c>
      <c r="ES52" s="602">
        <f t="shared" si="60"/>
        <v>2883</v>
      </c>
      <c r="ET52" s="602">
        <f t="shared" si="61"/>
        <v>2883</v>
      </c>
      <c r="EU52" s="602">
        <f t="shared" si="62"/>
        <v>2883</v>
      </c>
      <c r="EV52" s="602">
        <f t="shared" si="63"/>
        <v>2883</v>
      </c>
      <c r="EW52" s="602">
        <f t="shared" si="64"/>
        <v>2883</v>
      </c>
      <c r="EX52" s="602">
        <f t="shared" si="65"/>
        <v>2883</v>
      </c>
      <c r="EY52" s="602">
        <f t="shared" si="66"/>
        <v>2889</v>
      </c>
    </row>
    <row r="53" spans="2:155" ht="12.75" customHeight="1" x14ac:dyDescent="0.2">
      <c r="B53" s="617" t="str">
        <f>IF(COUNTIF($CK$10:CK53,TRUE)&gt;0,"",INDEX(C_InstallationDescription!$E$224:$E$240,ROWS($A$11:A53)))</f>
        <v/>
      </c>
      <c r="C53" s="623" t="str">
        <f>IF($E53="","",INDEX(C_InstallationDescription!F:F,MATCH($B53,C_InstallationDescription!$E:$E,0)))</f>
        <v/>
      </c>
      <c r="D53" s="623" t="str">
        <f>IF($E53="","",INDEX(C_InstallationDescription!I:I,MATCH($B53,C_InstallationDescription!$E:$E,0)))</f>
        <v/>
      </c>
      <c r="E53" s="623" t="str">
        <f>IF($B53="","",INDEX(C_InstallationDescription!F:F,MATCH($CJ53,C_InstallationDescription!$Q:$Q,0)))</f>
        <v/>
      </c>
      <c r="F53" s="624" t="str">
        <f>IF($E53="","",INDEX(C_InstallationDescription!L:L,MATCH($CJ53,C_InstallationDescription!$Q:$Q,0)))</f>
        <v/>
      </c>
      <c r="G53" s="623" t="str">
        <f>IF($E53="","",INDEX(C_InstallationDescription!M:M,MATCH($CJ53,C_InstallationDescription!$Q:$Q,0)))</f>
        <v/>
      </c>
      <c r="H53" s="623" t="str">
        <f>IF($E53="","",INDEX(C_InstallationDescription!N:N,MATCH($CJ53,C_InstallationDescription!$Q:$Q,0)))</f>
        <v/>
      </c>
      <c r="I53" s="620" t="str">
        <f>IF($E53="","",IF(INDEX(E_SourceStreams!$A:$N,CN53,I$7)="","",INDEX(E_SourceStreams!$A:$N,CN53,I$7)))</f>
        <v/>
      </c>
      <c r="J53" s="620" t="str">
        <f>IF($E53="","",IF(INDEX(E_SourceStreams!$A:$N,CO53,J$7)="","",INDEX(E_SourceStreams!$A:$N,CO53,J$7)))</f>
        <v/>
      </c>
      <c r="K53" s="620" t="str">
        <f>IF($E53="","",IF(INDEX(E_SourceStreams!$A:$N,CP53,K$7)="","",INDEX(E_SourceStreams!$A:$N,CP53,K$7)))</f>
        <v/>
      </c>
      <c r="L53" s="620" t="str">
        <f>IF($E53="","",IF(INDEX(E_SourceStreams!$A:$N,CQ53,L$7)="","",INDEX(E_SourceStreams!$A:$N,CQ53,L$7)))</f>
        <v/>
      </c>
      <c r="M53" s="620" t="str">
        <f>IF($E53="","",IF(INDEX(E_SourceStreams!$A:$N,CR53,M$7)="","",INDEX(E_SourceStreams!$A:$N,CR53,M$7)))</f>
        <v/>
      </c>
      <c r="N53" s="620" t="str">
        <f>IF($E53="","",IF(INDEX(E_SourceStreams!$A:$N,CS53,N$7)="","",INDEX(E_SourceStreams!$A:$N,CS53,N$7)))</f>
        <v/>
      </c>
      <c r="O53" s="620" t="str">
        <f>IF($E53="","",IF(INDEX(E_SourceStreams!$A:$N,CT53,O$7)="","",INDEX(E_SourceStreams!$A:$N,CT53,O$7)))</f>
        <v/>
      </c>
      <c r="P53" s="620" t="str">
        <f>IF($E53="","",IF(INDEX(E_SourceStreams!$A:$N,CU53,P$7)="","",INDEX(E_SourceStreams!$A:$N,CU53,P$7)))</f>
        <v/>
      </c>
      <c r="Q53" s="620" t="str">
        <f>IF($E53="","",IF(INDEX(E_SourceStreams!$A:$N,CV53,Q$7)="","",INDEX(E_SourceStreams!$A:$N,CV53,Q$7)))</f>
        <v/>
      </c>
      <c r="R53" s="620" t="str">
        <f>IF($E53="","",IF(INDEX(E_SourceStreams!$A:$N,CW53,R$7)="","",INDEX(E_SourceStreams!$A:$N,CW53,R$7)))</f>
        <v/>
      </c>
      <c r="S53" s="620" t="str">
        <f>IF($E53="","",IF(INDEX(E_SourceStreams!$A:$N,CX53,S$7)="","",INDEX(E_SourceStreams!$A:$N,CX53,S$7)))</f>
        <v/>
      </c>
      <c r="T53" s="620" t="str">
        <f>IF($E53="","",IF(INDEX(E_SourceStreams!$A:$N,CY53,T$7)="","",INDEX(E_SourceStreams!$A:$N,CY53,T$7)))</f>
        <v/>
      </c>
      <c r="U53" s="620" t="str">
        <f>IF($E53="","",IF(INDEX(E_SourceStreams!$A:$N,CZ53,U$7)="","",INDEX(E_SourceStreams!$A:$N,CZ53,U$7)))</f>
        <v/>
      </c>
      <c r="V53" s="620" t="str">
        <f>IF($E53="","",IF(INDEX(E_SourceStreams!$A:$N,DA53,V$7)="","",INDEX(E_SourceStreams!$A:$N,DA53,V$7)))</f>
        <v/>
      </c>
      <c r="W53" s="620" t="str">
        <f>IF($E53="","",IF(INDEX(E_SourceStreams!$A:$N,DB53,W$7)="","",INDEX(E_SourceStreams!$A:$N,DB53,W$7)))</f>
        <v/>
      </c>
      <c r="X53" s="620" t="str">
        <f>IF($E53="","",IF(INDEX(E_SourceStreams!$A:$N,DC53,X$7)="","",INDEX(E_SourceStreams!$A:$N,DC53,X$7)))</f>
        <v/>
      </c>
      <c r="Y53" s="620" t="str">
        <f>IF($E53="","",IF(INDEX(E_SourceStreams!$A:$N,DD53,Y$7)="","",INDEX(E_SourceStreams!$A:$N,DD53,Y$7)))</f>
        <v/>
      </c>
      <c r="Z53" s="620" t="str">
        <f>IF($E53="","",IF(INDEX(E_SourceStreams!$A:$N,DE53,Z$7)="","",INDEX(E_SourceStreams!$A:$N,DE53,Z$7)))</f>
        <v/>
      </c>
      <c r="AA53" s="620" t="str">
        <f>IF($E53="","",IF(INDEX(E_SourceStreams!$A:$N,DF53,AA$7)="","",INDEX(E_SourceStreams!$A:$N,DF53,AA$7)))</f>
        <v/>
      </c>
      <c r="AB53" s="620" t="str">
        <f>IF($E53="","",IF(INDEX(E_SourceStreams!$A:$N,DG53,AB$7)="","",INDEX(E_SourceStreams!$A:$N,DG53,AB$7)))</f>
        <v/>
      </c>
      <c r="AC53" s="620" t="str">
        <f>IF($E53="","",IF(INDEX(E_SourceStreams!$A:$N,DH53,AC$7)="","",INDEX(E_SourceStreams!$A:$N,DH53,AC$7)))</f>
        <v/>
      </c>
      <c r="AD53" s="620" t="str">
        <f>IF($E53="","",IF(INDEX(E_SourceStreams!$A:$N,DI53,AD$7)="","",INDEX(E_SourceStreams!$A:$N,DI53,AD$7)))</f>
        <v/>
      </c>
      <c r="AE53" s="620" t="str">
        <f>IF($E53="","",IF(INDEX(E_SourceStreams!$A:$N,DJ53,AE$7)="","",INDEX(E_SourceStreams!$A:$N,DJ53,AE$7)))</f>
        <v/>
      </c>
      <c r="AF53" s="620" t="str">
        <f>IF($E53="","",IF(INDEX(E_SourceStreams!$A:$N,DK53,AF$7)="","",INDEX(E_SourceStreams!$A:$N,DK53,AF$7)))</f>
        <v/>
      </c>
      <c r="AG53" s="620" t="str">
        <f>IF($E53="","",IF(INDEX(E_SourceStreams!$A:$N,DL53,AG$7)="","",INDEX(E_SourceStreams!$A:$N,DL53,AG$7)))</f>
        <v/>
      </c>
      <c r="AH53" s="620" t="str">
        <f>IF($E53="","",IF(INDEX(E_SourceStreams!$A:$N,DM53,AH$7)="","",INDEX(E_SourceStreams!$A:$N,DM53,AH$7)))</f>
        <v/>
      </c>
      <c r="AI53" s="620" t="str">
        <f>IF($E53="","",IF(INDEX(E_SourceStreams!$A:$N,DN53,AI$7)="","",INDEX(E_SourceStreams!$A:$N,DN53,AI$7)))</f>
        <v/>
      </c>
      <c r="AJ53" s="620" t="str">
        <f>IF($E53="","",IF(INDEX(E_SourceStreams!$A:$N,DO53,AJ$7)="","",INDEX(E_SourceStreams!$A:$N,DO53,AJ$7)))</f>
        <v/>
      </c>
      <c r="AK53" s="620" t="str">
        <f>IF($E53="","",IF(INDEX(E_SourceStreams!$A:$N,DP53,AK$7)="","",INDEX(E_SourceStreams!$A:$N,DP53,AK$7)))</f>
        <v/>
      </c>
      <c r="AL53" s="620" t="str">
        <f>IF($E53="","",IF(INDEX(E_SourceStreams!$A:$N,DQ53,AL$7)="","",INDEX(E_SourceStreams!$A:$N,DQ53,AL$7)))</f>
        <v/>
      </c>
      <c r="AM53" s="620" t="str">
        <f>IF($E53="","",IF(INDEX(E_SourceStreams!$A:$N,DR53,AM$7)="","",INDEX(E_SourceStreams!$A:$N,DR53,AM$7)))</f>
        <v/>
      </c>
      <c r="AN53" s="620" t="str">
        <f>IF($E53="","",IF(INDEX(E_SourceStreams!$A:$N,DS53,AN$7)="","",INDEX(E_SourceStreams!$A:$N,DS53,AN$7)))</f>
        <v/>
      </c>
      <c r="AO53" s="620" t="str">
        <f>IF($E53="","",IF(INDEX(E_SourceStreams!$A:$N,DT53,AO$7)="","",INDEX(E_SourceStreams!$A:$N,DT53,AO$7)))</f>
        <v/>
      </c>
      <c r="AP53" s="620" t="str">
        <f>IF($E53="","",IF(INDEX(E_SourceStreams!$A:$N,DU53,AP$7)="","",INDEX(E_SourceStreams!$A:$N,DU53,AP$7)))</f>
        <v/>
      </c>
      <c r="AQ53" s="620" t="str">
        <f>IF($E53="","",IF(INDEX(E_SourceStreams!$A:$N,DV53,AQ$7)="","",INDEX(E_SourceStreams!$A:$N,DV53,AQ$7)))</f>
        <v/>
      </c>
      <c r="AR53" s="620" t="str">
        <f>IF($E53="","",IF(INDEX(E_SourceStreams!$A:$N,DW53,AR$7)="","",INDEX(E_SourceStreams!$A:$N,DW53,AR$7)))</f>
        <v/>
      </c>
      <c r="AS53" s="620" t="str">
        <f>IF($E53="","",IF(INDEX(E_SourceStreams!$A:$N,DX53,AS$7)="","",INDEX(E_SourceStreams!$A:$N,DX53,AS$7)))</f>
        <v/>
      </c>
      <c r="AT53" s="620" t="str">
        <f>IF($E53="","",IF(INDEX(E_SourceStreams!$A:$N,DY53,AT$7)="","",INDEX(E_SourceStreams!$A:$N,DY53,AT$7)))</f>
        <v/>
      </c>
      <c r="AU53" s="620" t="str">
        <f>IF($E53="","",IF(INDEX(E_SourceStreams!$A:$N,DZ53,AU$7)="","",INDEX(E_SourceStreams!$A:$N,DZ53,AU$7)))</f>
        <v/>
      </c>
      <c r="AV53" s="620" t="str">
        <f>IF($E53="","",IF(INDEX(E_SourceStreams!$A:$N,EA53,AV$7)="","",INDEX(E_SourceStreams!$A:$N,EA53,AV$7)))</f>
        <v/>
      </c>
      <c r="AW53" s="620" t="str">
        <f>IF($E53="","",IF(INDEX(E_SourceStreams!$A:$N,EB53,AW$7)="","",INDEX(E_SourceStreams!$A:$N,EB53,AW$7)))</f>
        <v/>
      </c>
      <c r="AX53" s="620" t="str">
        <f>IF($E53="","",IF(INDEX(E_SourceStreams!$A:$N,EC53,AX$7)="","",INDEX(E_SourceStreams!$A:$N,EC53,AX$7)))</f>
        <v/>
      </c>
      <c r="AY53" s="620" t="str">
        <f>IF($E53="","",IF(INDEX(E_SourceStreams!$A:$N,ED53,AY$7)="","",INDEX(E_SourceStreams!$A:$N,ED53,AY$7)))</f>
        <v/>
      </c>
      <c r="AZ53" s="620" t="str">
        <f>IF($E53="","",IF(INDEX(E_SourceStreams!$A:$N,EE53,AZ$7)="","",INDEX(E_SourceStreams!$A:$N,EE53,AZ$7)))</f>
        <v/>
      </c>
      <c r="BA53" s="620" t="str">
        <f>IF($E53="","",IF(INDEX(E_SourceStreams!$A:$N,EF53,BA$7)="","",INDEX(E_SourceStreams!$A:$N,EF53,BA$7)))</f>
        <v/>
      </c>
      <c r="BB53" s="620" t="str">
        <f>IF($E53="","",IF(INDEX(E_SourceStreams!$A:$N,EG53,BB$7)="","",INDEX(E_SourceStreams!$A:$N,EG53,BB$7)))</f>
        <v/>
      </c>
      <c r="BC53" s="620" t="str">
        <f>IF($E53="","",IF(INDEX(E_SourceStreams!$A:$N,EH53,BC$7)="","",INDEX(E_SourceStreams!$A:$N,EH53,BC$7)))</f>
        <v/>
      </c>
      <c r="BD53" s="620" t="str">
        <f>IF($E53="","",IF(INDEX(E_SourceStreams!$A:$N,EI53,BD$7)="","",INDEX(E_SourceStreams!$A:$N,EI53,BD$7)))</f>
        <v/>
      </c>
      <c r="BE53" s="620" t="str">
        <f>IF($E53="","",IF(INDEX(E_SourceStreams!$A:$N,EJ53,BE$7)="","",INDEX(E_SourceStreams!$A:$N,EJ53,BE$7)))</f>
        <v/>
      </c>
      <c r="BF53" s="620" t="str">
        <f>IF($E53="","",IF(INDEX(E_SourceStreams!$A:$N,EK53,BF$7)="","",INDEX(E_SourceStreams!$A:$N,EK53,BF$7)))</f>
        <v/>
      </c>
      <c r="BG53" s="620" t="str">
        <f>IF($E53="","",IF(INDEX(E_SourceStreams!$A:$N,EL53,BG$7)="","",INDEX(E_SourceStreams!$A:$N,EL53,BG$7)))</f>
        <v/>
      </c>
      <c r="BH53" s="620" t="str">
        <f>IF($E53="","",IF(INDEX(E_SourceStreams!$A:$N,EM53,BH$7)="","",INDEX(E_SourceStreams!$A:$N,EM53,BH$7)))</f>
        <v/>
      </c>
      <c r="BI53" s="620" t="str">
        <f>IF($E53="","",IF(INDEX(E_SourceStreams!$A:$N,EN53,BI$7)="","",INDEX(E_SourceStreams!$A:$N,EN53,BI$7)))</f>
        <v/>
      </c>
      <c r="BJ53" s="620" t="str">
        <f>IF($E53="","",IF(INDEX(E_SourceStreams!$A:$N,EO53,BJ$7)="","",INDEX(E_SourceStreams!$A:$N,EO53,BJ$7)))</f>
        <v/>
      </c>
      <c r="BK53" s="620" t="str">
        <f>IF($E53="","",IF(INDEX(E_SourceStreams!$A:$N,EP53,BK$7)="","",INDEX(E_SourceStreams!$A:$N,EP53,BK$7)))</f>
        <v/>
      </c>
      <c r="BL53" s="620" t="str">
        <f>IF($E53="","",IF(INDEX(E_SourceStreams!$A:$N,EQ53,BL$7)="","",INDEX(E_SourceStreams!$A:$N,EQ53,BL$7)))</f>
        <v/>
      </c>
      <c r="BM53" s="620" t="str">
        <f>IF($E53="","",IF(INDEX(E_SourceStreams!$A:$N,ER53,BM$7)="","",INDEX(E_SourceStreams!$A:$N,ER53,BM$7)))</f>
        <v/>
      </c>
      <c r="BN53" s="620" t="str">
        <f>IF($E53="","",IF(INDEX(E_SourceStreams!$A:$N,ES53,BN$7)="","",INDEX(E_SourceStreams!$A:$N,ES53,BN$7)))</f>
        <v/>
      </c>
      <c r="BO53" s="620" t="str">
        <f>IF($E53="","",IF(INDEX(E_SourceStreams!$A:$N,ET53,BO$7)="","",INDEX(E_SourceStreams!$A:$N,ET53,BO$7)))</f>
        <v/>
      </c>
      <c r="BP53" s="620" t="str">
        <f>IF($E53="","",IF(INDEX(E_SourceStreams!$A:$N,EU53,BP$7)="","",INDEX(E_SourceStreams!$A:$N,EU53,BP$7)))</f>
        <v/>
      </c>
      <c r="BQ53" s="620" t="str">
        <f>IF($E53="","",IF(INDEX(E_SourceStreams!$A:$N,EV53,BQ$7)="","",INDEX(E_SourceStreams!$A:$N,EV53,BQ$7)))</f>
        <v/>
      </c>
      <c r="BR53" s="620" t="str">
        <f>IF($E53="","",IF(INDEX(E_SourceStreams!$A:$N,EW53,BR$7)="","",INDEX(E_SourceStreams!$A:$N,EW53,BR$7)))</f>
        <v/>
      </c>
      <c r="BS53" s="620" t="str">
        <f>IF($E53="","",IF(INDEX(E_SourceStreams!$A:$N,EX53,BS$7)="","",INDEX(E_SourceStreams!$A:$N,EX53,BS$7)))</f>
        <v/>
      </c>
      <c r="BT53" s="620" t="str">
        <f>IF($E53="","",IF(INDEX(E_SourceStreams!$A:$N,EY53,BT$7)="","",INDEX(E_SourceStreams!$A:$N,EY53,BT$7)))</f>
        <v/>
      </c>
      <c r="BU53" s="615"/>
      <c r="CJ53" s="621" t="str">
        <f t="shared" si="68"/>
        <v>SourceCategory_</v>
      </c>
      <c r="CK53" s="602" t="b">
        <f>INDEX(C_InstallationDescription!$A$224:$A$329,ROWS($CI$11:CI53))="ausblenden"</f>
        <v>0</v>
      </c>
      <c r="CL53" s="602" t="str">
        <f t="shared" si="69"/>
        <v>SourceStreamName_</v>
      </c>
      <c r="CN53" s="602">
        <f t="shared" si="67"/>
        <v>2906</v>
      </c>
      <c r="CO53" s="602">
        <f t="shared" si="4"/>
        <v>2908</v>
      </c>
      <c r="CP53" s="602">
        <f t="shared" si="5"/>
        <v>2910</v>
      </c>
      <c r="CQ53" s="602">
        <f t="shared" si="6"/>
        <v>2912</v>
      </c>
      <c r="CR53" s="602">
        <f t="shared" si="7"/>
        <v>2914</v>
      </c>
      <c r="CS53" s="602">
        <f t="shared" si="8"/>
        <v>2916</v>
      </c>
      <c r="CT53" s="602">
        <f t="shared" si="9"/>
        <v>2918</v>
      </c>
      <c r="CU53" s="602">
        <f t="shared" si="10"/>
        <v>2918</v>
      </c>
      <c r="CV53" s="602">
        <f t="shared" si="11"/>
        <v>2918</v>
      </c>
      <c r="CW53" s="602">
        <f t="shared" si="12"/>
        <v>2918</v>
      </c>
      <c r="CX53" s="602">
        <f t="shared" si="13"/>
        <v>2918</v>
      </c>
      <c r="CY53" s="602">
        <f t="shared" si="14"/>
        <v>2921</v>
      </c>
      <c r="CZ53" s="602">
        <f t="shared" si="15"/>
        <v>2925</v>
      </c>
      <c r="DA53" s="602">
        <f t="shared" si="16"/>
        <v>2926</v>
      </c>
      <c r="DB53" s="602">
        <f t="shared" si="17"/>
        <v>2927</v>
      </c>
      <c r="DC53" s="602">
        <f t="shared" si="18"/>
        <v>2934</v>
      </c>
      <c r="DD53" s="602">
        <f t="shared" si="19"/>
        <v>2944</v>
      </c>
      <c r="DE53" s="602">
        <f t="shared" si="20"/>
        <v>2944</v>
      </c>
      <c r="DF53" s="602">
        <f t="shared" si="21"/>
        <v>2944</v>
      </c>
      <c r="DG53" s="602">
        <f t="shared" si="22"/>
        <v>2944</v>
      </c>
      <c r="DH53" s="602">
        <f t="shared" si="23"/>
        <v>2944</v>
      </c>
      <c r="DI53" s="602">
        <f t="shared" si="24"/>
        <v>2944</v>
      </c>
      <c r="DJ53" s="602">
        <f t="shared" si="25"/>
        <v>2944</v>
      </c>
      <c r="DK53" s="602">
        <f t="shared" si="26"/>
        <v>2935</v>
      </c>
      <c r="DL53" s="602">
        <f t="shared" si="27"/>
        <v>2945</v>
      </c>
      <c r="DM53" s="602">
        <f t="shared" si="28"/>
        <v>2945</v>
      </c>
      <c r="DN53" s="602">
        <f t="shared" si="29"/>
        <v>2945</v>
      </c>
      <c r="DO53" s="602">
        <f t="shared" si="30"/>
        <v>2945</v>
      </c>
      <c r="DP53" s="602">
        <f t="shared" si="31"/>
        <v>2945</v>
      </c>
      <c r="DQ53" s="602">
        <f t="shared" si="32"/>
        <v>2945</v>
      </c>
      <c r="DR53" s="602">
        <f t="shared" si="33"/>
        <v>2945</v>
      </c>
      <c r="DS53" s="602">
        <f t="shared" si="34"/>
        <v>2936</v>
      </c>
      <c r="DT53" s="602">
        <f t="shared" si="35"/>
        <v>2946</v>
      </c>
      <c r="DU53" s="602">
        <f t="shared" si="36"/>
        <v>2946</v>
      </c>
      <c r="DV53" s="602">
        <f t="shared" si="37"/>
        <v>2946</v>
      </c>
      <c r="DW53" s="602">
        <f t="shared" si="38"/>
        <v>2946</v>
      </c>
      <c r="DX53" s="602">
        <f t="shared" si="39"/>
        <v>2946</v>
      </c>
      <c r="DY53" s="602">
        <f t="shared" si="40"/>
        <v>2946</v>
      </c>
      <c r="DZ53" s="602">
        <f t="shared" si="41"/>
        <v>2946</v>
      </c>
      <c r="EA53" s="602">
        <f t="shared" si="42"/>
        <v>2937</v>
      </c>
      <c r="EB53" s="602">
        <f t="shared" si="43"/>
        <v>2947</v>
      </c>
      <c r="EC53" s="602">
        <f t="shared" si="44"/>
        <v>2947</v>
      </c>
      <c r="ED53" s="602">
        <f t="shared" si="45"/>
        <v>2947</v>
      </c>
      <c r="EE53" s="602">
        <f t="shared" si="46"/>
        <v>2947</v>
      </c>
      <c r="EF53" s="602">
        <f t="shared" si="47"/>
        <v>2947</v>
      </c>
      <c r="EG53" s="602">
        <f t="shared" si="48"/>
        <v>2947</v>
      </c>
      <c r="EH53" s="602">
        <f t="shared" si="49"/>
        <v>2947</v>
      </c>
      <c r="EI53" s="602">
        <f t="shared" si="50"/>
        <v>2938</v>
      </c>
      <c r="EJ53" s="602">
        <f t="shared" si="51"/>
        <v>2948</v>
      </c>
      <c r="EK53" s="602">
        <f t="shared" si="52"/>
        <v>2948</v>
      </c>
      <c r="EL53" s="602">
        <f t="shared" si="53"/>
        <v>2948</v>
      </c>
      <c r="EM53" s="602">
        <f t="shared" si="54"/>
        <v>2948</v>
      </c>
      <c r="EN53" s="602">
        <f t="shared" si="55"/>
        <v>2948</v>
      </c>
      <c r="EO53" s="602">
        <f t="shared" si="56"/>
        <v>2948</v>
      </c>
      <c r="EP53" s="602">
        <f t="shared" si="57"/>
        <v>2948</v>
      </c>
      <c r="EQ53" s="602">
        <f t="shared" si="58"/>
        <v>2939</v>
      </c>
      <c r="ER53" s="602">
        <f t="shared" si="59"/>
        <v>2949</v>
      </c>
      <c r="ES53" s="602">
        <f t="shared" si="60"/>
        <v>2949</v>
      </c>
      <c r="ET53" s="602">
        <f t="shared" si="61"/>
        <v>2949</v>
      </c>
      <c r="EU53" s="602">
        <f t="shared" si="62"/>
        <v>2949</v>
      </c>
      <c r="EV53" s="602">
        <f t="shared" si="63"/>
        <v>2949</v>
      </c>
      <c r="EW53" s="602">
        <f t="shared" si="64"/>
        <v>2949</v>
      </c>
      <c r="EX53" s="602">
        <f t="shared" si="65"/>
        <v>2949</v>
      </c>
      <c r="EY53" s="602">
        <f t="shared" si="66"/>
        <v>2955</v>
      </c>
    </row>
    <row r="54" spans="2:155" ht="12.75" customHeight="1" x14ac:dyDescent="0.2">
      <c r="B54" s="617" t="str">
        <f>IF(COUNTIF($CK$10:CK54,TRUE)&gt;0,"",INDEX(C_InstallationDescription!$E$224:$E$240,ROWS($A$11:A54)))</f>
        <v/>
      </c>
      <c r="C54" s="623" t="str">
        <f>IF($E54="","",INDEX(C_InstallationDescription!F:F,MATCH($B54,C_InstallationDescription!$E:$E,0)))</f>
        <v/>
      </c>
      <c r="D54" s="623" t="str">
        <f>IF($E54="","",INDEX(C_InstallationDescription!I:I,MATCH($B54,C_InstallationDescription!$E:$E,0)))</f>
        <v/>
      </c>
      <c r="E54" s="623" t="str">
        <f>IF($B54="","",INDEX(C_InstallationDescription!F:F,MATCH($CJ54,C_InstallationDescription!$Q:$Q,0)))</f>
        <v/>
      </c>
      <c r="F54" s="624" t="str">
        <f>IF($E54="","",INDEX(C_InstallationDescription!L:L,MATCH($CJ54,C_InstallationDescription!$Q:$Q,0)))</f>
        <v/>
      </c>
      <c r="G54" s="623" t="str">
        <f>IF($E54="","",INDEX(C_InstallationDescription!M:M,MATCH($CJ54,C_InstallationDescription!$Q:$Q,0)))</f>
        <v/>
      </c>
      <c r="H54" s="623" t="str">
        <f>IF($E54="","",INDEX(C_InstallationDescription!N:N,MATCH($CJ54,C_InstallationDescription!$Q:$Q,0)))</f>
        <v/>
      </c>
      <c r="I54" s="620" t="str">
        <f>IF($E54="","",IF(INDEX(E_SourceStreams!$A:$N,CN54,I$7)="","",INDEX(E_SourceStreams!$A:$N,CN54,I$7)))</f>
        <v/>
      </c>
      <c r="J54" s="620" t="str">
        <f>IF($E54="","",IF(INDEX(E_SourceStreams!$A:$N,CO54,J$7)="","",INDEX(E_SourceStreams!$A:$N,CO54,J$7)))</f>
        <v/>
      </c>
      <c r="K54" s="620" t="str">
        <f>IF($E54="","",IF(INDEX(E_SourceStreams!$A:$N,CP54,K$7)="","",INDEX(E_SourceStreams!$A:$N,CP54,K$7)))</f>
        <v/>
      </c>
      <c r="L54" s="620" t="str">
        <f>IF($E54="","",IF(INDEX(E_SourceStreams!$A:$N,CQ54,L$7)="","",INDEX(E_SourceStreams!$A:$N,CQ54,L$7)))</f>
        <v/>
      </c>
      <c r="M54" s="620" t="str">
        <f>IF($E54="","",IF(INDEX(E_SourceStreams!$A:$N,CR54,M$7)="","",INDEX(E_SourceStreams!$A:$N,CR54,M$7)))</f>
        <v/>
      </c>
      <c r="N54" s="620" t="str">
        <f>IF($E54="","",IF(INDEX(E_SourceStreams!$A:$N,CS54,N$7)="","",INDEX(E_SourceStreams!$A:$N,CS54,N$7)))</f>
        <v/>
      </c>
      <c r="O54" s="620" t="str">
        <f>IF($E54="","",IF(INDEX(E_SourceStreams!$A:$N,CT54,O$7)="","",INDEX(E_SourceStreams!$A:$N,CT54,O$7)))</f>
        <v/>
      </c>
      <c r="P54" s="620" t="str">
        <f>IF($E54="","",IF(INDEX(E_SourceStreams!$A:$N,CU54,P$7)="","",INDEX(E_SourceStreams!$A:$N,CU54,P$7)))</f>
        <v/>
      </c>
      <c r="Q54" s="620" t="str">
        <f>IF($E54="","",IF(INDEX(E_SourceStreams!$A:$N,CV54,Q$7)="","",INDEX(E_SourceStreams!$A:$N,CV54,Q$7)))</f>
        <v/>
      </c>
      <c r="R54" s="620" t="str">
        <f>IF($E54="","",IF(INDEX(E_SourceStreams!$A:$N,CW54,R$7)="","",INDEX(E_SourceStreams!$A:$N,CW54,R$7)))</f>
        <v/>
      </c>
      <c r="S54" s="620" t="str">
        <f>IF($E54="","",IF(INDEX(E_SourceStreams!$A:$N,CX54,S$7)="","",INDEX(E_SourceStreams!$A:$N,CX54,S$7)))</f>
        <v/>
      </c>
      <c r="T54" s="620" t="str">
        <f>IF($E54="","",IF(INDEX(E_SourceStreams!$A:$N,CY54,T$7)="","",INDEX(E_SourceStreams!$A:$N,CY54,T$7)))</f>
        <v/>
      </c>
      <c r="U54" s="620" t="str">
        <f>IF($E54="","",IF(INDEX(E_SourceStreams!$A:$N,CZ54,U$7)="","",INDEX(E_SourceStreams!$A:$N,CZ54,U$7)))</f>
        <v/>
      </c>
      <c r="V54" s="620" t="str">
        <f>IF($E54="","",IF(INDEX(E_SourceStreams!$A:$N,DA54,V$7)="","",INDEX(E_SourceStreams!$A:$N,DA54,V$7)))</f>
        <v/>
      </c>
      <c r="W54" s="620" t="str">
        <f>IF($E54="","",IF(INDEX(E_SourceStreams!$A:$N,DB54,W$7)="","",INDEX(E_SourceStreams!$A:$N,DB54,W$7)))</f>
        <v/>
      </c>
      <c r="X54" s="620" t="str">
        <f>IF($E54="","",IF(INDEX(E_SourceStreams!$A:$N,DC54,X$7)="","",INDEX(E_SourceStreams!$A:$N,DC54,X$7)))</f>
        <v/>
      </c>
      <c r="Y54" s="620" t="str">
        <f>IF($E54="","",IF(INDEX(E_SourceStreams!$A:$N,DD54,Y$7)="","",INDEX(E_SourceStreams!$A:$N,DD54,Y$7)))</f>
        <v/>
      </c>
      <c r="Z54" s="620" t="str">
        <f>IF($E54="","",IF(INDEX(E_SourceStreams!$A:$N,DE54,Z$7)="","",INDEX(E_SourceStreams!$A:$N,DE54,Z$7)))</f>
        <v/>
      </c>
      <c r="AA54" s="620" t="str">
        <f>IF($E54="","",IF(INDEX(E_SourceStreams!$A:$N,DF54,AA$7)="","",INDEX(E_SourceStreams!$A:$N,DF54,AA$7)))</f>
        <v/>
      </c>
      <c r="AB54" s="620" t="str">
        <f>IF($E54="","",IF(INDEX(E_SourceStreams!$A:$N,DG54,AB$7)="","",INDEX(E_SourceStreams!$A:$N,DG54,AB$7)))</f>
        <v/>
      </c>
      <c r="AC54" s="620" t="str">
        <f>IF($E54="","",IF(INDEX(E_SourceStreams!$A:$N,DH54,AC$7)="","",INDEX(E_SourceStreams!$A:$N,DH54,AC$7)))</f>
        <v/>
      </c>
      <c r="AD54" s="620" t="str">
        <f>IF($E54="","",IF(INDEX(E_SourceStreams!$A:$N,DI54,AD$7)="","",INDEX(E_SourceStreams!$A:$N,DI54,AD$7)))</f>
        <v/>
      </c>
      <c r="AE54" s="620" t="str">
        <f>IF($E54="","",IF(INDEX(E_SourceStreams!$A:$N,DJ54,AE$7)="","",INDEX(E_SourceStreams!$A:$N,DJ54,AE$7)))</f>
        <v/>
      </c>
      <c r="AF54" s="620" t="str">
        <f>IF($E54="","",IF(INDEX(E_SourceStreams!$A:$N,DK54,AF$7)="","",INDEX(E_SourceStreams!$A:$N,DK54,AF$7)))</f>
        <v/>
      </c>
      <c r="AG54" s="620" t="str">
        <f>IF($E54="","",IF(INDEX(E_SourceStreams!$A:$N,DL54,AG$7)="","",INDEX(E_SourceStreams!$A:$N,DL54,AG$7)))</f>
        <v/>
      </c>
      <c r="AH54" s="620" t="str">
        <f>IF($E54="","",IF(INDEX(E_SourceStreams!$A:$N,DM54,AH$7)="","",INDEX(E_SourceStreams!$A:$N,DM54,AH$7)))</f>
        <v/>
      </c>
      <c r="AI54" s="620" t="str">
        <f>IF($E54="","",IF(INDEX(E_SourceStreams!$A:$N,DN54,AI$7)="","",INDEX(E_SourceStreams!$A:$N,DN54,AI$7)))</f>
        <v/>
      </c>
      <c r="AJ54" s="620" t="str">
        <f>IF($E54="","",IF(INDEX(E_SourceStreams!$A:$N,DO54,AJ$7)="","",INDEX(E_SourceStreams!$A:$N,DO54,AJ$7)))</f>
        <v/>
      </c>
      <c r="AK54" s="620" t="str">
        <f>IF($E54="","",IF(INDEX(E_SourceStreams!$A:$N,DP54,AK$7)="","",INDEX(E_SourceStreams!$A:$N,DP54,AK$7)))</f>
        <v/>
      </c>
      <c r="AL54" s="620" t="str">
        <f>IF($E54="","",IF(INDEX(E_SourceStreams!$A:$N,DQ54,AL$7)="","",INDEX(E_SourceStreams!$A:$N,DQ54,AL$7)))</f>
        <v/>
      </c>
      <c r="AM54" s="620" t="str">
        <f>IF($E54="","",IF(INDEX(E_SourceStreams!$A:$N,DR54,AM$7)="","",INDEX(E_SourceStreams!$A:$N,DR54,AM$7)))</f>
        <v/>
      </c>
      <c r="AN54" s="620" t="str">
        <f>IF($E54="","",IF(INDEX(E_SourceStreams!$A:$N,DS54,AN$7)="","",INDEX(E_SourceStreams!$A:$N,DS54,AN$7)))</f>
        <v/>
      </c>
      <c r="AO54" s="620" t="str">
        <f>IF($E54="","",IF(INDEX(E_SourceStreams!$A:$N,DT54,AO$7)="","",INDEX(E_SourceStreams!$A:$N,DT54,AO$7)))</f>
        <v/>
      </c>
      <c r="AP54" s="620" t="str">
        <f>IF($E54="","",IF(INDEX(E_SourceStreams!$A:$N,DU54,AP$7)="","",INDEX(E_SourceStreams!$A:$N,DU54,AP$7)))</f>
        <v/>
      </c>
      <c r="AQ54" s="620" t="str">
        <f>IF($E54="","",IF(INDEX(E_SourceStreams!$A:$N,DV54,AQ$7)="","",INDEX(E_SourceStreams!$A:$N,DV54,AQ$7)))</f>
        <v/>
      </c>
      <c r="AR54" s="620" t="str">
        <f>IF($E54="","",IF(INDEX(E_SourceStreams!$A:$N,DW54,AR$7)="","",INDEX(E_SourceStreams!$A:$N,DW54,AR$7)))</f>
        <v/>
      </c>
      <c r="AS54" s="620" t="str">
        <f>IF($E54="","",IF(INDEX(E_SourceStreams!$A:$N,DX54,AS$7)="","",INDEX(E_SourceStreams!$A:$N,DX54,AS$7)))</f>
        <v/>
      </c>
      <c r="AT54" s="620" t="str">
        <f>IF($E54="","",IF(INDEX(E_SourceStreams!$A:$N,DY54,AT$7)="","",INDEX(E_SourceStreams!$A:$N,DY54,AT$7)))</f>
        <v/>
      </c>
      <c r="AU54" s="620" t="str">
        <f>IF($E54="","",IF(INDEX(E_SourceStreams!$A:$N,DZ54,AU$7)="","",INDEX(E_SourceStreams!$A:$N,DZ54,AU$7)))</f>
        <v/>
      </c>
      <c r="AV54" s="620" t="str">
        <f>IF($E54="","",IF(INDEX(E_SourceStreams!$A:$N,EA54,AV$7)="","",INDEX(E_SourceStreams!$A:$N,EA54,AV$7)))</f>
        <v/>
      </c>
      <c r="AW54" s="620" t="str">
        <f>IF($E54="","",IF(INDEX(E_SourceStreams!$A:$N,EB54,AW$7)="","",INDEX(E_SourceStreams!$A:$N,EB54,AW$7)))</f>
        <v/>
      </c>
      <c r="AX54" s="620" t="str">
        <f>IF($E54="","",IF(INDEX(E_SourceStreams!$A:$N,EC54,AX$7)="","",INDEX(E_SourceStreams!$A:$N,EC54,AX$7)))</f>
        <v/>
      </c>
      <c r="AY54" s="620" t="str">
        <f>IF($E54="","",IF(INDEX(E_SourceStreams!$A:$N,ED54,AY$7)="","",INDEX(E_SourceStreams!$A:$N,ED54,AY$7)))</f>
        <v/>
      </c>
      <c r="AZ54" s="620" t="str">
        <f>IF($E54="","",IF(INDEX(E_SourceStreams!$A:$N,EE54,AZ$7)="","",INDEX(E_SourceStreams!$A:$N,EE54,AZ$7)))</f>
        <v/>
      </c>
      <c r="BA54" s="620" t="str">
        <f>IF($E54="","",IF(INDEX(E_SourceStreams!$A:$N,EF54,BA$7)="","",INDEX(E_SourceStreams!$A:$N,EF54,BA$7)))</f>
        <v/>
      </c>
      <c r="BB54" s="620" t="str">
        <f>IF($E54="","",IF(INDEX(E_SourceStreams!$A:$N,EG54,BB$7)="","",INDEX(E_SourceStreams!$A:$N,EG54,BB$7)))</f>
        <v/>
      </c>
      <c r="BC54" s="620" t="str">
        <f>IF($E54="","",IF(INDEX(E_SourceStreams!$A:$N,EH54,BC$7)="","",INDEX(E_SourceStreams!$A:$N,EH54,BC$7)))</f>
        <v/>
      </c>
      <c r="BD54" s="620" t="str">
        <f>IF($E54="","",IF(INDEX(E_SourceStreams!$A:$N,EI54,BD$7)="","",INDEX(E_SourceStreams!$A:$N,EI54,BD$7)))</f>
        <v/>
      </c>
      <c r="BE54" s="620" t="str">
        <f>IF($E54="","",IF(INDEX(E_SourceStreams!$A:$N,EJ54,BE$7)="","",INDEX(E_SourceStreams!$A:$N,EJ54,BE$7)))</f>
        <v/>
      </c>
      <c r="BF54" s="620" t="str">
        <f>IF($E54="","",IF(INDEX(E_SourceStreams!$A:$N,EK54,BF$7)="","",INDEX(E_SourceStreams!$A:$N,EK54,BF$7)))</f>
        <v/>
      </c>
      <c r="BG54" s="620" t="str">
        <f>IF($E54="","",IF(INDEX(E_SourceStreams!$A:$N,EL54,BG$7)="","",INDEX(E_SourceStreams!$A:$N,EL54,BG$7)))</f>
        <v/>
      </c>
      <c r="BH54" s="620" t="str">
        <f>IF($E54="","",IF(INDEX(E_SourceStreams!$A:$N,EM54,BH$7)="","",INDEX(E_SourceStreams!$A:$N,EM54,BH$7)))</f>
        <v/>
      </c>
      <c r="BI54" s="620" t="str">
        <f>IF($E54="","",IF(INDEX(E_SourceStreams!$A:$N,EN54,BI$7)="","",INDEX(E_SourceStreams!$A:$N,EN54,BI$7)))</f>
        <v/>
      </c>
      <c r="BJ54" s="620" t="str">
        <f>IF($E54="","",IF(INDEX(E_SourceStreams!$A:$N,EO54,BJ$7)="","",INDEX(E_SourceStreams!$A:$N,EO54,BJ$7)))</f>
        <v/>
      </c>
      <c r="BK54" s="620" t="str">
        <f>IF($E54="","",IF(INDEX(E_SourceStreams!$A:$N,EP54,BK$7)="","",INDEX(E_SourceStreams!$A:$N,EP54,BK$7)))</f>
        <v/>
      </c>
      <c r="BL54" s="620" t="str">
        <f>IF($E54="","",IF(INDEX(E_SourceStreams!$A:$N,EQ54,BL$7)="","",INDEX(E_SourceStreams!$A:$N,EQ54,BL$7)))</f>
        <v/>
      </c>
      <c r="BM54" s="620" t="str">
        <f>IF($E54="","",IF(INDEX(E_SourceStreams!$A:$N,ER54,BM$7)="","",INDEX(E_SourceStreams!$A:$N,ER54,BM$7)))</f>
        <v/>
      </c>
      <c r="BN54" s="620" t="str">
        <f>IF($E54="","",IF(INDEX(E_SourceStreams!$A:$N,ES54,BN$7)="","",INDEX(E_SourceStreams!$A:$N,ES54,BN$7)))</f>
        <v/>
      </c>
      <c r="BO54" s="620" t="str">
        <f>IF($E54="","",IF(INDEX(E_SourceStreams!$A:$N,ET54,BO$7)="","",INDEX(E_SourceStreams!$A:$N,ET54,BO$7)))</f>
        <v/>
      </c>
      <c r="BP54" s="620" t="str">
        <f>IF($E54="","",IF(INDEX(E_SourceStreams!$A:$N,EU54,BP$7)="","",INDEX(E_SourceStreams!$A:$N,EU54,BP$7)))</f>
        <v/>
      </c>
      <c r="BQ54" s="620" t="str">
        <f>IF($E54="","",IF(INDEX(E_SourceStreams!$A:$N,EV54,BQ$7)="","",INDEX(E_SourceStreams!$A:$N,EV54,BQ$7)))</f>
        <v/>
      </c>
      <c r="BR54" s="620" t="str">
        <f>IF($E54="","",IF(INDEX(E_SourceStreams!$A:$N,EW54,BR$7)="","",INDEX(E_SourceStreams!$A:$N,EW54,BR$7)))</f>
        <v/>
      </c>
      <c r="BS54" s="620" t="str">
        <f>IF($E54="","",IF(INDEX(E_SourceStreams!$A:$N,EX54,BS$7)="","",INDEX(E_SourceStreams!$A:$N,EX54,BS$7)))</f>
        <v/>
      </c>
      <c r="BT54" s="620" t="str">
        <f>IF($E54="","",IF(INDEX(E_SourceStreams!$A:$N,EY54,BT$7)="","",INDEX(E_SourceStreams!$A:$N,EY54,BT$7)))</f>
        <v/>
      </c>
      <c r="BU54" s="615"/>
      <c r="CJ54" s="621" t="str">
        <f t="shared" si="68"/>
        <v>SourceCategory_</v>
      </c>
      <c r="CK54" s="602" t="b">
        <f>INDEX(C_InstallationDescription!$A$224:$A$329,ROWS($CI$11:CI54))="ausblenden"</f>
        <v>1</v>
      </c>
      <c r="CL54" s="602" t="str">
        <f t="shared" si="69"/>
        <v>SourceStreamName_</v>
      </c>
      <c r="CN54" s="602">
        <f t="shared" si="67"/>
        <v>2972</v>
      </c>
      <c r="CO54" s="602">
        <f t="shared" si="4"/>
        <v>2974</v>
      </c>
      <c r="CP54" s="602">
        <f t="shared" si="5"/>
        <v>2976</v>
      </c>
      <c r="CQ54" s="602">
        <f t="shared" si="6"/>
        <v>2978</v>
      </c>
      <c r="CR54" s="602">
        <f t="shared" si="7"/>
        <v>2980</v>
      </c>
      <c r="CS54" s="602">
        <f t="shared" si="8"/>
        <v>2982</v>
      </c>
      <c r="CT54" s="602">
        <f t="shared" si="9"/>
        <v>2984</v>
      </c>
      <c r="CU54" s="602">
        <f t="shared" si="10"/>
        <v>2984</v>
      </c>
      <c r="CV54" s="602">
        <f t="shared" si="11"/>
        <v>2984</v>
      </c>
      <c r="CW54" s="602">
        <f t="shared" si="12"/>
        <v>2984</v>
      </c>
      <c r="CX54" s="602">
        <f t="shared" si="13"/>
        <v>2984</v>
      </c>
      <c r="CY54" s="602">
        <f t="shared" si="14"/>
        <v>2987</v>
      </c>
      <c r="CZ54" s="602">
        <f t="shared" si="15"/>
        <v>2991</v>
      </c>
      <c r="DA54" s="602">
        <f t="shared" si="16"/>
        <v>2992</v>
      </c>
      <c r="DB54" s="602">
        <f t="shared" si="17"/>
        <v>2993</v>
      </c>
      <c r="DC54" s="602">
        <f t="shared" si="18"/>
        <v>3000</v>
      </c>
      <c r="DD54" s="602">
        <f t="shared" si="19"/>
        <v>3010</v>
      </c>
      <c r="DE54" s="602">
        <f t="shared" si="20"/>
        <v>3010</v>
      </c>
      <c r="DF54" s="602">
        <f t="shared" si="21"/>
        <v>3010</v>
      </c>
      <c r="DG54" s="602">
        <f t="shared" si="22"/>
        <v>3010</v>
      </c>
      <c r="DH54" s="602">
        <f t="shared" si="23"/>
        <v>3010</v>
      </c>
      <c r="DI54" s="602">
        <f t="shared" si="24"/>
        <v>3010</v>
      </c>
      <c r="DJ54" s="602">
        <f t="shared" si="25"/>
        <v>3010</v>
      </c>
      <c r="DK54" s="602">
        <f t="shared" si="26"/>
        <v>3001</v>
      </c>
      <c r="DL54" s="602">
        <f t="shared" si="27"/>
        <v>3011</v>
      </c>
      <c r="DM54" s="602">
        <f t="shared" si="28"/>
        <v>3011</v>
      </c>
      <c r="DN54" s="602">
        <f t="shared" si="29"/>
        <v>3011</v>
      </c>
      <c r="DO54" s="602">
        <f t="shared" si="30"/>
        <v>3011</v>
      </c>
      <c r="DP54" s="602">
        <f t="shared" si="31"/>
        <v>3011</v>
      </c>
      <c r="DQ54" s="602">
        <f t="shared" si="32"/>
        <v>3011</v>
      </c>
      <c r="DR54" s="602">
        <f t="shared" si="33"/>
        <v>3011</v>
      </c>
      <c r="DS54" s="602">
        <f t="shared" si="34"/>
        <v>3002</v>
      </c>
      <c r="DT54" s="602">
        <f t="shared" si="35"/>
        <v>3012</v>
      </c>
      <c r="DU54" s="602">
        <f t="shared" si="36"/>
        <v>3012</v>
      </c>
      <c r="DV54" s="602">
        <f t="shared" si="37"/>
        <v>3012</v>
      </c>
      <c r="DW54" s="602">
        <f t="shared" si="38"/>
        <v>3012</v>
      </c>
      <c r="DX54" s="602">
        <f t="shared" si="39"/>
        <v>3012</v>
      </c>
      <c r="DY54" s="602">
        <f t="shared" si="40"/>
        <v>3012</v>
      </c>
      <c r="DZ54" s="602">
        <f t="shared" si="41"/>
        <v>3012</v>
      </c>
      <c r="EA54" s="602">
        <f t="shared" si="42"/>
        <v>3003</v>
      </c>
      <c r="EB54" s="602">
        <f t="shared" si="43"/>
        <v>3013</v>
      </c>
      <c r="EC54" s="602">
        <f t="shared" si="44"/>
        <v>3013</v>
      </c>
      <c r="ED54" s="602">
        <f t="shared" si="45"/>
        <v>3013</v>
      </c>
      <c r="EE54" s="602">
        <f t="shared" si="46"/>
        <v>3013</v>
      </c>
      <c r="EF54" s="602">
        <f t="shared" si="47"/>
        <v>3013</v>
      </c>
      <c r="EG54" s="602">
        <f t="shared" si="48"/>
        <v>3013</v>
      </c>
      <c r="EH54" s="602">
        <f t="shared" si="49"/>
        <v>3013</v>
      </c>
      <c r="EI54" s="602">
        <f t="shared" si="50"/>
        <v>3004</v>
      </c>
      <c r="EJ54" s="602">
        <f t="shared" si="51"/>
        <v>3014</v>
      </c>
      <c r="EK54" s="602">
        <f t="shared" si="52"/>
        <v>3014</v>
      </c>
      <c r="EL54" s="602">
        <f t="shared" si="53"/>
        <v>3014</v>
      </c>
      <c r="EM54" s="602">
        <f t="shared" si="54"/>
        <v>3014</v>
      </c>
      <c r="EN54" s="602">
        <f t="shared" si="55"/>
        <v>3014</v>
      </c>
      <c r="EO54" s="602">
        <f t="shared" si="56"/>
        <v>3014</v>
      </c>
      <c r="EP54" s="602">
        <f t="shared" si="57"/>
        <v>3014</v>
      </c>
      <c r="EQ54" s="602">
        <f t="shared" si="58"/>
        <v>3005</v>
      </c>
      <c r="ER54" s="602">
        <f t="shared" si="59"/>
        <v>3015</v>
      </c>
      <c r="ES54" s="602">
        <f t="shared" si="60"/>
        <v>3015</v>
      </c>
      <c r="ET54" s="602">
        <f t="shared" si="61"/>
        <v>3015</v>
      </c>
      <c r="EU54" s="602">
        <f t="shared" si="62"/>
        <v>3015</v>
      </c>
      <c r="EV54" s="602">
        <f t="shared" si="63"/>
        <v>3015</v>
      </c>
      <c r="EW54" s="602">
        <f t="shared" si="64"/>
        <v>3015</v>
      </c>
      <c r="EX54" s="602">
        <f t="shared" si="65"/>
        <v>3015</v>
      </c>
      <c r="EY54" s="602">
        <f t="shared" si="66"/>
        <v>3021</v>
      </c>
    </row>
    <row r="55" spans="2:155" ht="12.75" customHeight="1" x14ac:dyDescent="0.2">
      <c r="B55" s="617" t="str">
        <f>IF(COUNTIF($CK$10:CK55,TRUE)&gt;0,"",INDEX(C_InstallationDescription!$E$224:$E$240,ROWS($A$11:A55)))</f>
        <v/>
      </c>
      <c r="C55" s="623" t="str">
        <f>IF($E55="","",INDEX(C_InstallationDescription!F:F,MATCH($B55,C_InstallationDescription!$E:$E,0)))</f>
        <v/>
      </c>
      <c r="D55" s="623" t="str">
        <f>IF($E55="","",INDEX(C_InstallationDescription!I:I,MATCH($B55,C_InstallationDescription!$E:$E,0)))</f>
        <v/>
      </c>
      <c r="E55" s="623" t="str">
        <f>IF($B55="","",INDEX(C_InstallationDescription!F:F,MATCH($CJ55,C_InstallationDescription!$Q:$Q,0)))</f>
        <v/>
      </c>
      <c r="F55" s="624" t="str">
        <f>IF($E55="","",INDEX(C_InstallationDescription!L:L,MATCH($CJ55,C_InstallationDescription!$Q:$Q,0)))</f>
        <v/>
      </c>
      <c r="G55" s="623" t="str">
        <f>IF($E55="","",INDEX(C_InstallationDescription!M:M,MATCH($CJ55,C_InstallationDescription!$Q:$Q,0)))</f>
        <v/>
      </c>
      <c r="H55" s="623" t="str">
        <f>IF($E55="","",INDEX(C_InstallationDescription!N:N,MATCH($CJ55,C_InstallationDescription!$Q:$Q,0)))</f>
        <v/>
      </c>
      <c r="I55" s="620" t="str">
        <f>IF($E55="","",IF(INDEX(E_SourceStreams!$A:$N,CN55,I$7)="","",INDEX(E_SourceStreams!$A:$N,CN55,I$7)))</f>
        <v/>
      </c>
      <c r="J55" s="620" t="str">
        <f>IF($E55="","",IF(INDEX(E_SourceStreams!$A:$N,CO55,J$7)="","",INDEX(E_SourceStreams!$A:$N,CO55,J$7)))</f>
        <v/>
      </c>
      <c r="K55" s="620" t="str">
        <f>IF($E55="","",IF(INDEX(E_SourceStreams!$A:$N,CP55,K$7)="","",INDEX(E_SourceStreams!$A:$N,CP55,K$7)))</f>
        <v/>
      </c>
      <c r="L55" s="620" t="str">
        <f>IF($E55="","",IF(INDEX(E_SourceStreams!$A:$N,CQ55,L$7)="","",INDEX(E_SourceStreams!$A:$N,CQ55,L$7)))</f>
        <v/>
      </c>
      <c r="M55" s="620" t="str">
        <f>IF($E55="","",IF(INDEX(E_SourceStreams!$A:$N,CR55,M$7)="","",INDEX(E_SourceStreams!$A:$N,CR55,M$7)))</f>
        <v/>
      </c>
      <c r="N55" s="620" t="str">
        <f>IF($E55="","",IF(INDEX(E_SourceStreams!$A:$N,CS55,N$7)="","",INDEX(E_SourceStreams!$A:$N,CS55,N$7)))</f>
        <v/>
      </c>
      <c r="O55" s="620" t="str">
        <f>IF($E55="","",IF(INDEX(E_SourceStreams!$A:$N,CT55,O$7)="","",INDEX(E_SourceStreams!$A:$N,CT55,O$7)))</f>
        <v/>
      </c>
      <c r="P55" s="620" t="str">
        <f>IF($E55="","",IF(INDEX(E_SourceStreams!$A:$N,CU55,P$7)="","",INDEX(E_SourceStreams!$A:$N,CU55,P$7)))</f>
        <v/>
      </c>
      <c r="Q55" s="620" t="str">
        <f>IF($E55="","",IF(INDEX(E_SourceStreams!$A:$N,CV55,Q$7)="","",INDEX(E_SourceStreams!$A:$N,CV55,Q$7)))</f>
        <v/>
      </c>
      <c r="R55" s="620" t="str">
        <f>IF($E55="","",IF(INDEX(E_SourceStreams!$A:$N,CW55,R$7)="","",INDEX(E_SourceStreams!$A:$N,CW55,R$7)))</f>
        <v/>
      </c>
      <c r="S55" s="620" t="str">
        <f>IF($E55="","",IF(INDEX(E_SourceStreams!$A:$N,CX55,S$7)="","",INDEX(E_SourceStreams!$A:$N,CX55,S$7)))</f>
        <v/>
      </c>
      <c r="T55" s="620" t="str">
        <f>IF($E55="","",IF(INDEX(E_SourceStreams!$A:$N,CY55,T$7)="","",INDEX(E_SourceStreams!$A:$N,CY55,T$7)))</f>
        <v/>
      </c>
      <c r="U55" s="620" t="str">
        <f>IF($E55="","",IF(INDEX(E_SourceStreams!$A:$N,CZ55,U$7)="","",INDEX(E_SourceStreams!$A:$N,CZ55,U$7)))</f>
        <v/>
      </c>
      <c r="V55" s="620" t="str">
        <f>IF($E55="","",IF(INDEX(E_SourceStreams!$A:$N,DA55,V$7)="","",INDEX(E_SourceStreams!$A:$N,DA55,V$7)))</f>
        <v/>
      </c>
      <c r="W55" s="620" t="str">
        <f>IF($E55="","",IF(INDEX(E_SourceStreams!$A:$N,DB55,W$7)="","",INDEX(E_SourceStreams!$A:$N,DB55,W$7)))</f>
        <v/>
      </c>
      <c r="X55" s="620" t="str">
        <f>IF($E55="","",IF(INDEX(E_SourceStreams!$A:$N,DC55,X$7)="","",INDEX(E_SourceStreams!$A:$N,DC55,X$7)))</f>
        <v/>
      </c>
      <c r="Y55" s="620" t="str">
        <f>IF($E55="","",IF(INDEX(E_SourceStreams!$A:$N,DD55,Y$7)="","",INDEX(E_SourceStreams!$A:$N,DD55,Y$7)))</f>
        <v/>
      </c>
      <c r="Z55" s="620" t="str">
        <f>IF($E55="","",IF(INDEX(E_SourceStreams!$A:$N,DE55,Z$7)="","",INDEX(E_SourceStreams!$A:$N,DE55,Z$7)))</f>
        <v/>
      </c>
      <c r="AA55" s="620" t="str">
        <f>IF($E55="","",IF(INDEX(E_SourceStreams!$A:$N,DF55,AA$7)="","",INDEX(E_SourceStreams!$A:$N,DF55,AA$7)))</f>
        <v/>
      </c>
      <c r="AB55" s="620" t="str">
        <f>IF($E55="","",IF(INDEX(E_SourceStreams!$A:$N,DG55,AB$7)="","",INDEX(E_SourceStreams!$A:$N,DG55,AB$7)))</f>
        <v/>
      </c>
      <c r="AC55" s="620" t="str">
        <f>IF($E55="","",IF(INDEX(E_SourceStreams!$A:$N,DH55,AC$7)="","",INDEX(E_SourceStreams!$A:$N,DH55,AC$7)))</f>
        <v/>
      </c>
      <c r="AD55" s="620" t="str">
        <f>IF($E55="","",IF(INDEX(E_SourceStreams!$A:$N,DI55,AD$7)="","",INDEX(E_SourceStreams!$A:$N,DI55,AD$7)))</f>
        <v/>
      </c>
      <c r="AE55" s="620" t="str">
        <f>IF($E55="","",IF(INDEX(E_SourceStreams!$A:$N,DJ55,AE$7)="","",INDEX(E_SourceStreams!$A:$N,DJ55,AE$7)))</f>
        <v/>
      </c>
      <c r="AF55" s="620" t="str">
        <f>IF($E55="","",IF(INDEX(E_SourceStreams!$A:$N,DK55,AF$7)="","",INDEX(E_SourceStreams!$A:$N,DK55,AF$7)))</f>
        <v/>
      </c>
      <c r="AG55" s="620" t="str">
        <f>IF($E55="","",IF(INDEX(E_SourceStreams!$A:$N,DL55,AG$7)="","",INDEX(E_SourceStreams!$A:$N,DL55,AG$7)))</f>
        <v/>
      </c>
      <c r="AH55" s="620" t="str">
        <f>IF($E55="","",IF(INDEX(E_SourceStreams!$A:$N,DM55,AH$7)="","",INDEX(E_SourceStreams!$A:$N,DM55,AH$7)))</f>
        <v/>
      </c>
      <c r="AI55" s="620" t="str">
        <f>IF($E55="","",IF(INDEX(E_SourceStreams!$A:$N,DN55,AI$7)="","",INDEX(E_SourceStreams!$A:$N,DN55,AI$7)))</f>
        <v/>
      </c>
      <c r="AJ55" s="620" t="str">
        <f>IF($E55="","",IF(INDEX(E_SourceStreams!$A:$N,DO55,AJ$7)="","",INDEX(E_SourceStreams!$A:$N,DO55,AJ$7)))</f>
        <v/>
      </c>
      <c r="AK55" s="620" t="str">
        <f>IF($E55="","",IF(INDEX(E_SourceStreams!$A:$N,DP55,AK$7)="","",INDEX(E_SourceStreams!$A:$N,DP55,AK$7)))</f>
        <v/>
      </c>
      <c r="AL55" s="620" t="str">
        <f>IF($E55="","",IF(INDEX(E_SourceStreams!$A:$N,DQ55,AL$7)="","",INDEX(E_SourceStreams!$A:$N,DQ55,AL$7)))</f>
        <v/>
      </c>
      <c r="AM55" s="620" t="str">
        <f>IF($E55="","",IF(INDEX(E_SourceStreams!$A:$N,DR55,AM$7)="","",INDEX(E_SourceStreams!$A:$N,DR55,AM$7)))</f>
        <v/>
      </c>
      <c r="AN55" s="620" t="str">
        <f>IF($E55="","",IF(INDEX(E_SourceStreams!$A:$N,DS55,AN$7)="","",INDEX(E_SourceStreams!$A:$N,DS55,AN$7)))</f>
        <v/>
      </c>
      <c r="AO55" s="620" t="str">
        <f>IF($E55="","",IF(INDEX(E_SourceStreams!$A:$N,DT55,AO$7)="","",INDEX(E_SourceStreams!$A:$N,DT55,AO$7)))</f>
        <v/>
      </c>
      <c r="AP55" s="620" t="str">
        <f>IF($E55="","",IF(INDEX(E_SourceStreams!$A:$N,DU55,AP$7)="","",INDEX(E_SourceStreams!$A:$N,DU55,AP$7)))</f>
        <v/>
      </c>
      <c r="AQ55" s="620" t="str">
        <f>IF($E55="","",IF(INDEX(E_SourceStreams!$A:$N,DV55,AQ$7)="","",INDEX(E_SourceStreams!$A:$N,DV55,AQ$7)))</f>
        <v/>
      </c>
      <c r="AR55" s="620" t="str">
        <f>IF($E55="","",IF(INDEX(E_SourceStreams!$A:$N,DW55,AR$7)="","",INDEX(E_SourceStreams!$A:$N,DW55,AR$7)))</f>
        <v/>
      </c>
      <c r="AS55" s="620" t="str">
        <f>IF($E55="","",IF(INDEX(E_SourceStreams!$A:$N,DX55,AS$7)="","",INDEX(E_SourceStreams!$A:$N,DX55,AS$7)))</f>
        <v/>
      </c>
      <c r="AT55" s="620" t="str">
        <f>IF($E55="","",IF(INDEX(E_SourceStreams!$A:$N,DY55,AT$7)="","",INDEX(E_SourceStreams!$A:$N,DY55,AT$7)))</f>
        <v/>
      </c>
      <c r="AU55" s="620" t="str">
        <f>IF($E55="","",IF(INDEX(E_SourceStreams!$A:$N,DZ55,AU$7)="","",INDEX(E_SourceStreams!$A:$N,DZ55,AU$7)))</f>
        <v/>
      </c>
      <c r="AV55" s="620" t="str">
        <f>IF($E55="","",IF(INDEX(E_SourceStreams!$A:$N,EA55,AV$7)="","",INDEX(E_SourceStreams!$A:$N,EA55,AV$7)))</f>
        <v/>
      </c>
      <c r="AW55" s="620" t="str">
        <f>IF($E55="","",IF(INDEX(E_SourceStreams!$A:$N,EB55,AW$7)="","",INDEX(E_SourceStreams!$A:$N,EB55,AW$7)))</f>
        <v/>
      </c>
      <c r="AX55" s="620" t="str">
        <f>IF($E55="","",IF(INDEX(E_SourceStreams!$A:$N,EC55,AX$7)="","",INDEX(E_SourceStreams!$A:$N,EC55,AX$7)))</f>
        <v/>
      </c>
      <c r="AY55" s="620" t="str">
        <f>IF($E55="","",IF(INDEX(E_SourceStreams!$A:$N,ED55,AY$7)="","",INDEX(E_SourceStreams!$A:$N,ED55,AY$7)))</f>
        <v/>
      </c>
      <c r="AZ55" s="620" t="str">
        <f>IF($E55="","",IF(INDEX(E_SourceStreams!$A:$N,EE55,AZ$7)="","",INDEX(E_SourceStreams!$A:$N,EE55,AZ$7)))</f>
        <v/>
      </c>
      <c r="BA55" s="620" t="str">
        <f>IF($E55="","",IF(INDEX(E_SourceStreams!$A:$N,EF55,BA$7)="","",INDEX(E_SourceStreams!$A:$N,EF55,BA$7)))</f>
        <v/>
      </c>
      <c r="BB55" s="620" t="str">
        <f>IF($E55="","",IF(INDEX(E_SourceStreams!$A:$N,EG55,BB$7)="","",INDEX(E_SourceStreams!$A:$N,EG55,BB$7)))</f>
        <v/>
      </c>
      <c r="BC55" s="620" t="str">
        <f>IF($E55="","",IF(INDEX(E_SourceStreams!$A:$N,EH55,BC$7)="","",INDEX(E_SourceStreams!$A:$N,EH55,BC$7)))</f>
        <v/>
      </c>
      <c r="BD55" s="620" t="str">
        <f>IF($E55="","",IF(INDEX(E_SourceStreams!$A:$N,EI55,BD$7)="","",INDEX(E_SourceStreams!$A:$N,EI55,BD$7)))</f>
        <v/>
      </c>
      <c r="BE55" s="620" t="str">
        <f>IF($E55="","",IF(INDEX(E_SourceStreams!$A:$N,EJ55,BE$7)="","",INDEX(E_SourceStreams!$A:$N,EJ55,BE$7)))</f>
        <v/>
      </c>
      <c r="BF55" s="620" t="str">
        <f>IF($E55="","",IF(INDEX(E_SourceStreams!$A:$N,EK55,BF$7)="","",INDEX(E_SourceStreams!$A:$N,EK55,BF$7)))</f>
        <v/>
      </c>
      <c r="BG55" s="620" t="str">
        <f>IF($E55="","",IF(INDEX(E_SourceStreams!$A:$N,EL55,BG$7)="","",INDEX(E_SourceStreams!$A:$N,EL55,BG$7)))</f>
        <v/>
      </c>
      <c r="BH55" s="620" t="str">
        <f>IF($E55="","",IF(INDEX(E_SourceStreams!$A:$N,EM55,BH$7)="","",INDEX(E_SourceStreams!$A:$N,EM55,BH$7)))</f>
        <v/>
      </c>
      <c r="BI55" s="620" t="str">
        <f>IF($E55="","",IF(INDEX(E_SourceStreams!$A:$N,EN55,BI$7)="","",INDEX(E_SourceStreams!$A:$N,EN55,BI$7)))</f>
        <v/>
      </c>
      <c r="BJ55" s="620" t="str">
        <f>IF($E55="","",IF(INDEX(E_SourceStreams!$A:$N,EO55,BJ$7)="","",INDEX(E_SourceStreams!$A:$N,EO55,BJ$7)))</f>
        <v/>
      </c>
      <c r="BK55" s="620" t="str">
        <f>IF($E55="","",IF(INDEX(E_SourceStreams!$A:$N,EP55,BK$7)="","",INDEX(E_SourceStreams!$A:$N,EP55,BK$7)))</f>
        <v/>
      </c>
      <c r="BL55" s="620" t="str">
        <f>IF($E55="","",IF(INDEX(E_SourceStreams!$A:$N,EQ55,BL$7)="","",INDEX(E_SourceStreams!$A:$N,EQ55,BL$7)))</f>
        <v/>
      </c>
      <c r="BM55" s="620" t="str">
        <f>IF($E55="","",IF(INDEX(E_SourceStreams!$A:$N,ER55,BM$7)="","",INDEX(E_SourceStreams!$A:$N,ER55,BM$7)))</f>
        <v/>
      </c>
      <c r="BN55" s="620" t="str">
        <f>IF($E55="","",IF(INDEX(E_SourceStreams!$A:$N,ES55,BN$7)="","",INDEX(E_SourceStreams!$A:$N,ES55,BN$7)))</f>
        <v/>
      </c>
      <c r="BO55" s="620" t="str">
        <f>IF($E55="","",IF(INDEX(E_SourceStreams!$A:$N,ET55,BO$7)="","",INDEX(E_SourceStreams!$A:$N,ET55,BO$7)))</f>
        <v/>
      </c>
      <c r="BP55" s="620" t="str">
        <f>IF($E55="","",IF(INDEX(E_SourceStreams!$A:$N,EU55,BP$7)="","",INDEX(E_SourceStreams!$A:$N,EU55,BP$7)))</f>
        <v/>
      </c>
      <c r="BQ55" s="620" t="str">
        <f>IF($E55="","",IF(INDEX(E_SourceStreams!$A:$N,EV55,BQ$7)="","",INDEX(E_SourceStreams!$A:$N,EV55,BQ$7)))</f>
        <v/>
      </c>
      <c r="BR55" s="620" t="str">
        <f>IF($E55="","",IF(INDEX(E_SourceStreams!$A:$N,EW55,BR$7)="","",INDEX(E_SourceStreams!$A:$N,EW55,BR$7)))</f>
        <v/>
      </c>
      <c r="BS55" s="620" t="str">
        <f>IF($E55="","",IF(INDEX(E_SourceStreams!$A:$N,EX55,BS$7)="","",INDEX(E_SourceStreams!$A:$N,EX55,BS$7)))</f>
        <v/>
      </c>
      <c r="BT55" s="620" t="str">
        <f>IF($E55="","",IF(INDEX(E_SourceStreams!$A:$N,EY55,BT$7)="","",INDEX(E_SourceStreams!$A:$N,EY55,BT$7)))</f>
        <v/>
      </c>
      <c r="BU55" s="615"/>
      <c r="CJ55" s="621" t="str">
        <f t="shared" si="68"/>
        <v>SourceCategory_</v>
      </c>
      <c r="CK55" s="602" t="b">
        <f>INDEX(C_InstallationDescription!$A$224:$A$329,ROWS($CI$11:CI55))="ausblenden"</f>
        <v>1</v>
      </c>
      <c r="CL55" s="602" t="str">
        <f t="shared" si="69"/>
        <v>SourceStreamName_</v>
      </c>
      <c r="CN55" s="602">
        <f t="shared" si="67"/>
        <v>3038</v>
      </c>
      <c r="CO55" s="602">
        <f t="shared" si="4"/>
        <v>3040</v>
      </c>
      <c r="CP55" s="602">
        <f t="shared" si="5"/>
        <v>3042</v>
      </c>
      <c r="CQ55" s="602">
        <f t="shared" si="6"/>
        <v>3044</v>
      </c>
      <c r="CR55" s="602">
        <f t="shared" si="7"/>
        <v>3046</v>
      </c>
      <c r="CS55" s="602">
        <f t="shared" si="8"/>
        <v>3048</v>
      </c>
      <c r="CT55" s="602">
        <f t="shared" si="9"/>
        <v>3050</v>
      </c>
      <c r="CU55" s="602">
        <f t="shared" si="10"/>
        <v>3050</v>
      </c>
      <c r="CV55" s="602">
        <f t="shared" si="11"/>
        <v>3050</v>
      </c>
      <c r="CW55" s="602">
        <f t="shared" si="12"/>
        <v>3050</v>
      </c>
      <c r="CX55" s="602">
        <f t="shared" si="13"/>
        <v>3050</v>
      </c>
      <c r="CY55" s="602">
        <f t="shared" si="14"/>
        <v>3053</v>
      </c>
      <c r="CZ55" s="602">
        <f t="shared" si="15"/>
        <v>3057</v>
      </c>
      <c r="DA55" s="602">
        <f t="shared" si="16"/>
        <v>3058</v>
      </c>
      <c r="DB55" s="602">
        <f t="shared" si="17"/>
        <v>3059</v>
      </c>
      <c r="DC55" s="602">
        <f t="shared" si="18"/>
        <v>3066</v>
      </c>
      <c r="DD55" s="602">
        <f t="shared" si="19"/>
        <v>3076</v>
      </c>
      <c r="DE55" s="602">
        <f t="shared" si="20"/>
        <v>3076</v>
      </c>
      <c r="DF55" s="602">
        <f t="shared" si="21"/>
        <v>3076</v>
      </c>
      <c r="DG55" s="602">
        <f t="shared" si="22"/>
        <v>3076</v>
      </c>
      <c r="DH55" s="602">
        <f t="shared" si="23"/>
        <v>3076</v>
      </c>
      <c r="DI55" s="602">
        <f t="shared" si="24"/>
        <v>3076</v>
      </c>
      <c r="DJ55" s="602">
        <f t="shared" si="25"/>
        <v>3076</v>
      </c>
      <c r="DK55" s="602">
        <f t="shared" si="26"/>
        <v>3067</v>
      </c>
      <c r="DL55" s="602">
        <f t="shared" si="27"/>
        <v>3077</v>
      </c>
      <c r="DM55" s="602">
        <f t="shared" si="28"/>
        <v>3077</v>
      </c>
      <c r="DN55" s="602">
        <f t="shared" si="29"/>
        <v>3077</v>
      </c>
      <c r="DO55" s="602">
        <f t="shared" si="30"/>
        <v>3077</v>
      </c>
      <c r="DP55" s="602">
        <f t="shared" si="31"/>
        <v>3077</v>
      </c>
      <c r="DQ55" s="602">
        <f t="shared" si="32"/>
        <v>3077</v>
      </c>
      <c r="DR55" s="602">
        <f t="shared" si="33"/>
        <v>3077</v>
      </c>
      <c r="DS55" s="602">
        <f t="shared" si="34"/>
        <v>3068</v>
      </c>
      <c r="DT55" s="602">
        <f t="shared" si="35"/>
        <v>3078</v>
      </c>
      <c r="DU55" s="602">
        <f t="shared" si="36"/>
        <v>3078</v>
      </c>
      <c r="DV55" s="602">
        <f t="shared" si="37"/>
        <v>3078</v>
      </c>
      <c r="DW55" s="602">
        <f t="shared" si="38"/>
        <v>3078</v>
      </c>
      <c r="DX55" s="602">
        <f t="shared" si="39"/>
        <v>3078</v>
      </c>
      <c r="DY55" s="602">
        <f t="shared" si="40"/>
        <v>3078</v>
      </c>
      <c r="DZ55" s="602">
        <f t="shared" si="41"/>
        <v>3078</v>
      </c>
      <c r="EA55" s="602">
        <f t="shared" si="42"/>
        <v>3069</v>
      </c>
      <c r="EB55" s="602">
        <f t="shared" si="43"/>
        <v>3079</v>
      </c>
      <c r="EC55" s="602">
        <f t="shared" si="44"/>
        <v>3079</v>
      </c>
      <c r="ED55" s="602">
        <f t="shared" si="45"/>
        <v>3079</v>
      </c>
      <c r="EE55" s="602">
        <f t="shared" si="46"/>
        <v>3079</v>
      </c>
      <c r="EF55" s="602">
        <f t="shared" si="47"/>
        <v>3079</v>
      </c>
      <c r="EG55" s="602">
        <f t="shared" si="48"/>
        <v>3079</v>
      </c>
      <c r="EH55" s="602">
        <f t="shared" si="49"/>
        <v>3079</v>
      </c>
      <c r="EI55" s="602">
        <f t="shared" si="50"/>
        <v>3070</v>
      </c>
      <c r="EJ55" s="602">
        <f t="shared" si="51"/>
        <v>3080</v>
      </c>
      <c r="EK55" s="602">
        <f t="shared" si="52"/>
        <v>3080</v>
      </c>
      <c r="EL55" s="602">
        <f t="shared" si="53"/>
        <v>3080</v>
      </c>
      <c r="EM55" s="602">
        <f t="shared" si="54"/>
        <v>3080</v>
      </c>
      <c r="EN55" s="602">
        <f t="shared" si="55"/>
        <v>3080</v>
      </c>
      <c r="EO55" s="602">
        <f t="shared" si="56"/>
        <v>3080</v>
      </c>
      <c r="EP55" s="602">
        <f t="shared" si="57"/>
        <v>3080</v>
      </c>
      <c r="EQ55" s="602">
        <f t="shared" si="58"/>
        <v>3071</v>
      </c>
      <c r="ER55" s="602">
        <f t="shared" si="59"/>
        <v>3081</v>
      </c>
      <c r="ES55" s="602">
        <f t="shared" si="60"/>
        <v>3081</v>
      </c>
      <c r="ET55" s="602">
        <f t="shared" si="61"/>
        <v>3081</v>
      </c>
      <c r="EU55" s="602">
        <f t="shared" si="62"/>
        <v>3081</v>
      </c>
      <c r="EV55" s="602">
        <f t="shared" si="63"/>
        <v>3081</v>
      </c>
      <c r="EW55" s="602">
        <f t="shared" si="64"/>
        <v>3081</v>
      </c>
      <c r="EX55" s="602">
        <f t="shared" si="65"/>
        <v>3081</v>
      </c>
      <c r="EY55" s="602">
        <f t="shared" si="66"/>
        <v>3087</v>
      </c>
    </row>
    <row r="56" spans="2:155" ht="12.75" customHeight="1" x14ac:dyDescent="0.2">
      <c r="B56" s="617" t="str">
        <f>IF(COUNTIF($CK$10:CK56,TRUE)&gt;0,"",INDEX(C_InstallationDescription!$E$224:$E$240,ROWS($A$11:A56)))</f>
        <v/>
      </c>
      <c r="C56" s="623" t="str">
        <f>IF($E56="","",INDEX(C_InstallationDescription!F:F,MATCH($B56,C_InstallationDescription!$E:$E,0)))</f>
        <v/>
      </c>
      <c r="D56" s="623" t="str">
        <f>IF($E56="","",INDEX(C_InstallationDescription!I:I,MATCH($B56,C_InstallationDescription!$E:$E,0)))</f>
        <v/>
      </c>
      <c r="E56" s="623" t="str">
        <f>IF($B56="","",INDEX(C_InstallationDescription!F:F,MATCH($CJ56,C_InstallationDescription!$Q:$Q,0)))</f>
        <v/>
      </c>
      <c r="F56" s="624" t="str">
        <f>IF($E56="","",INDEX(C_InstallationDescription!L:L,MATCH($CJ56,C_InstallationDescription!$Q:$Q,0)))</f>
        <v/>
      </c>
      <c r="G56" s="623" t="str">
        <f>IF($E56="","",INDEX(C_InstallationDescription!M:M,MATCH($CJ56,C_InstallationDescription!$Q:$Q,0)))</f>
        <v/>
      </c>
      <c r="H56" s="623" t="str">
        <f>IF($E56="","",INDEX(C_InstallationDescription!N:N,MATCH($CJ56,C_InstallationDescription!$Q:$Q,0)))</f>
        <v/>
      </c>
      <c r="I56" s="620" t="str">
        <f>IF($E56="","",IF(INDEX(E_SourceStreams!$A:$N,CN56,I$7)="","",INDEX(E_SourceStreams!$A:$N,CN56,I$7)))</f>
        <v/>
      </c>
      <c r="J56" s="620" t="str">
        <f>IF($E56="","",IF(INDEX(E_SourceStreams!$A:$N,CO56,J$7)="","",INDEX(E_SourceStreams!$A:$N,CO56,J$7)))</f>
        <v/>
      </c>
      <c r="K56" s="620" t="str">
        <f>IF($E56="","",IF(INDEX(E_SourceStreams!$A:$N,CP56,K$7)="","",INDEX(E_SourceStreams!$A:$N,CP56,K$7)))</f>
        <v/>
      </c>
      <c r="L56" s="620" t="str">
        <f>IF($E56="","",IF(INDEX(E_SourceStreams!$A:$N,CQ56,L$7)="","",INDEX(E_SourceStreams!$A:$N,CQ56,L$7)))</f>
        <v/>
      </c>
      <c r="M56" s="620" t="str">
        <f>IF($E56="","",IF(INDEX(E_SourceStreams!$A:$N,CR56,M$7)="","",INDEX(E_SourceStreams!$A:$N,CR56,M$7)))</f>
        <v/>
      </c>
      <c r="N56" s="620" t="str">
        <f>IF($E56="","",IF(INDEX(E_SourceStreams!$A:$N,CS56,N$7)="","",INDEX(E_SourceStreams!$A:$N,CS56,N$7)))</f>
        <v/>
      </c>
      <c r="O56" s="620" t="str">
        <f>IF($E56="","",IF(INDEX(E_SourceStreams!$A:$N,CT56,O$7)="","",INDEX(E_SourceStreams!$A:$N,CT56,O$7)))</f>
        <v/>
      </c>
      <c r="P56" s="620" t="str">
        <f>IF($E56="","",IF(INDEX(E_SourceStreams!$A:$N,CU56,P$7)="","",INDEX(E_SourceStreams!$A:$N,CU56,P$7)))</f>
        <v/>
      </c>
      <c r="Q56" s="620" t="str">
        <f>IF($E56="","",IF(INDEX(E_SourceStreams!$A:$N,CV56,Q$7)="","",INDEX(E_SourceStreams!$A:$N,CV56,Q$7)))</f>
        <v/>
      </c>
      <c r="R56" s="620" t="str">
        <f>IF($E56="","",IF(INDEX(E_SourceStreams!$A:$N,CW56,R$7)="","",INDEX(E_SourceStreams!$A:$N,CW56,R$7)))</f>
        <v/>
      </c>
      <c r="S56" s="620" t="str">
        <f>IF($E56="","",IF(INDEX(E_SourceStreams!$A:$N,CX56,S$7)="","",INDEX(E_SourceStreams!$A:$N,CX56,S$7)))</f>
        <v/>
      </c>
      <c r="T56" s="620" t="str">
        <f>IF($E56="","",IF(INDEX(E_SourceStreams!$A:$N,CY56,T$7)="","",INDEX(E_SourceStreams!$A:$N,CY56,T$7)))</f>
        <v/>
      </c>
      <c r="U56" s="620" t="str">
        <f>IF($E56="","",IF(INDEX(E_SourceStreams!$A:$N,CZ56,U$7)="","",INDEX(E_SourceStreams!$A:$N,CZ56,U$7)))</f>
        <v/>
      </c>
      <c r="V56" s="620" t="str">
        <f>IF($E56="","",IF(INDEX(E_SourceStreams!$A:$N,DA56,V$7)="","",INDEX(E_SourceStreams!$A:$N,DA56,V$7)))</f>
        <v/>
      </c>
      <c r="W56" s="620" t="str">
        <f>IF($E56="","",IF(INDEX(E_SourceStreams!$A:$N,DB56,W$7)="","",INDEX(E_SourceStreams!$A:$N,DB56,W$7)))</f>
        <v/>
      </c>
      <c r="X56" s="620" t="str">
        <f>IF($E56="","",IF(INDEX(E_SourceStreams!$A:$N,DC56,X$7)="","",INDEX(E_SourceStreams!$A:$N,DC56,X$7)))</f>
        <v/>
      </c>
      <c r="Y56" s="620" t="str">
        <f>IF($E56="","",IF(INDEX(E_SourceStreams!$A:$N,DD56,Y$7)="","",INDEX(E_SourceStreams!$A:$N,DD56,Y$7)))</f>
        <v/>
      </c>
      <c r="Z56" s="620" t="str">
        <f>IF($E56="","",IF(INDEX(E_SourceStreams!$A:$N,DE56,Z$7)="","",INDEX(E_SourceStreams!$A:$N,DE56,Z$7)))</f>
        <v/>
      </c>
      <c r="AA56" s="620" t="str">
        <f>IF($E56="","",IF(INDEX(E_SourceStreams!$A:$N,DF56,AA$7)="","",INDEX(E_SourceStreams!$A:$N,DF56,AA$7)))</f>
        <v/>
      </c>
      <c r="AB56" s="620" t="str">
        <f>IF($E56="","",IF(INDEX(E_SourceStreams!$A:$N,DG56,AB$7)="","",INDEX(E_SourceStreams!$A:$N,DG56,AB$7)))</f>
        <v/>
      </c>
      <c r="AC56" s="620" t="str">
        <f>IF($E56="","",IF(INDEX(E_SourceStreams!$A:$N,DH56,AC$7)="","",INDEX(E_SourceStreams!$A:$N,DH56,AC$7)))</f>
        <v/>
      </c>
      <c r="AD56" s="620" t="str">
        <f>IF($E56="","",IF(INDEX(E_SourceStreams!$A:$N,DI56,AD$7)="","",INDEX(E_SourceStreams!$A:$N,DI56,AD$7)))</f>
        <v/>
      </c>
      <c r="AE56" s="620" t="str">
        <f>IF($E56="","",IF(INDEX(E_SourceStreams!$A:$N,DJ56,AE$7)="","",INDEX(E_SourceStreams!$A:$N,DJ56,AE$7)))</f>
        <v/>
      </c>
      <c r="AF56" s="620" t="str">
        <f>IF($E56="","",IF(INDEX(E_SourceStreams!$A:$N,DK56,AF$7)="","",INDEX(E_SourceStreams!$A:$N,DK56,AF$7)))</f>
        <v/>
      </c>
      <c r="AG56" s="620" t="str">
        <f>IF($E56="","",IF(INDEX(E_SourceStreams!$A:$N,DL56,AG$7)="","",INDEX(E_SourceStreams!$A:$N,DL56,AG$7)))</f>
        <v/>
      </c>
      <c r="AH56" s="620" t="str">
        <f>IF($E56="","",IF(INDEX(E_SourceStreams!$A:$N,DM56,AH$7)="","",INDEX(E_SourceStreams!$A:$N,DM56,AH$7)))</f>
        <v/>
      </c>
      <c r="AI56" s="620" t="str">
        <f>IF($E56="","",IF(INDEX(E_SourceStreams!$A:$N,DN56,AI$7)="","",INDEX(E_SourceStreams!$A:$N,DN56,AI$7)))</f>
        <v/>
      </c>
      <c r="AJ56" s="620" t="str">
        <f>IF($E56="","",IF(INDEX(E_SourceStreams!$A:$N,DO56,AJ$7)="","",INDEX(E_SourceStreams!$A:$N,DO56,AJ$7)))</f>
        <v/>
      </c>
      <c r="AK56" s="620" t="str">
        <f>IF($E56="","",IF(INDEX(E_SourceStreams!$A:$N,DP56,AK$7)="","",INDEX(E_SourceStreams!$A:$N,DP56,AK$7)))</f>
        <v/>
      </c>
      <c r="AL56" s="620" t="str">
        <f>IF($E56="","",IF(INDEX(E_SourceStreams!$A:$N,DQ56,AL$7)="","",INDEX(E_SourceStreams!$A:$N,DQ56,AL$7)))</f>
        <v/>
      </c>
      <c r="AM56" s="620" t="str">
        <f>IF($E56="","",IF(INDEX(E_SourceStreams!$A:$N,DR56,AM$7)="","",INDEX(E_SourceStreams!$A:$N,DR56,AM$7)))</f>
        <v/>
      </c>
      <c r="AN56" s="620" t="str">
        <f>IF($E56="","",IF(INDEX(E_SourceStreams!$A:$N,DS56,AN$7)="","",INDEX(E_SourceStreams!$A:$N,DS56,AN$7)))</f>
        <v/>
      </c>
      <c r="AO56" s="620" t="str">
        <f>IF($E56="","",IF(INDEX(E_SourceStreams!$A:$N,DT56,AO$7)="","",INDEX(E_SourceStreams!$A:$N,DT56,AO$7)))</f>
        <v/>
      </c>
      <c r="AP56" s="620" t="str">
        <f>IF($E56="","",IF(INDEX(E_SourceStreams!$A:$N,DU56,AP$7)="","",INDEX(E_SourceStreams!$A:$N,DU56,AP$7)))</f>
        <v/>
      </c>
      <c r="AQ56" s="620" t="str">
        <f>IF($E56="","",IF(INDEX(E_SourceStreams!$A:$N,DV56,AQ$7)="","",INDEX(E_SourceStreams!$A:$N,DV56,AQ$7)))</f>
        <v/>
      </c>
      <c r="AR56" s="620" t="str">
        <f>IF($E56="","",IF(INDEX(E_SourceStreams!$A:$N,DW56,AR$7)="","",INDEX(E_SourceStreams!$A:$N,DW56,AR$7)))</f>
        <v/>
      </c>
      <c r="AS56" s="620" t="str">
        <f>IF($E56="","",IF(INDEX(E_SourceStreams!$A:$N,DX56,AS$7)="","",INDEX(E_SourceStreams!$A:$N,DX56,AS$7)))</f>
        <v/>
      </c>
      <c r="AT56" s="620" t="str">
        <f>IF($E56="","",IF(INDEX(E_SourceStreams!$A:$N,DY56,AT$7)="","",INDEX(E_SourceStreams!$A:$N,DY56,AT$7)))</f>
        <v/>
      </c>
      <c r="AU56" s="620" t="str">
        <f>IF($E56="","",IF(INDEX(E_SourceStreams!$A:$N,DZ56,AU$7)="","",INDEX(E_SourceStreams!$A:$N,DZ56,AU$7)))</f>
        <v/>
      </c>
      <c r="AV56" s="620" t="str">
        <f>IF($E56="","",IF(INDEX(E_SourceStreams!$A:$N,EA56,AV$7)="","",INDEX(E_SourceStreams!$A:$N,EA56,AV$7)))</f>
        <v/>
      </c>
      <c r="AW56" s="620" t="str">
        <f>IF($E56="","",IF(INDEX(E_SourceStreams!$A:$N,EB56,AW$7)="","",INDEX(E_SourceStreams!$A:$N,EB56,AW$7)))</f>
        <v/>
      </c>
      <c r="AX56" s="620" t="str">
        <f>IF($E56="","",IF(INDEX(E_SourceStreams!$A:$N,EC56,AX$7)="","",INDEX(E_SourceStreams!$A:$N,EC56,AX$7)))</f>
        <v/>
      </c>
      <c r="AY56" s="620" t="str">
        <f>IF($E56="","",IF(INDEX(E_SourceStreams!$A:$N,ED56,AY$7)="","",INDEX(E_SourceStreams!$A:$N,ED56,AY$7)))</f>
        <v/>
      </c>
      <c r="AZ56" s="620" t="str">
        <f>IF($E56="","",IF(INDEX(E_SourceStreams!$A:$N,EE56,AZ$7)="","",INDEX(E_SourceStreams!$A:$N,EE56,AZ$7)))</f>
        <v/>
      </c>
      <c r="BA56" s="620" t="str">
        <f>IF($E56="","",IF(INDEX(E_SourceStreams!$A:$N,EF56,BA$7)="","",INDEX(E_SourceStreams!$A:$N,EF56,BA$7)))</f>
        <v/>
      </c>
      <c r="BB56" s="620" t="str">
        <f>IF($E56="","",IF(INDEX(E_SourceStreams!$A:$N,EG56,BB$7)="","",INDEX(E_SourceStreams!$A:$N,EG56,BB$7)))</f>
        <v/>
      </c>
      <c r="BC56" s="620" t="str">
        <f>IF($E56="","",IF(INDEX(E_SourceStreams!$A:$N,EH56,BC$7)="","",INDEX(E_SourceStreams!$A:$N,EH56,BC$7)))</f>
        <v/>
      </c>
      <c r="BD56" s="620" t="str">
        <f>IF($E56="","",IF(INDEX(E_SourceStreams!$A:$N,EI56,BD$7)="","",INDEX(E_SourceStreams!$A:$N,EI56,BD$7)))</f>
        <v/>
      </c>
      <c r="BE56" s="620" t="str">
        <f>IF($E56="","",IF(INDEX(E_SourceStreams!$A:$N,EJ56,BE$7)="","",INDEX(E_SourceStreams!$A:$N,EJ56,BE$7)))</f>
        <v/>
      </c>
      <c r="BF56" s="620" t="str">
        <f>IF($E56="","",IF(INDEX(E_SourceStreams!$A:$N,EK56,BF$7)="","",INDEX(E_SourceStreams!$A:$N,EK56,BF$7)))</f>
        <v/>
      </c>
      <c r="BG56" s="620" t="str">
        <f>IF($E56="","",IF(INDEX(E_SourceStreams!$A:$N,EL56,BG$7)="","",INDEX(E_SourceStreams!$A:$N,EL56,BG$7)))</f>
        <v/>
      </c>
      <c r="BH56" s="620" t="str">
        <f>IF($E56="","",IF(INDEX(E_SourceStreams!$A:$N,EM56,BH$7)="","",INDEX(E_SourceStreams!$A:$N,EM56,BH$7)))</f>
        <v/>
      </c>
      <c r="BI56" s="620" t="str">
        <f>IF($E56="","",IF(INDEX(E_SourceStreams!$A:$N,EN56,BI$7)="","",INDEX(E_SourceStreams!$A:$N,EN56,BI$7)))</f>
        <v/>
      </c>
      <c r="BJ56" s="620" t="str">
        <f>IF($E56="","",IF(INDEX(E_SourceStreams!$A:$N,EO56,BJ$7)="","",INDEX(E_SourceStreams!$A:$N,EO56,BJ$7)))</f>
        <v/>
      </c>
      <c r="BK56" s="620" t="str">
        <f>IF($E56="","",IF(INDEX(E_SourceStreams!$A:$N,EP56,BK$7)="","",INDEX(E_SourceStreams!$A:$N,EP56,BK$7)))</f>
        <v/>
      </c>
      <c r="BL56" s="620" t="str">
        <f>IF($E56="","",IF(INDEX(E_SourceStreams!$A:$N,EQ56,BL$7)="","",INDEX(E_SourceStreams!$A:$N,EQ56,BL$7)))</f>
        <v/>
      </c>
      <c r="BM56" s="620" t="str">
        <f>IF($E56="","",IF(INDEX(E_SourceStreams!$A:$N,ER56,BM$7)="","",INDEX(E_SourceStreams!$A:$N,ER56,BM$7)))</f>
        <v/>
      </c>
      <c r="BN56" s="620" t="str">
        <f>IF($E56="","",IF(INDEX(E_SourceStreams!$A:$N,ES56,BN$7)="","",INDEX(E_SourceStreams!$A:$N,ES56,BN$7)))</f>
        <v/>
      </c>
      <c r="BO56" s="620" t="str">
        <f>IF($E56="","",IF(INDEX(E_SourceStreams!$A:$N,ET56,BO$7)="","",INDEX(E_SourceStreams!$A:$N,ET56,BO$7)))</f>
        <v/>
      </c>
      <c r="BP56" s="620" t="str">
        <f>IF($E56="","",IF(INDEX(E_SourceStreams!$A:$N,EU56,BP$7)="","",INDEX(E_SourceStreams!$A:$N,EU56,BP$7)))</f>
        <v/>
      </c>
      <c r="BQ56" s="620" t="str">
        <f>IF($E56="","",IF(INDEX(E_SourceStreams!$A:$N,EV56,BQ$7)="","",INDEX(E_SourceStreams!$A:$N,EV56,BQ$7)))</f>
        <v/>
      </c>
      <c r="BR56" s="620" t="str">
        <f>IF($E56="","",IF(INDEX(E_SourceStreams!$A:$N,EW56,BR$7)="","",INDEX(E_SourceStreams!$A:$N,EW56,BR$7)))</f>
        <v/>
      </c>
      <c r="BS56" s="620" t="str">
        <f>IF($E56="","",IF(INDEX(E_SourceStreams!$A:$N,EX56,BS$7)="","",INDEX(E_SourceStreams!$A:$N,EX56,BS$7)))</f>
        <v/>
      </c>
      <c r="BT56" s="620" t="str">
        <f>IF($E56="","",IF(INDEX(E_SourceStreams!$A:$N,EY56,BT$7)="","",INDEX(E_SourceStreams!$A:$N,EY56,BT$7)))</f>
        <v/>
      </c>
      <c r="BU56" s="615"/>
      <c r="CJ56" s="621" t="str">
        <f t="shared" si="68"/>
        <v>SourceCategory_</v>
      </c>
      <c r="CK56" s="602" t="b">
        <f>INDEX(C_InstallationDescription!$A$224:$A$329,ROWS($CI$11:CI56))="ausblenden"</f>
        <v>1</v>
      </c>
      <c r="CL56" s="602" t="str">
        <f t="shared" si="69"/>
        <v>SourceStreamName_</v>
      </c>
      <c r="CN56" s="602">
        <f t="shared" si="67"/>
        <v>3104</v>
      </c>
      <c r="CO56" s="602">
        <f t="shared" si="4"/>
        <v>3106</v>
      </c>
      <c r="CP56" s="602">
        <f t="shared" si="5"/>
        <v>3108</v>
      </c>
      <c r="CQ56" s="602">
        <f t="shared" si="6"/>
        <v>3110</v>
      </c>
      <c r="CR56" s="602">
        <f t="shared" si="7"/>
        <v>3112</v>
      </c>
      <c r="CS56" s="602">
        <f t="shared" si="8"/>
        <v>3114</v>
      </c>
      <c r="CT56" s="602">
        <f t="shared" si="9"/>
        <v>3116</v>
      </c>
      <c r="CU56" s="602">
        <f t="shared" si="10"/>
        <v>3116</v>
      </c>
      <c r="CV56" s="602">
        <f t="shared" si="11"/>
        <v>3116</v>
      </c>
      <c r="CW56" s="602">
        <f t="shared" si="12"/>
        <v>3116</v>
      </c>
      <c r="CX56" s="602">
        <f t="shared" si="13"/>
        <v>3116</v>
      </c>
      <c r="CY56" s="602">
        <f t="shared" si="14"/>
        <v>3119</v>
      </c>
      <c r="CZ56" s="602">
        <f t="shared" si="15"/>
        <v>3123</v>
      </c>
      <c r="DA56" s="602">
        <f t="shared" si="16"/>
        <v>3124</v>
      </c>
      <c r="DB56" s="602">
        <f t="shared" si="17"/>
        <v>3125</v>
      </c>
      <c r="DC56" s="602">
        <f t="shared" si="18"/>
        <v>3132</v>
      </c>
      <c r="DD56" s="602">
        <f t="shared" si="19"/>
        <v>3142</v>
      </c>
      <c r="DE56" s="602">
        <f t="shared" si="20"/>
        <v>3142</v>
      </c>
      <c r="DF56" s="602">
        <f t="shared" si="21"/>
        <v>3142</v>
      </c>
      <c r="DG56" s="602">
        <f t="shared" si="22"/>
        <v>3142</v>
      </c>
      <c r="DH56" s="602">
        <f t="shared" si="23"/>
        <v>3142</v>
      </c>
      <c r="DI56" s="602">
        <f t="shared" si="24"/>
        <v>3142</v>
      </c>
      <c r="DJ56" s="602">
        <f t="shared" si="25"/>
        <v>3142</v>
      </c>
      <c r="DK56" s="602">
        <f t="shared" si="26"/>
        <v>3133</v>
      </c>
      <c r="DL56" s="602">
        <f t="shared" si="27"/>
        <v>3143</v>
      </c>
      <c r="DM56" s="602">
        <f t="shared" si="28"/>
        <v>3143</v>
      </c>
      <c r="DN56" s="602">
        <f t="shared" si="29"/>
        <v>3143</v>
      </c>
      <c r="DO56" s="602">
        <f t="shared" si="30"/>
        <v>3143</v>
      </c>
      <c r="DP56" s="602">
        <f t="shared" si="31"/>
        <v>3143</v>
      </c>
      <c r="DQ56" s="602">
        <f t="shared" si="32"/>
        <v>3143</v>
      </c>
      <c r="DR56" s="602">
        <f t="shared" si="33"/>
        <v>3143</v>
      </c>
      <c r="DS56" s="602">
        <f t="shared" si="34"/>
        <v>3134</v>
      </c>
      <c r="DT56" s="602">
        <f t="shared" si="35"/>
        <v>3144</v>
      </c>
      <c r="DU56" s="602">
        <f t="shared" si="36"/>
        <v>3144</v>
      </c>
      <c r="DV56" s="602">
        <f t="shared" si="37"/>
        <v>3144</v>
      </c>
      <c r="DW56" s="602">
        <f t="shared" si="38"/>
        <v>3144</v>
      </c>
      <c r="DX56" s="602">
        <f t="shared" si="39"/>
        <v>3144</v>
      </c>
      <c r="DY56" s="602">
        <f t="shared" si="40"/>
        <v>3144</v>
      </c>
      <c r="DZ56" s="602">
        <f t="shared" si="41"/>
        <v>3144</v>
      </c>
      <c r="EA56" s="602">
        <f t="shared" si="42"/>
        <v>3135</v>
      </c>
      <c r="EB56" s="602">
        <f t="shared" si="43"/>
        <v>3145</v>
      </c>
      <c r="EC56" s="602">
        <f t="shared" si="44"/>
        <v>3145</v>
      </c>
      <c r="ED56" s="602">
        <f t="shared" si="45"/>
        <v>3145</v>
      </c>
      <c r="EE56" s="602">
        <f t="shared" si="46"/>
        <v>3145</v>
      </c>
      <c r="EF56" s="602">
        <f t="shared" si="47"/>
        <v>3145</v>
      </c>
      <c r="EG56" s="602">
        <f t="shared" si="48"/>
        <v>3145</v>
      </c>
      <c r="EH56" s="602">
        <f t="shared" si="49"/>
        <v>3145</v>
      </c>
      <c r="EI56" s="602">
        <f t="shared" si="50"/>
        <v>3136</v>
      </c>
      <c r="EJ56" s="602">
        <f t="shared" si="51"/>
        <v>3146</v>
      </c>
      <c r="EK56" s="602">
        <f t="shared" si="52"/>
        <v>3146</v>
      </c>
      <c r="EL56" s="602">
        <f t="shared" si="53"/>
        <v>3146</v>
      </c>
      <c r="EM56" s="602">
        <f t="shared" si="54"/>
        <v>3146</v>
      </c>
      <c r="EN56" s="602">
        <f t="shared" si="55"/>
        <v>3146</v>
      </c>
      <c r="EO56" s="602">
        <f t="shared" si="56"/>
        <v>3146</v>
      </c>
      <c r="EP56" s="602">
        <f t="shared" si="57"/>
        <v>3146</v>
      </c>
      <c r="EQ56" s="602">
        <f t="shared" si="58"/>
        <v>3137</v>
      </c>
      <c r="ER56" s="602">
        <f t="shared" si="59"/>
        <v>3147</v>
      </c>
      <c r="ES56" s="602">
        <f t="shared" si="60"/>
        <v>3147</v>
      </c>
      <c r="ET56" s="602">
        <f t="shared" si="61"/>
        <v>3147</v>
      </c>
      <c r="EU56" s="602">
        <f t="shared" si="62"/>
        <v>3147</v>
      </c>
      <c r="EV56" s="602">
        <f t="shared" si="63"/>
        <v>3147</v>
      </c>
      <c r="EW56" s="602">
        <f t="shared" si="64"/>
        <v>3147</v>
      </c>
      <c r="EX56" s="602">
        <f t="shared" si="65"/>
        <v>3147</v>
      </c>
      <c r="EY56" s="602">
        <f t="shared" si="66"/>
        <v>3153</v>
      </c>
    </row>
    <row r="57" spans="2:155" ht="12.75" customHeight="1" x14ac:dyDescent="0.2">
      <c r="B57" s="617" t="str">
        <f>IF(COUNTIF($CK$10:CK57,TRUE)&gt;0,"",INDEX(C_InstallationDescription!$E$224:$E$240,ROWS($A$11:A57)))</f>
        <v/>
      </c>
      <c r="C57" s="623" t="str">
        <f>IF($E57="","",INDEX(C_InstallationDescription!F:F,MATCH($B57,C_InstallationDescription!$E:$E,0)))</f>
        <v/>
      </c>
      <c r="D57" s="623" t="str">
        <f>IF($E57="","",INDEX(C_InstallationDescription!I:I,MATCH($B57,C_InstallationDescription!$E:$E,0)))</f>
        <v/>
      </c>
      <c r="E57" s="623" t="str">
        <f>IF($B57="","",INDEX(C_InstallationDescription!F:F,MATCH($CJ57,C_InstallationDescription!$Q:$Q,0)))</f>
        <v/>
      </c>
      <c r="F57" s="624" t="str">
        <f>IF($E57="","",INDEX(C_InstallationDescription!L:L,MATCH($CJ57,C_InstallationDescription!$Q:$Q,0)))</f>
        <v/>
      </c>
      <c r="G57" s="623" t="str">
        <f>IF($E57="","",INDEX(C_InstallationDescription!M:M,MATCH($CJ57,C_InstallationDescription!$Q:$Q,0)))</f>
        <v/>
      </c>
      <c r="H57" s="623" t="str">
        <f>IF($E57="","",INDEX(C_InstallationDescription!N:N,MATCH($CJ57,C_InstallationDescription!$Q:$Q,0)))</f>
        <v/>
      </c>
      <c r="I57" s="620" t="str">
        <f>IF($E57="","",IF(INDEX(E_SourceStreams!$A:$N,CN57,I$7)="","",INDEX(E_SourceStreams!$A:$N,CN57,I$7)))</f>
        <v/>
      </c>
      <c r="J57" s="620" t="str">
        <f>IF($E57="","",IF(INDEX(E_SourceStreams!$A:$N,CO57,J$7)="","",INDEX(E_SourceStreams!$A:$N,CO57,J$7)))</f>
        <v/>
      </c>
      <c r="K57" s="620" t="str">
        <f>IF($E57="","",IF(INDEX(E_SourceStreams!$A:$N,CP57,K$7)="","",INDEX(E_SourceStreams!$A:$N,CP57,K$7)))</f>
        <v/>
      </c>
      <c r="L57" s="620" t="str">
        <f>IF($E57="","",IF(INDEX(E_SourceStreams!$A:$N,CQ57,L$7)="","",INDEX(E_SourceStreams!$A:$N,CQ57,L$7)))</f>
        <v/>
      </c>
      <c r="M57" s="620" t="str">
        <f>IF($E57="","",IF(INDEX(E_SourceStreams!$A:$N,CR57,M$7)="","",INDEX(E_SourceStreams!$A:$N,CR57,M$7)))</f>
        <v/>
      </c>
      <c r="N57" s="620" t="str">
        <f>IF($E57="","",IF(INDEX(E_SourceStreams!$A:$N,CS57,N$7)="","",INDEX(E_SourceStreams!$A:$N,CS57,N$7)))</f>
        <v/>
      </c>
      <c r="O57" s="620" t="str">
        <f>IF($E57="","",IF(INDEX(E_SourceStreams!$A:$N,CT57,O$7)="","",INDEX(E_SourceStreams!$A:$N,CT57,O$7)))</f>
        <v/>
      </c>
      <c r="P57" s="620" t="str">
        <f>IF($E57="","",IF(INDEX(E_SourceStreams!$A:$N,CU57,P$7)="","",INDEX(E_SourceStreams!$A:$N,CU57,P$7)))</f>
        <v/>
      </c>
      <c r="Q57" s="620" t="str">
        <f>IF($E57="","",IF(INDEX(E_SourceStreams!$A:$N,CV57,Q$7)="","",INDEX(E_SourceStreams!$A:$N,CV57,Q$7)))</f>
        <v/>
      </c>
      <c r="R57" s="620" t="str">
        <f>IF($E57="","",IF(INDEX(E_SourceStreams!$A:$N,CW57,R$7)="","",INDEX(E_SourceStreams!$A:$N,CW57,R$7)))</f>
        <v/>
      </c>
      <c r="S57" s="620" t="str">
        <f>IF($E57="","",IF(INDEX(E_SourceStreams!$A:$N,CX57,S$7)="","",INDEX(E_SourceStreams!$A:$N,CX57,S$7)))</f>
        <v/>
      </c>
      <c r="T57" s="620" t="str">
        <f>IF($E57="","",IF(INDEX(E_SourceStreams!$A:$N,CY57,T$7)="","",INDEX(E_SourceStreams!$A:$N,CY57,T$7)))</f>
        <v/>
      </c>
      <c r="U57" s="620" t="str">
        <f>IF($E57="","",IF(INDEX(E_SourceStreams!$A:$N,CZ57,U$7)="","",INDEX(E_SourceStreams!$A:$N,CZ57,U$7)))</f>
        <v/>
      </c>
      <c r="V57" s="620" t="str">
        <f>IF($E57="","",IF(INDEX(E_SourceStreams!$A:$N,DA57,V$7)="","",INDEX(E_SourceStreams!$A:$N,DA57,V$7)))</f>
        <v/>
      </c>
      <c r="W57" s="620" t="str">
        <f>IF($E57="","",IF(INDEX(E_SourceStreams!$A:$N,DB57,W$7)="","",INDEX(E_SourceStreams!$A:$N,DB57,W$7)))</f>
        <v/>
      </c>
      <c r="X57" s="620" t="str">
        <f>IF($E57="","",IF(INDEX(E_SourceStreams!$A:$N,DC57,X$7)="","",INDEX(E_SourceStreams!$A:$N,DC57,X$7)))</f>
        <v/>
      </c>
      <c r="Y57" s="620" t="str">
        <f>IF($E57="","",IF(INDEX(E_SourceStreams!$A:$N,DD57,Y$7)="","",INDEX(E_SourceStreams!$A:$N,DD57,Y$7)))</f>
        <v/>
      </c>
      <c r="Z57" s="620" t="str">
        <f>IF($E57="","",IF(INDEX(E_SourceStreams!$A:$N,DE57,Z$7)="","",INDEX(E_SourceStreams!$A:$N,DE57,Z$7)))</f>
        <v/>
      </c>
      <c r="AA57" s="620" t="str">
        <f>IF($E57="","",IF(INDEX(E_SourceStreams!$A:$N,DF57,AA$7)="","",INDEX(E_SourceStreams!$A:$N,DF57,AA$7)))</f>
        <v/>
      </c>
      <c r="AB57" s="620" t="str">
        <f>IF($E57="","",IF(INDEX(E_SourceStreams!$A:$N,DG57,AB$7)="","",INDEX(E_SourceStreams!$A:$N,DG57,AB$7)))</f>
        <v/>
      </c>
      <c r="AC57" s="620" t="str">
        <f>IF($E57="","",IF(INDEX(E_SourceStreams!$A:$N,DH57,AC$7)="","",INDEX(E_SourceStreams!$A:$N,DH57,AC$7)))</f>
        <v/>
      </c>
      <c r="AD57" s="620" t="str">
        <f>IF($E57="","",IF(INDEX(E_SourceStreams!$A:$N,DI57,AD$7)="","",INDEX(E_SourceStreams!$A:$N,DI57,AD$7)))</f>
        <v/>
      </c>
      <c r="AE57" s="620" t="str">
        <f>IF($E57="","",IF(INDEX(E_SourceStreams!$A:$N,DJ57,AE$7)="","",INDEX(E_SourceStreams!$A:$N,DJ57,AE$7)))</f>
        <v/>
      </c>
      <c r="AF57" s="620" t="str">
        <f>IF($E57="","",IF(INDEX(E_SourceStreams!$A:$N,DK57,AF$7)="","",INDEX(E_SourceStreams!$A:$N,DK57,AF$7)))</f>
        <v/>
      </c>
      <c r="AG57" s="620" t="str">
        <f>IF($E57="","",IF(INDEX(E_SourceStreams!$A:$N,DL57,AG$7)="","",INDEX(E_SourceStreams!$A:$N,DL57,AG$7)))</f>
        <v/>
      </c>
      <c r="AH57" s="620" t="str">
        <f>IF($E57="","",IF(INDEX(E_SourceStreams!$A:$N,DM57,AH$7)="","",INDEX(E_SourceStreams!$A:$N,DM57,AH$7)))</f>
        <v/>
      </c>
      <c r="AI57" s="620" t="str">
        <f>IF($E57="","",IF(INDEX(E_SourceStreams!$A:$N,DN57,AI$7)="","",INDEX(E_SourceStreams!$A:$N,DN57,AI$7)))</f>
        <v/>
      </c>
      <c r="AJ57" s="620" t="str">
        <f>IF($E57="","",IF(INDEX(E_SourceStreams!$A:$N,DO57,AJ$7)="","",INDEX(E_SourceStreams!$A:$N,DO57,AJ$7)))</f>
        <v/>
      </c>
      <c r="AK57" s="620" t="str">
        <f>IF($E57="","",IF(INDEX(E_SourceStreams!$A:$N,DP57,AK$7)="","",INDEX(E_SourceStreams!$A:$N,DP57,AK$7)))</f>
        <v/>
      </c>
      <c r="AL57" s="620" t="str">
        <f>IF($E57="","",IF(INDEX(E_SourceStreams!$A:$N,DQ57,AL$7)="","",INDEX(E_SourceStreams!$A:$N,DQ57,AL$7)))</f>
        <v/>
      </c>
      <c r="AM57" s="620" t="str">
        <f>IF($E57="","",IF(INDEX(E_SourceStreams!$A:$N,DR57,AM$7)="","",INDEX(E_SourceStreams!$A:$N,DR57,AM$7)))</f>
        <v/>
      </c>
      <c r="AN57" s="620" t="str">
        <f>IF($E57="","",IF(INDEX(E_SourceStreams!$A:$N,DS57,AN$7)="","",INDEX(E_SourceStreams!$A:$N,DS57,AN$7)))</f>
        <v/>
      </c>
      <c r="AO57" s="620" t="str">
        <f>IF($E57="","",IF(INDEX(E_SourceStreams!$A:$N,DT57,AO$7)="","",INDEX(E_SourceStreams!$A:$N,DT57,AO$7)))</f>
        <v/>
      </c>
      <c r="AP57" s="620" t="str">
        <f>IF($E57="","",IF(INDEX(E_SourceStreams!$A:$N,DU57,AP$7)="","",INDEX(E_SourceStreams!$A:$N,DU57,AP$7)))</f>
        <v/>
      </c>
      <c r="AQ57" s="620" t="str">
        <f>IF($E57="","",IF(INDEX(E_SourceStreams!$A:$N,DV57,AQ$7)="","",INDEX(E_SourceStreams!$A:$N,DV57,AQ$7)))</f>
        <v/>
      </c>
      <c r="AR57" s="620" t="str">
        <f>IF($E57="","",IF(INDEX(E_SourceStreams!$A:$N,DW57,AR$7)="","",INDEX(E_SourceStreams!$A:$N,DW57,AR$7)))</f>
        <v/>
      </c>
      <c r="AS57" s="620" t="str">
        <f>IF($E57="","",IF(INDEX(E_SourceStreams!$A:$N,DX57,AS$7)="","",INDEX(E_SourceStreams!$A:$N,DX57,AS$7)))</f>
        <v/>
      </c>
      <c r="AT57" s="620" t="str">
        <f>IF($E57="","",IF(INDEX(E_SourceStreams!$A:$N,DY57,AT$7)="","",INDEX(E_SourceStreams!$A:$N,DY57,AT$7)))</f>
        <v/>
      </c>
      <c r="AU57" s="620" t="str">
        <f>IF($E57="","",IF(INDEX(E_SourceStreams!$A:$N,DZ57,AU$7)="","",INDEX(E_SourceStreams!$A:$N,DZ57,AU$7)))</f>
        <v/>
      </c>
      <c r="AV57" s="620" t="str">
        <f>IF($E57="","",IF(INDEX(E_SourceStreams!$A:$N,EA57,AV$7)="","",INDEX(E_SourceStreams!$A:$N,EA57,AV$7)))</f>
        <v/>
      </c>
      <c r="AW57" s="620" t="str">
        <f>IF($E57="","",IF(INDEX(E_SourceStreams!$A:$N,EB57,AW$7)="","",INDEX(E_SourceStreams!$A:$N,EB57,AW$7)))</f>
        <v/>
      </c>
      <c r="AX57" s="620" t="str">
        <f>IF($E57="","",IF(INDEX(E_SourceStreams!$A:$N,EC57,AX$7)="","",INDEX(E_SourceStreams!$A:$N,EC57,AX$7)))</f>
        <v/>
      </c>
      <c r="AY57" s="620" t="str">
        <f>IF($E57="","",IF(INDEX(E_SourceStreams!$A:$N,ED57,AY$7)="","",INDEX(E_SourceStreams!$A:$N,ED57,AY$7)))</f>
        <v/>
      </c>
      <c r="AZ57" s="620" t="str">
        <f>IF($E57="","",IF(INDEX(E_SourceStreams!$A:$N,EE57,AZ$7)="","",INDEX(E_SourceStreams!$A:$N,EE57,AZ$7)))</f>
        <v/>
      </c>
      <c r="BA57" s="620" t="str">
        <f>IF($E57="","",IF(INDEX(E_SourceStreams!$A:$N,EF57,BA$7)="","",INDEX(E_SourceStreams!$A:$N,EF57,BA$7)))</f>
        <v/>
      </c>
      <c r="BB57" s="620" t="str">
        <f>IF($E57="","",IF(INDEX(E_SourceStreams!$A:$N,EG57,BB$7)="","",INDEX(E_SourceStreams!$A:$N,EG57,BB$7)))</f>
        <v/>
      </c>
      <c r="BC57" s="620" t="str">
        <f>IF($E57="","",IF(INDEX(E_SourceStreams!$A:$N,EH57,BC$7)="","",INDEX(E_SourceStreams!$A:$N,EH57,BC$7)))</f>
        <v/>
      </c>
      <c r="BD57" s="620" t="str">
        <f>IF($E57="","",IF(INDEX(E_SourceStreams!$A:$N,EI57,BD$7)="","",INDEX(E_SourceStreams!$A:$N,EI57,BD$7)))</f>
        <v/>
      </c>
      <c r="BE57" s="620" t="str">
        <f>IF($E57="","",IF(INDEX(E_SourceStreams!$A:$N,EJ57,BE$7)="","",INDEX(E_SourceStreams!$A:$N,EJ57,BE$7)))</f>
        <v/>
      </c>
      <c r="BF57" s="620" t="str">
        <f>IF($E57="","",IF(INDEX(E_SourceStreams!$A:$N,EK57,BF$7)="","",INDEX(E_SourceStreams!$A:$N,EK57,BF$7)))</f>
        <v/>
      </c>
      <c r="BG57" s="620" t="str">
        <f>IF($E57="","",IF(INDEX(E_SourceStreams!$A:$N,EL57,BG$7)="","",INDEX(E_SourceStreams!$A:$N,EL57,BG$7)))</f>
        <v/>
      </c>
      <c r="BH57" s="620" t="str">
        <f>IF($E57="","",IF(INDEX(E_SourceStreams!$A:$N,EM57,BH$7)="","",INDEX(E_SourceStreams!$A:$N,EM57,BH$7)))</f>
        <v/>
      </c>
      <c r="BI57" s="620" t="str">
        <f>IF($E57="","",IF(INDEX(E_SourceStreams!$A:$N,EN57,BI$7)="","",INDEX(E_SourceStreams!$A:$N,EN57,BI$7)))</f>
        <v/>
      </c>
      <c r="BJ57" s="620" t="str">
        <f>IF($E57="","",IF(INDEX(E_SourceStreams!$A:$N,EO57,BJ$7)="","",INDEX(E_SourceStreams!$A:$N,EO57,BJ$7)))</f>
        <v/>
      </c>
      <c r="BK57" s="620" t="str">
        <f>IF($E57="","",IF(INDEX(E_SourceStreams!$A:$N,EP57,BK$7)="","",INDEX(E_SourceStreams!$A:$N,EP57,BK$7)))</f>
        <v/>
      </c>
      <c r="BL57" s="620" t="str">
        <f>IF($E57="","",IF(INDEX(E_SourceStreams!$A:$N,EQ57,BL$7)="","",INDEX(E_SourceStreams!$A:$N,EQ57,BL$7)))</f>
        <v/>
      </c>
      <c r="BM57" s="620" t="str">
        <f>IF($E57="","",IF(INDEX(E_SourceStreams!$A:$N,ER57,BM$7)="","",INDEX(E_SourceStreams!$A:$N,ER57,BM$7)))</f>
        <v/>
      </c>
      <c r="BN57" s="620" t="str">
        <f>IF($E57="","",IF(INDEX(E_SourceStreams!$A:$N,ES57,BN$7)="","",INDEX(E_SourceStreams!$A:$N,ES57,BN$7)))</f>
        <v/>
      </c>
      <c r="BO57" s="620" t="str">
        <f>IF($E57="","",IF(INDEX(E_SourceStreams!$A:$N,ET57,BO$7)="","",INDEX(E_SourceStreams!$A:$N,ET57,BO$7)))</f>
        <v/>
      </c>
      <c r="BP57" s="620" t="str">
        <f>IF($E57="","",IF(INDEX(E_SourceStreams!$A:$N,EU57,BP$7)="","",INDEX(E_SourceStreams!$A:$N,EU57,BP$7)))</f>
        <v/>
      </c>
      <c r="BQ57" s="620" t="str">
        <f>IF($E57="","",IF(INDEX(E_SourceStreams!$A:$N,EV57,BQ$7)="","",INDEX(E_SourceStreams!$A:$N,EV57,BQ$7)))</f>
        <v/>
      </c>
      <c r="BR57" s="620" t="str">
        <f>IF($E57="","",IF(INDEX(E_SourceStreams!$A:$N,EW57,BR$7)="","",INDEX(E_SourceStreams!$A:$N,EW57,BR$7)))</f>
        <v/>
      </c>
      <c r="BS57" s="620" t="str">
        <f>IF($E57="","",IF(INDEX(E_SourceStreams!$A:$N,EX57,BS$7)="","",INDEX(E_SourceStreams!$A:$N,EX57,BS$7)))</f>
        <v/>
      </c>
      <c r="BT57" s="620" t="str">
        <f>IF($E57="","",IF(INDEX(E_SourceStreams!$A:$N,EY57,BT$7)="","",INDEX(E_SourceStreams!$A:$N,EY57,BT$7)))</f>
        <v/>
      </c>
      <c r="BU57" s="615"/>
      <c r="CJ57" s="621" t="str">
        <f t="shared" si="68"/>
        <v>SourceCategory_</v>
      </c>
      <c r="CK57" s="602" t="b">
        <f>INDEX(C_InstallationDescription!$A$224:$A$329,ROWS($CI$11:CI57))="ausblenden"</f>
        <v>1</v>
      </c>
      <c r="CL57" s="602" t="str">
        <f t="shared" si="69"/>
        <v>SourceStreamName_</v>
      </c>
      <c r="CN57" s="602">
        <f t="shared" si="67"/>
        <v>3170</v>
      </c>
      <c r="CO57" s="602">
        <f t="shared" si="4"/>
        <v>3172</v>
      </c>
      <c r="CP57" s="602">
        <f t="shared" si="5"/>
        <v>3174</v>
      </c>
      <c r="CQ57" s="602">
        <f t="shared" si="6"/>
        <v>3176</v>
      </c>
      <c r="CR57" s="602">
        <f t="shared" si="7"/>
        <v>3178</v>
      </c>
      <c r="CS57" s="602">
        <f t="shared" si="8"/>
        <v>3180</v>
      </c>
      <c r="CT57" s="602">
        <f t="shared" si="9"/>
        <v>3182</v>
      </c>
      <c r="CU57" s="602">
        <f t="shared" si="10"/>
        <v>3182</v>
      </c>
      <c r="CV57" s="602">
        <f t="shared" si="11"/>
        <v>3182</v>
      </c>
      <c r="CW57" s="602">
        <f t="shared" si="12"/>
        <v>3182</v>
      </c>
      <c r="CX57" s="602">
        <f t="shared" si="13"/>
        <v>3182</v>
      </c>
      <c r="CY57" s="602">
        <f t="shared" si="14"/>
        <v>3185</v>
      </c>
      <c r="CZ57" s="602">
        <f t="shared" si="15"/>
        <v>3189</v>
      </c>
      <c r="DA57" s="602">
        <f t="shared" si="16"/>
        <v>3190</v>
      </c>
      <c r="DB57" s="602">
        <f t="shared" si="17"/>
        <v>3191</v>
      </c>
      <c r="DC57" s="602">
        <f t="shared" si="18"/>
        <v>3198</v>
      </c>
      <c r="DD57" s="602">
        <f t="shared" si="19"/>
        <v>3208</v>
      </c>
      <c r="DE57" s="602">
        <f t="shared" si="20"/>
        <v>3208</v>
      </c>
      <c r="DF57" s="602">
        <f t="shared" si="21"/>
        <v>3208</v>
      </c>
      <c r="DG57" s="602">
        <f t="shared" si="22"/>
        <v>3208</v>
      </c>
      <c r="DH57" s="602">
        <f t="shared" si="23"/>
        <v>3208</v>
      </c>
      <c r="DI57" s="602">
        <f t="shared" si="24"/>
        <v>3208</v>
      </c>
      <c r="DJ57" s="602">
        <f t="shared" si="25"/>
        <v>3208</v>
      </c>
      <c r="DK57" s="602">
        <f t="shared" si="26"/>
        <v>3199</v>
      </c>
      <c r="DL57" s="602">
        <f t="shared" si="27"/>
        <v>3209</v>
      </c>
      <c r="DM57" s="602">
        <f t="shared" si="28"/>
        <v>3209</v>
      </c>
      <c r="DN57" s="602">
        <f t="shared" si="29"/>
        <v>3209</v>
      </c>
      <c r="DO57" s="602">
        <f t="shared" si="30"/>
        <v>3209</v>
      </c>
      <c r="DP57" s="602">
        <f t="shared" si="31"/>
        <v>3209</v>
      </c>
      <c r="DQ57" s="602">
        <f t="shared" si="32"/>
        <v>3209</v>
      </c>
      <c r="DR57" s="602">
        <f t="shared" si="33"/>
        <v>3209</v>
      </c>
      <c r="DS57" s="602">
        <f t="shared" si="34"/>
        <v>3200</v>
      </c>
      <c r="DT57" s="602">
        <f t="shared" si="35"/>
        <v>3210</v>
      </c>
      <c r="DU57" s="602">
        <f t="shared" si="36"/>
        <v>3210</v>
      </c>
      <c r="DV57" s="602">
        <f t="shared" si="37"/>
        <v>3210</v>
      </c>
      <c r="DW57" s="602">
        <f t="shared" si="38"/>
        <v>3210</v>
      </c>
      <c r="DX57" s="602">
        <f t="shared" si="39"/>
        <v>3210</v>
      </c>
      <c r="DY57" s="602">
        <f t="shared" si="40"/>
        <v>3210</v>
      </c>
      <c r="DZ57" s="602">
        <f t="shared" si="41"/>
        <v>3210</v>
      </c>
      <c r="EA57" s="602">
        <f t="shared" si="42"/>
        <v>3201</v>
      </c>
      <c r="EB57" s="602">
        <f t="shared" si="43"/>
        <v>3211</v>
      </c>
      <c r="EC57" s="602">
        <f t="shared" si="44"/>
        <v>3211</v>
      </c>
      <c r="ED57" s="602">
        <f t="shared" si="45"/>
        <v>3211</v>
      </c>
      <c r="EE57" s="602">
        <f t="shared" si="46"/>
        <v>3211</v>
      </c>
      <c r="EF57" s="602">
        <f t="shared" si="47"/>
        <v>3211</v>
      </c>
      <c r="EG57" s="602">
        <f t="shared" si="48"/>
        <v>3211</v>
      </c>
      <c r="EH57" s="602">
        <f t="shared" si="49"/>
        <v>3211</v>
      </c>
      <c r="EI57" s="602">
        <f t="shared" si="50"/>
        <v>3202</v>
      </c>
      <c r="EJ57" s="602">
        <f t="shared" si="51"/>
        <v>3212</v>
      </c>
      <c r="EK57" s="602">
        <f t="shared" si="52"/>
        <v>3212</v>
      </c>
      <c r="EL57" s="602">
        <f t="shared" si="53"/>
        <v>3212</v>
      </c>
      <c r="EM57" s="602">
        <f t="shared" si="54"/>
        <v>3212</v>
      </c>
      <c r="EN57" s="602">
        <f t="shared" si="55"/>
        <v>3212</v>
      </c>
      <c r="EO57" s="602">
        <f t="shared" si="56"/>
        <v>3212</v>
      </c>
      <c r="EP57" s="602">
        <f t="shared" si="57"/>
        <v>3212</v>
      </c>
      <c r="EQ57" s="602">
        <f t="shared" si="58"/>
        <v>3203</v>
      </c>
      <c r="ER57" s="602">
        <f t="shared" si="59"/>
        <v>3213</v>
      </c>
      <c r="ES57" s="602">
        <f t="shared" si="60"/>
        <v>3213</v>
      </c>
      <c r="ET57" s="602">
        <f t="shared" si="61"/>
        <v>3213</v>
      </c>
      <c r="EU57" s="602">
        <f t="shared" si="62"/>
        <v>3213</v>
      </c>
      <c r="EV57" s="602">
        <f t="shared" si="63"/>
        <v>3213</v>
      </c>
      <c r="EW57" s="602">
        <f t="shared" si="64"/>
        <v>3213</v>
      </c>
      <c r="EX57" s="602">
        <f t="shared" si="65"/>
        <v>3213</v>
      </c>
      <c r="EY57" s="602">
        <f t="shared" si="66"/>
        <v>3219</v>
      </c>
    </row>
    <row r="58" spans="2:155" ht="12.75" customHeight="1" x14ac:dyDescent="0.2">
      <c r="B58" s="617" t="str">
        <f>IF(COUNTIF($CK$10:CK58,TRUE)&gt;0,"",INDEX(C_InstallationDescription!$E$224:$E$240,ROWS($A$11:A58)))</f>
        <v/>
      </c>
      <c r="C58" s="623" t="str">
        <f>IF($E58="","",INDEX(C_InstallationDescription!F:F,MATCH($B58,C_InstallationDescription!$E:$E,0)))</f>
        <v/>
      </c>
      <c r="D58" s="623" t="str">
        <f>IF($E58="","",INDEX(C_InstallationDescription!I:I,MATCH($B58,C_InstallationDescription!$E:$E,0)))</f>
        <v/>
      </c>
      <c r="E58" s="623" t="str">
        <f>IF($B58="","",INDEX(C_InstallationDescription!F:F,MATCH($CJ58,C_InstallationDescription!$Q:$Q,0)))</f>
        <v/>
      </c>
      <c r="F58" s="624" t="str">
        <f>IF($E58="","",INDEX(C_InstallationDescription!L:L,MATCH($CJ58,C_InstallationDescription!$Q:$Q,0)))</f>
        <v/>
      </c>
      <c r="G58" s="623" t="str">
        <f>IF($E58="","",INDEX(C_InstallationDescription!M:M,MATCH($CJ58,C_InstallationDescription!$Q:$Q,0)))</f>
        <v/>
      </c>
      <c r="H58" s="623" t="str">
        <f>IF($E58="","",INDEX(C_InstallationDescription!N:N,MATCH($CJ58,C_InstallationDescription!$Q:$Q,0)))</f>
        <v/>
      </c>
      <c r="I58" s="620" t="str">
        <f>IF($E58="","",IF(INDEX(E_SourceStreams!$A:$N,CN58,I$7)="","",INDEX(E_SourceStreams!$A:$N,CN58,I$7)))</f>
        <v/>
      </c>
      <c r="J58" s="620" t="str">
        <f>IF($E58="","",IF(INDEX(E_SourceStreams!$A:$N,CO58,J$7)="","",INDEX(E_SourceStreams!$A:$N,CO58,J$7)))</f>
        <v/>
      </c>
      <c r="K58" s="620" t="str">
        <f>IF($E58="","",IF(INDEX(E_SourceStreams!$A:$N,CP58,K$7)="","",INDEX(E_SourceStreams!$A:$N,CP58,K$7)))</f>
        <v/>
      </c>
      <c r="L58" s="620" t="str">
        <f>IF($E58="","",IF(INDEX(E_SourceStreams!$A:$N,CQ58,L$7)="","",INDEX(E_SourceStreams!$A:$N,CQ58,L$7)))</f>
        <v/>
      </c>
      <c r="M58" s="620" t="str">
        <f>IF($E58="","",IF(INDEX(E_SourceStreams!$A:$N,CR58,M$7)="","",INDEX(E_SourceStreams!$A:$N,CR58,M$7)))</f>
        <v/>
      </c>
      <c r="N58" s="620" t="str">
        <f>IF($E58="","",IF(INDEX(E_SourceStreams!$A:$N,CS58,N$7)="","",INDEX(E_SourceStreams!$A:$N,CS58,N$7)))</f>
        <v/>
      </c>
      <c r="O58" s="620" t="str">
        <f>IF($E58="","",IF(INDEX(E_SourceStreams!$A:$N,CT58,O$7)="","",INDEX(E_SourceStreams!$A:$N,CT58,O$7)))</f>
        <v/>
      </c>
      <c r="P58" s="620" t="str">
        <f>IF($E58="","",IF(INDEX(E_SourceStreams!$A:$N,CU58,P$7)="","",INDEX(E_SourceStreams!$A:$N,CU58,P$7)))</f>
        <v/>
      </c>
      <c r="Q58" s="620" t="str">
        <f>IF($E58="","",IF(INDEX(E_SourceStreams!$A:$N,CV58,Q$7)="","",INDEX(E_SourceStreams!$A:$N,CV58,Q$7)))</f>
        <v/>
      </c>
      <c r="R58" s="620" t="str">
        <f>IF($E58="","",IF(INDEX(E_SourceStreams!$A:$N,CW58,R$7)="","",INDEX(E_SourceStreams!$A:$N,CW58,R$7)))</f>
        <v/>
      </c>
      <c r="S58" s="620" t="str">
        <f>IF($E58="","",IF(INDEX(E_SourceStreams!$A:$N,CX58,S$7)="","",INDEX(E_SourceStreams!$A:$N,CX58,S$7)))</f>
        <v/>
      </c>
      <c r="T58" s="620" t="str">
        <f>IF($E58="","",IF(INDEX(E_SourceStreams!$A:$N,CY58,T$7)="","",INDEX(E_SourceStreams!$A:$N,CY58,T$7)))</f>
        <v/>
      </c>
      <c r="U58" s="620" t="str">
        <f>IF($E58="","",IF(INDEX(E_SourceStreams!$A:$N,CZ58,U$7)="","",INDEX(E_SourceStreams!$A:$N,CZ58,U$7)))</f>
        <v/>
      </c>
      <c r="V58" s="620" t="str">
        <f>IF($E58="","",IF(INDEX(E_SourceStreams!$A:$N,DA58,V$7)="","",INDEX(E_SourceStreams!$A:$N,DA58,V$7)))</f>
        <v/>
      </c>
      <c r="W58" s="620" t="str">
        <f>IF($E58="","",IF(INDEX(E_SourceStreams!$A:$N,DB58,W$7)="","",INDEX(E_SourceStreams!$A:$N,DB58,W$7)))</f>
        <v/>
      </c>
      <c r="X58" s="620" t="str">
        <f>IF($E58="","",IF(INDEX(E_SourceStreams!$A:$N,DC58,X$7)="","",INDEX(E_SourceStreams!$A:$N,DC58,X$7)))</f>
        <v/>
      </c>
      <c r="Y58" s="620" t="str">
        <f>IF($E58="","",IF(INDEX(E_SourceStreams!$A:$N,DD58,Y$7)="","",INDEX(E_SourceStreams!$A:$N,DD58,Y$7)))</f>
        <v/>
      </c>
      <c r="Z58" s="620" t="str">
        <f>IF($E58="","",IF(INDEX(E_SourceStreams!$A:$N,DE58,Z$7)="","",INDEX(E_SourceStreams!$A:$N,DE58,Z$7)))</f>
        <v/>
      </c>
      <c r="AA58" s="620" t="str">
        <f>IF($E58="","",IF(INDEX(E_SourceStreams!$A:$N,DF58,AA$7)="","",INDEX(E_SourceStreams!$A:$N,DF58,AA$7)))</f>
        <v/>
      </c>
      <c r="AB58" s="620" t="str">
        <f>IF($E58="","",IF(INDEX(E_SourceStreams!$A:$N,DG58,AB$7)="","",INDEX(E_SourceStreams!$A:$N,DG58,AB$7)))</f>
        <v/>
      </c>
      <c r="AC58" s="620" t="str">
        <f>IF($E58="","",IF(INDEX(E_SourceStreams!$A:$N,DH58,AC$7)="","",INDEX(E_SourceStreams!$A:$N,DH58,AC$7)))</f>
        <v/>
      </c>
      <c r="AD58" s="620" t="str">
        <f>IF($E58="","",IF(INDEX(E_SourceStreams!$A:$N,DI58,AD$7)="","",INDEX(E_SourceStreams!$A:$N,DI58,AD$7)))</f>
        <v/>
      </c>
      <c r="AE58" s="620" t="str">
        <f>IF($E58="","",IF(INDEX(E_SourceStreams!$A:$N,DJ58,AE$7)="","",INDEX(E_SourceStreams!$A:$N,DJ58,AE$7)))</f>
        <v/>
      </c>
      <c r="AF58" s="620" t="str">
        <f>IF($E58="","",IF(INDEX(E_SourceStreams!$A:$N,DK58,AF$7)="","",INDEX(E_SourceStreams!$A:$N,DK58,AF$7)))</f>
        <v/>
      </c>
      <c r="AG58" s="620" t="str">
        <f>IF($E58="","",IF(INDEX(E_SourceStreams!$A:$N,DL58,AG$7)="","",INDEX(E_SourceStreams!$A:$N,DL58,AG$7)))</f>
        <v/>
      </c>
      <c r="AH58" s="620" t="str">
        <f>IF($E58="","",IF(INDEX(E_SourceStreams!$A:$N,DM58,AH$7)="","",INDEX(E_SourceStreams!$A:$N,DM58,AH$7)))</f>
        <v/>
      </c>
      <c r="AI58" s="620" t="str">
        <f>IF($E58="","",IF(INDEX(E_SourceStreams!$A:$N,DN58,AI$7)="","",INDEX(E_SourceStreams!$A:$N,DN58,AI$7)))</f>
        <v/>
      </c>
      <c r="AJ58" s="620" t="str">
        <f>IF($E58="","",IF(INDEX(E_SourceStreams!$A:$N,DO58,AJ$7)="","",INDEX(E_SourceStreams!$A:$N,DO58,AJ$7)))</f>
        <v/>
      </c>
      <c r="AK58" s="620" t="str">
        <f>IF($E58="","",IF(INDEX(E_SourceStreams!$A:$N,DP58,AK$7)="","",INDEX(E_SourceStreams!$A:$N,DP58,AK$7)))</f>
        <v/>
      </c>
      <c r="AL58" s="620" t="str">
        <f>IF($E58="","",IF(INDEX(E_SourceStreams!$A:$N,DQ58,AL$7)="","",INDEX(E_SourceStreams!$A:$N,DQ58,AL$7)))</f>
        <v/>
      </c>
      <c r="AM58" s="620" t="str">
        <f>IF($E58="","",IF(INDEX(E_SourceStreams!$A:$N,DR58,AM$7)="","",INDEX(E_SourceStreams!$A:$N,DR58,AM$7)))</f>
        <v/>
      </c>
      <c r="AN58" s="620" t="str">
        <f>IF($E58="","",IF(INDEX(E_SourceStreams!$A:$N,DS58,AN$7)="","",INDEX(E_SourceStreams!$A:$N,DS58,AN$7)))</f>
        <v/>
      </c>
      <c r="AO58" s="620" t="str">
        <f>IF($E58="","",IF(INDEX(E_SourceStreams!$A:$N,DT58,AO$7)="","",INDEX(E_SourceStreams!$A:$N,DT58,AO$7)))</f>
        <v/>
      </c>
      <c r="AP58" s="620" t="str">
        <f>IF($E58="","",IF(INDEX(E_SourceStreams!$A:$N,DU58,AP$7)="","",INDEX(E_SourceStreams!$A:$N,DU58,AP$7)))</f>
        <v/>
      </c>
      <c r="AQ58" s="620" t="str">
        <f>IF($E58="","",IF(INDEX(E_SourceStreams!$A:$N,DV58,AQ$7)="","",INDEX(E_SourceStreams!$A:$N,DV58,AQ$7)))</f>
        <v/>
      </c>
      <c r="AR58" s="620" t="str">
        <f>IF($E58="","",IF(INDEX(E_SourceStreams!$A:$N,DW58,AR$7)="","",INDEX(E_SourceStreams!$A:$N,DW58,AR$7)))</f>
        <v/>
      </c>
      <c r="AS58" s="620" t="str">
        <f>IF($E58="","",IF(INDEX(E_SourceStreams!$A:$N,DX58,AS$7)="","",INDEX(E_SourceStreams!$A:$N,DX58,AS$7)))</f>
        <v/>
      </c>
      <c r="AT58" s="620" t="str">
        <f>IF($E58="","",IF(INDEX(E_SourceStreams!$A:$N,DY58,AT$7)="","",INDEX(E_SourceStreams!$A:$N,DY58,AT$7)))</f>
        <v/>
      </c>
      <c r="AU58" s="620" t="str">
        <f>IF($E58="","",IF(INDEX(E_SourceStreams!$A:$N,DZ58,AU$7)="","",INDEX(E_SourceStreams!$A:$N,DZ58,AU$7)))</f>
        <v/>
      </c>
      <c r="AV58" s="620" t="str">
        <f>IF($E58="","",IF(INDEX(E_SourceStreams!$A:$N,EA58,AV$7)="","",INDEX(E_SourceStreams!$A:$N,EA58,AV$7)))</f>
        <v/>
      </c>
      <c r="AW58" s="620" t="str">
        <f>IF($E58="","",IF(INDEX(E_SourceStreams!$A:$N,EB58,AW$7)="","",INDEX(E_SourceStreams!$A:$N,EB58,AW$7)))</f>
        <v/>
      </c>
      <c r="AX58" s="620" t="str">
        <f>IF($E58="","",IF(INDEX(E_SourceStreams!$A:$N,EC58,AX$7)="","",INDEX(E_SourceStreams!$A:$N,EC58,AX$7)))</f>
        <v/>
      </c>
      <c r="AY58" s="620" t="str">
        <f>IF($E58="","",IF(INDEX(E_SourceStreams!$A:$N,ED58,AY$7)="","",INDEX(E_SourceStreams!$A:$N,ED58,AY$7)))</f>
        <v/>
      </c>
      <c r="AZ58" s="620" t="str">
        <f>IF($E58="","",IF(INDEX(E_SourceStreams!$A:$N,EE58,AZ$7)="","",INDEX(E_SourceStreams!$A:$N,EE58,AZ$7)))</f>
        <v/>
      </c>
      <c r="BA58" s="620" t="str">
        <f>IF($E58="","",IF(INDEX(E_SourceStreams!$A:$N,EF58,BA$7)="","",INDEX(E_SourceStreams!$A:$N,EF58,BA$7)))</f>
        <v/>
      </c>
      <c r="BB58" s="620" t="str">
        <f>IF($E58="","",IF(INDEX(E_SourceStreams!$A:$N,EG58,BB$7)="","",INDEX(E_SourceStreams!$A:$N,EG58,BB$7)))</f>
        <v/>
      </c>
      <c r="BC58" s="620" t="str">
        <f>IF($E58="","",IF(INDEX(E_SourceStreams!$A:$N,EH58,BC$7)="","",INDEX(E_SourceStreams!$A:$N,EH58,BC$7)))</f>
        <v/>
      </c>
      <c r="BD58" s="620" t="str">
        <f>IF($E58="","",IF(INDEX(E_SourceStreams!$A:$N,EI58,BD$7)="","",INDEX(E_SourceStreams!$A:$N,EI58,BD$7)))</f>
        <v/>
      </c>
      <c r="BE58" s="620" t="str">
        <f>IF($E58="","",IF(INDEX(E_SourceStreams!$A:$N,EJ58,BE$7)="","",INDEX(E_SourceStreams!$A:$N,EJ58,BE$7)))</f>
        <v/>
      </c>
      <c r="BF58" s="620" t="str">
        <f>IF($E58="","",IF(INDEX(E_SourceStreams!$A:$N,EK58,BF$7)="","",INDEX(E_SourceStreams!$A:$N,EK58,BF$7)))</f>
        <v/>
      </c>
      <c r="BG58" s="620" t="str">
        <f>IF($E58="","",IF(INDEX(E_SourceStreams!$A:$N,EL58,BG$7)="","",INDEX(E_SourceStreams!$A:$N,EL58,BG$7)))</f>
        <v/>
      </c>
      <c r="BH58" s="620" t="str">
        <f>IF($E58="","",IF(INDEX(E_SourceStreams!$A:$N,EM58,BH$7)="","",INDEX(E_SourceStreams!$A:$N,EM58,BH$7)))</f>
        <v/>
      </c>
      <c r="BI58" s="620" t="str">
        <f>IF($E58="","",IF(INDEX(E_SourceStreams!$A:$N,EN58,BI$7)="","",INDEX(E_SourceStreams!$A:$N,EN58,BI$7)))</f>
        <v/>
      </c>
      <c r="BJ58" s="620" t="str">
        <f>IF($E58="","",IF(INDEX(E_SourceStreams!$A:$N,EO58,BJ$7)="","",INDEX(E_SourceStreams!$A:$N,EO58,BJ$7)))</f>
        <v/>
      </c>
      <c r="BK58" s="620" t="str">
        <f>IF($E58="","",IF(INDEX(E_SourceStreams!$A:$N,EP58,BK$7)="","",INDEX(E_SourceStreams!$A:$N,EP58,BK$7)))</f>
        <v/>
      </c>
      <c r="BL58" s="620" t="str">
        <f>IF($E58="","",IF(INDEX(E_SourceStreams!$A:$N,EQ58,BL$7)="","",INDEX(E_SourceStreams!$A:$N,EQ58,BL$7)))</f>
        <v/>
      </c>
      <c r="BM58" s="620" t="str">
        <f>IF($E58="","",IF(INDEX(E_SourceStreams!$A:$N,ER58,BM$7)="","",INDEX(E_SourceStreams!$A:$N,ER58,BM$7)))</f>
        <v/>
      </c>
      <c r="BN58" s="620" t="str">
        <f>IF($E58="","",IF(INDEX(E_SourceStreams!$A:$N,ES58,BN$7)="","",INDEX(E_SourceStreams!$A:$N,ES58,BN$7)))</f>
        <v/>
      </c>
      <c r="BO58" s="620" t="str">
        <f>IF($E58="","",IF(INDEX(E_SourceStreams!$A:$N,ET58,BO$7)="","",INDEX(E_SourceStreams!$A:$N,ET58,BO$7)))</f>
        <v/>
      </c>
      <c r="BP58" s="620" t="str">
        <f>IF($E58="","",IF(INDEX(E_SourceStreams!$A:$N,EU58,BP$7)="","",INDEX(E_SourceStreams!$A:$N,EU58,BP$7)))</f>
        <v/>
      </c>
      <c r="BQ58" s="620" t="str">
        <f>IF($E58="","",IF(INDEX(E_SourceStreams!$A:$N,EV58,BQ$7)="","",INDEX(E_SourceStreams!$A:$N,EV58,BQ$7)))</f>
        <v/>
      </c>
      <c r="BR58" s="620" t="str">
        <f>IF($E58="","",IF(INDEX(E_SourceStreams!$A:$N,EW58,BR$7)="","",INDEX(E_SourceStreams!$A:$N,EW58,BR$7)))</f>
        <v/>
      </c>
      <c r="BS58" s="620" t="str">
        <f>IF($E58="","",IF(INDEX(E_SourceStreams!$A:$N,EX58,BS$7)="","",INDEX(E_SourceStreams!$A:$N,EX58,BS$7)))</f>
        <v/>
      </c>
      <c r="BT58" s="620" t="str">
        <f>IF($E58="","",IF(INDEX(E_SourceStreams!$A:$N,EY58,BT$7)="","",INDEX(E_SourceStreams!$A:$N,EY58,BT$7)))</f>
        <v/>
      </c>
      <c r="BU58" s="615"/>
      <c r="CJ58" s="621" t="str">
        <f t="shared" si="68"/>
        <v>SourceCategory_</v>
      </c>
      <c r="CK58" s="602" t="b">
        <f>INDEX(C_InstallationDescription!$A$224:$A$329,ROWS($CI$11:CI58))="ausblenden"</f>
        <v>1</v>
      </c>
      <c r="CL58" s="602" t="str">
        <f t="shared" si="69"/>
        <v>SourceStreamName_</v>
      </c>
      <c r="CN58" s="602">
        <f t="shared" si="67"/>
        <v>3236</v>
      </c>
      <c r="CO58" s="602">
        <f t="shared" si="4"/>
        <v>3238</v>
      </c>
      <c r="CP58" s="602">
        <f t="shared" si="5"/>
        <v>3240</v>
      </c>
      <c r="CQ58" s="602">
        <f t="shared" si="6"/>
        <v>3242</v>
      </c>
      <c r="CR58" s="602">
        <f t="shared" si="7"/>
        <v>3244</v>
      </c>
      <c r="CS58" s="602">
        <f t="shared" si="8"/>
        <v>3246</v>
      </c>
      <c r="CT58" s="602">
        <f t="shared" si="9"/>
        <v>3248</v>
      </c>
      <c r="CU58" s="602">
        <f t="shared" si="10"/>
        <v>3248</v>
      </c>
      <c r="CV58" s="602">
        <f t="shared" si="11"/>
        <v>3248</v>
      </c>
      <c r="CW58" s="602">
        <f t="shared" si="12"/>
        <v>3248</v>
      </c>
      <c r="CX58" s="602">
        <f t="shared" si="13"/>
        <v>3248</v>
      </c>
      <c r="CY58" s="602">
        <f t="shared" si="14"/>
        <v>3251</v>
      </c>
      <c r="CZ58" s="602">
        <f t="shared" si="15"/>
        <v>3255</v>
      </c>
      <c r="DA58" s="602">
        <f t="shared" si="16"/>
        <v>3256</v>
      </c>
      <c r="DB58" s="602">
        <f t="shared" si="17"/>
        <v>3257</v>
      </c>
      <c r="DC58" s="602">
        <f t="shared" si="18"/>
        <v>3264</v>
      </c>
      <c r="DD58" s="602">
        <f t="shared" si="19"/>
        <v>3274</v>
      </c>
      <c r="DE58" s="602">
        <f t="shared" si="20"/>
        <v>3274</v>
      </c>
      <c r="DF58" s="602">
        <f t="shared" si="21"/>
        <v>3274</v>
      </c>
      <c r="DG58" s="602">
        <f t="shared" si="22"/>
        <v>3274</v>
      </c>
      <c r="DH58" s="602">
        <f t="shared" si="23"/>
        <v>3274</v>
      </c>
      <c r="DI58" s="602">
        <f t="shared" si="24"/>
        <v>3274</v>
      </c>
      <c r="DJ58" s="602">
        <f t="shared" si="25"/>
        <v>3274</v>
      </c>
      <c r="DK58" s="602">
        <f t="shared" si="26"/>
        <v>3265</v>
      </c>
      <c r="DL58" s="602">
        <f t="shared" si="27"/>
        <v>3275</v>
      </c>
      <c r="DM58" s="602">
        <f t="shared" si="28"/>
        <v>3275</v>
      </c>
      <c r="DN58" s="602">
        <f t="shared" si="29"/>
        <v>3275</v>
      </c>
      <c r="DO58" s="602">
        <f t="shared" si="30"/>
        <v>3275</v>
      </c>
      <c r="DP58" s="602">
        <f t="shared" si="31"/>
        <v>3275</v>
      </c>
      <c r="DQ58" s="602">
        <f t="shared" si="32"/>
        <v>3275</v>
      </c>
      <c r="DR58" s="602">
        <f t="shared" si="33"/>
        <v>3275</v>
      </c>
      <c r="DS58" s="602">
        <f t="shared" si="34"/>
        <v>3266</v>
      </c>
      <c r="DT58" s="602">
        <f t="shared" si="35"/>
        <v>3276</v>
      </c>
      <c r="DU58" s="602">
        <f t="shared" si="36"/>
        <v>3276</v>
      </c>
      <c r="DV58" s="602">
        <f t="shared" si="37"/>
        <v>3276</v>
      </c>
      <c r="DW58" s="602">
        <f t="shared" si="38"/>
        <v>3276</v>
      </c>
      <c r="DX58" s="602">
        <f t="shared" si="39"/>
        <v>3276</v>
      </c>
      <c r="DY58" s="602">
        <f t="shared" si="40"/>
        <v>3276</v>
      </c>
      <c r="DZ58" s="602">
        <f t="shared" si="41"/>
        <v>3276</v>
      </c>
      <c r="EA58" s="602">
        <f t="shared" si="42"/>
        <v>3267</v>
      </c>
      <c r="EB58" s="602">
        <f t="shared" si="43"/>
        <v>3277</v>
      </c>
      <c r="EC58" s="602">
        <f t="shared" si="44"/>
        <v>3277</v>
      </c>
      <c r="ED58" s="602">
        <f t="shared" si="45"/>
        <v>3277</v>
      </c>
      <c r="EE58" s="602">
        <f t="shared" si="46"/>
        <v>3277</v>
      </c>
      <c r="EF58" s="602">
        <f t="shared" si="47"/>
        <v>3277</v>
      </c>
      <c r="EG58" s="602">
        <f t="shared" si="48"/>
        <v>3277</v>
      </c>
      <c r="EH58" s="602">
        <f t="shared" si="49"/>
        <v>3277</v>
      </c>
      <c r="EI58" s="602">
        <f t="shared" si="50"/>
        <v>3268</v>
      </c>
      <c r="EJ58" s="602">
        <f t="shared" si="51"/>
        <v>3278</v>
      </c>
      <c r="EK58" s="602">
        <f t="shared" si="52"/>
        <v>3278</v>
      </c>
      <c r="EL58" s="602">
        <f t="shared" si="53"/>
        <v>3278</v>
      </c>
      <c r="EM58" s="602">
        <f t="shared" si="54"/>
        <v>3278</v>
      </c>
      <c r="EN58" s="602">
        <f t="shared" si="55"/>
        <v>3278</v>
      </c>
      <c r="EO58" s="602">
        <f t="shared" si="56"/>
        <v>3278</v>
      </c>
      <c r="EP58" s="602">
        <f t="shared" si="57"/>
        <v>3278</v>
      </c>
      <c r="EQ58" s="602">
        <f t="shared" si="58"/>
        <v>3269</v>
      </c>
      <c r="ER58" s="602">
        <f t="shared" si="59"/>
        <v>3279</v>
      </c>
      <c r="ES58" s="602">
        <f t="shared" si="60"/>
        <v>3279</v>
      </c>
      <c r="ET58" s="602">
        <f t="shared" si="61"/>
        <v>3279</v>
      </c>
      <c r="EU58" s="602">
        <f t="shared" si="62"/>
        <v>3279</v>
      </c>
      <c r="EV58" s="602">
        <f t="shared" si="63"/>
        <v>3279</v>
      </c>
      <c r="EW58" s="602">
        <f t="shared" si="64"/>
        <v>3279</v>
      </c>
      <c r="EX58" s="602">
        <f t="shared" si="65"/>
        <v>3279</v>
      </c>
      <c r="EY58" s="602">
        <f t="shared" si="66"/>
        <v>3285</v>
      </c>
    </row>
    <row r="59" spans="2:155" ht="12.75" customHeight="1" x14ac:dyDescent="0.2">
      <c r="B59" s="617" t="str">
        <f>IF(COUNTIF($CK$10:CK59,TRUE)&gt;0,"",INDEX(C_InstallationDescription!$E$224:$E$240,ROWS($A$11:A59)))</f>
        <v/>
      </c>
      <c r="C59" s="623" t="str">
        <f>IF($E59="","",INDEX(C_InstallationDescription!F:F,MATCH($B59,C_InstallationDescription!$E:$E,0)))</f>
        <v/>
      </c>
      <c r="D59" s="623" t="str">
        <f>IF($E59="","",INDEX(C_InstallationDescription!I:I,MATCH($B59,C_InstallationDescription!$E:$E,0)))</f>
        <v/>
      </c>
      <c r="E59" s="623" t="str">
        <f>IF($B59="","",INDEX(C_InstallationDescription!F:F,MATCH($CJ59,C_InstallationDescription!$Q:$Q,0)))</f>
        <v/>
      </c>
      <c r="F59" s="624" t="str">
        <f>IF($E59="","",INDEX(C_InstallationDescription!L:L,MATCH($CJ59,C_InstallationDescription!$Q:$Q,0)))</f>
        <v/>
      </c>
      <c r="G59" s="623" t="str">
        <f>IF($E59="","",INDEX(C_InstallationDescription!M:M,MATCH($CJ59,C_InstallationDescription!$Q:$Q,0)))</f>
        <v/>
      </c>
      <c r="H59" s="623" t="str">
        <f>IF($E59="","",INDEX(C_InstallationDescription!N:N,MATCH($CJ59,C_InstallationDescription!$Q:$Q,0)))</f>
        <v/>
      </c>
      <c r="I59" s="620" t="str">
        <f>IF($E59="","",IF(INDEX(E_SourceStreams!$A:$N,CN59,I$7)="","",INDEX(E_SourceStreams!$A:$N,CN59,I$7)))</f>
        <v/>
      </c>
      <c r="J59" s="620" t="str">
        <f>IF($E59="","",IF(INDEX(E_SourceStreams!$A:$N,CO59,J$7)="","",INDEX(E_SourceStreams!$A:$N,CO59,J$7)))</f>
        <v/>
      </c>
      <c r="K59" s="620" t="str">
        <f>IF($E59="","",IF(INDEX(E_SourceStreams!$A:$N,CP59,K$7)="","",INDEX(E_SourceStreams!$A:$N,CP59,K$7)))</f>
        <v/>
      </c>
      <c r="L59" s="620" t="str">
        <f>IF($E59="","",IF(INDEX(E_SourceStreams!$A:$N,CQ59,L$7)="","",INDEX(E_SourceStreams!$A:$N,CQ59,L$7)))</f>
        <v/>
      </c>
      <c r="M59" s="620" t="str">
        <f>IF($E59="","",IF(INDEX(E_SourceStreams!$A:$N,CR59,M$7)="","",INDEX(E_SourceStreams!$A:$N,CR59,M$7)))</f>
        <v/>
      </c>
      <c r="N59" s="620" t="str">
        <f>IF($E59="","",IF(INDEX(E_SourceStreams!$A:$N,CS59,N$7)="","",INDEX(E_SourceStreams!$A:$N,CS59,N$7)))</f>
        <v/>
      </c>
      <c r="O59" s="620" t="str">
        <f>IF($E59="","",IF(INDEX(E_SourceStreams!$A:$N,CT59,O$7)="","",INDEX(E_SourceStreams!$A:$N,CT59,O$7)))</f>
        <v/>
      </c>
      <c r="P59" s="620" t="str">
        <f>IF($E59="","",IF(INDEX(E_SourceStreams!$A:$N,CU59,P$7)="","",INDEX(E_SourceStreams!$A:$N,CU59,P$7)))</f>
        <v/>
      </c>
      <c r="Q59" s="620" t="str">
        <f>IF($E59="","",IF(INDEX(E_SourceStreams!$A:$N,CV59,Q$7)="","",INDEX(E_SourceStreams!$A:$N,CV59,Q$7)))</f>
        <v/>
      </c>
      <c r="R59" s="620" t="str">
        <f>IF($E59="","",IF(INDEX(E_SourceStreams!$A:$N,CW59,R$7)="","",INDEX(E_SourceStreams!$A:$N,CW59,R$7)))</f>
        <v/>
      </c>
      <c r="S59" s="620" t="str">
        <f>IF($E59="","",IF(INDEX(E_SourceStreams!$A:$N,CX59,S$7)="","",INDEX(E_SourceStreams!$A:$N,CX59,S$7)))</f>
        <v/>
      </c>
      <c r="T59" s="620" t="str">
        <f>IF($E59="","",IF(INDEX(E_SourceStreams!$A:$N,CY59,T$7)="","",INDEX(E_SourceStreams!$A:$N,CY59,T$7)))</f>
        <v/>
      </c>
      <c r="U59" s="620" t="str">
        <f>IF($E59="","",IF(INDEX(E_SourceStreams!$A:$N,CZ59,U$7)="","",INDEX(E_SourceStreams!$A:$N,CZ59,U$7)))</f>
        <v/>
      </c>
      <c r="V59" s="620" t="str">
        <f>IF($E59="","",IF(INDEX(E_SourceStreams!$A:$N,DA59,V$7)="","",INDEX(E_SourceStreams!$A:$N,DA59,V$7)))</f>
        <v/>
      </c>
      <c r="W59" s="620" t="str">
        <f>IF($E59="","",IF(INDEX(E_SourceStreams!$A:$N,DB59,W$7)="","",INDEX(E_SourceStreams!$A:$N,DB59,W$7)))</f>
        <v/>
      </c>
      <c r="X59" s="620" t="str">
        <f>IF($E59="","",IF(INDEX(E_SourceStreams!$A:$N,DC59,X$7)="","",INDEX(E_SourceStreams!$A:$N,DC59,X$7)))</f>
        <v/>
      </c>
      <c r="Y59" s="620" t="str">
        <f>IF($E59="","",IF(INDEX(E_SourceStreams!$A:$N,DD59,Y$7)="","",INDEX(E_SourceStreams!$A:$N,DD59,Y$7)))</f>
        <v/>
      </c>
      <c r="Z59" s="620" t="str">
        <f>IF($E59="","",IF(INDEX(E_SourceStreams!$A:$N,DE59,Z$7)="","",INDEX(E_SourceStreams!$A:$N,DE59,Z$7)))</f>
        <v/>
      </c>
      <c r="AA59" s="620" t="str">
        <f>IF($E59="","",IF(INDEX(E_SourceStreams!$A:$N,DF59,AA$7)="","",INDEX(E_SourceStreams!$A:$N,DF59,AA$7)))</f>
        <v/>
      </c>
      <c r="AB59" s="620" t="str">
        <f>IF($E59="","",IF(INDEX(E_SourceStreams!$A:$N,DG59,AB$7)="","",INDEX(E_SourceStreams!$A:$N,DG59,AB$7)))</f>
        <v/>
      </c>
      <c r="AC59" s="620" t="str">
        <f>IF($E59="","",IF(INDEX(E_SourceStreams!$A:$N,DH59,AC$7)="","",INDEX(E_SourceStreams!$A:$N,DH59,AC$7)))</f>
        <v/>
      </c>
      <c r="AD59" s="620" t="str">
        <f>IF($E59="","",IF(INDEX(E_SourceStreams!$A:$N,DI59,AD$7)="","",INDEX(E_SourceStreams!$A:$N,DI59,AD$7)))</f>
        <v/>
      </c>
      <c r="AE59" s="620" t="str">
        <f>IF($E59="","",IF(INDEX(E_SourceStreams!$A:$N,DJ59,AE$7)="","",INDEX(E_SourceStreams!$A:$N,DJ59,AE$7)))</f>
        <v/>
      </c>
      <c r="AF59" s="620" t="str">
        <f>IF($E59="","",IF(INDEX(E_SourceStreams!$A:$N,DK59,AF$7)="","",INDEX(E_SourceStreams!$A:$N,DK59,AF$7)))</f>
        <v/>
      </c>
      <c r="AG59" s="620" t="str">
        <f>IF($E59="","",IF(INDEX(E_SourceStreams!$A:$N,DL59,AG$7)="","",INDEX(E_SourceStreams!$A:$N,DL59,AG$7)))</f>
        <v/>
      </c>
      <c r="AH59" s="620" t="str">
        <f>IF($E59="","",IF(INDEX(E_SourceStreams!$A:$N,DM59,AH$7)="","",INDEX(E_SourceStreams!$A:$N,DM59,AH$7)))</f>
        <v/>
      </c>
      <c r="AI59" s="620" t="str">
        <f>IF($E59="","",IF(INDEX(E_SourceStreams!$A:$N,DN59,AI$7)="","",INDEX(E_SourceStreams!$A:$N,DN59,AI$7)))</f>
        <v/>
      </c>
      <c r="AJ59" s="620" t="str">
        <f>IF($E59="","",IF(INDEX(E_SourceStreams!$A:$N,DO59,AJ$7)="","",INDEX(E_SourceStreams!$A:$N,DO59,AJ$7)))</f>
        <v/>
      </c>
      <c r="AK59" s="620" t="str">
        <f>IF($E59="","",IF(INDEX(E_SourceStreams!$A:$N,DP59,AK$7)="","",INDEX(E_SourceStreams!$A:$N,DP59,AK$7)))</f>
        <v/>
      </c>
      <c r="AL59" s="620" t="str">
        <f>IF($E59="","",IF(INDEX(E_SourceStreams!$A:$N,DQ59,AL$7)="","",INDEX(E_SourceStreams!$A:$N,DQ59,AL$7)))</f>
        <v/>
      </c>
      <c r="AM59" s="620" t="str">
        <f>IF($E59="","",IF(INDEX(E_SourceStreams!$A:$N,DR59,AM$7)="","",INDEX(E_SourceStreams!$A:$N,DR59,AM$7)))</f>
        <v/>
      </c>
      <c r="AN59" s="620" t="str">
        <f>IF($E59="","",IF(INDEX(E_SourceStreams!$A:$N,DS59,AN$7)="","",INDEX(E_SourceStreams!$A:$N,DS59,AN$7)))</f>
        <v/>
      </c>
      <c r="AO59" s="620" t="str">
        <f>IF($E59="","",IF(INDEX(E_SourceStreams!$A:$N,DT59,AO$7)="","",INDEX(E_SourceStreams!$A:$N,DT59,AO$7)))</f>
        <v/>
      </c>
      <c r="AP59" s="620" t="str">
        <f>IF($E59="","",IF(INDEX(E_SourceStreams!$A:$N,DU59,AP$7)="","",INDEX(E_SourceStreams!$A:$N,DU59,AP$7)))</f>
        <v/>
      </c>
      <c r="AQ59" s="620" t="str">
        <f>IF($E59="","",IF(INDEX(E_SourceStreams!$A:$N,DV59,AQ$7)="","",INDEX(E_SourceStreams!$A:$N,DV59,AQ$7)))</f>
        <v/>
      </c>
      <c r="AR59" s="620" t="str">
        <f>IF($E59="","",IF(INDEX(E_SourceStreams!$A:$N,DW59,AR$7)="","",INDEX(E_SourceStreams!$A:$N,DW59,AR$7)))</f>
        <v/>
      </c>
      <c r="AS59" s="620" t="str">
        <f>IF($E59="","",IF(INDEX(E_SourceStreams!$A:$N,DX59,AS$7)="","",INDEX(E_SourceStreams!$A:$N,DX59,AS$7)))</f>
        <v/>
      </c>
      <c r="AT59" s="620" t="str">
        <f>IF($E59="","",IF(INDEX(E_SourceStreams!$A:$N,DY59,AT$7)="","",INDEX(E_SourceStreams!$A:$N,DY59,AT$7)))</f>
        <v/>
      </c>
      <c r="AU59" s="620" t="str">
        <f>IF($E59="","",IF(INDEX(E_SourceStreams!$A:$N,DZ59,AU$7)="","",INDEX(E_SourceStreams!$A:$N,DZ59,AU$7)))</f>
        <v/>
      </c>
      <c r="AV59" s="620" t="str">
        <f>IF($E59="","",IF(INDEX(E_SourceStreams!$A:$N,EA59,AV$7)="","",INDEX(E_SourceStreams!$A:$N,EA59,AV$7)))</f>
        <v/>
      </c>
      <c r="AW59" s="620" t="str">
        <f>IF($E59="","",IF(INDEX(E_SourceStreams!$A:$N,EB59,AW$7)="","",INDEX(E_SourceStreams!$A:$N,EB59,AW$7)))</f>
        <v/>
      </c>
      <c r="AX59" s="620" t="str">
        <f>IF($E59="","",IF(INDEX(E_SourceStreams!$A:$N,EC59,AX$7)="","",INDEX(E_SourceStreams!$A:$N,EC59,AX$7)))</f>
        <v/>
      </c>
      <c r="AY59" s="620" t="str">
        <f>IF($E59="","",IF(INDEX(E_SourceStreams!$A:$N,ED59,AY$7)="","",INDEX(E_SourceStreams!$A:$N,ED59,AY$7)))</f>
        <v/>
      </c>
      <c r="AZ59" s="620" t="str">
        <f>IF($E59="","",IF(INDEX(E_SourceStreams!$A:$N,EE59,AZ$7)="","",INDEX(E_SourceStreams!$A:$N,EE59,AZ$7)))</f>
        <v/>
      </c>
      <c r="BA59" s="620" t="str">
        <f>IF($E59="","",IF(INDEX(E_SourceStreams!$A:$N,EF59,BA$7)="","",INDEX(E_SourceStreams!$A:$N,EF59,BA$7)))</f>
        <v/>
      </c>
      <c r="BB59" s="620" t="str">
        <f>IF($E59="","",IF(INDEX(E_SourceStreams!$A:$N,EG59,BB$7)="","",INDEX(E_SourceStreams!$A:$N,EG59,BB$7)))</f>
        <v/>
      </c>
      <c r="BC59" s="620" t="str">
        <f>IF($E59="","",IF(INDEX(E_SourceStreams!$A:$N,EH59,BC$7)="","",INDEX(E_SourceStreams!$A:$N,EH59,BC$7)))</f>
        <v/>
      </c>
      <c r="BD59" s="620" t="str">
        <f>IF($E59="","",IF(INDEX(E_SourceStreams!$A:$N,EI59,BD$7)="","",INDEX(E_SourceStreams!$A:$N,EI59,BD$7)))</f>
        <v/>
      </c>
      <c r="BE59" s="620" t="str">
        <f>IF($E59="","",IF(INDEX(E_SourceStreams!$A:$N,EJ59,BE$7)="","",INDEX(E_SourceStreams!$A:$N,EJ59,BE$7)))</f>
        <v/>
      </c>
      <c r="BF59" s="620" t="str">
        <f>IF($E59="","",IF(INDEX(E_SourceStreams!$A:$N,EK59,BF$7)="","",INDEX(E_SourceStreams!$A:$N,EK59,BF$7)))</f>
        <v/>
      </c>
      <c r="BG59" s="620" t="str">
        <f>IF($E59="","",IF(INDEX(E_SourceStreams!$A:$N,EL59,BG$7)="","",INDEX(E_SourceStreams!$A:$N,EL59,BG$7)))</f>
        <v/>
      </c>
      <c r="BH59" s="620" t="str">
        <f>IF($E59="","",IF(INDEX(E_SourceStreams!$A:$N,EM59,BH$7)="","",INDEX(E_SourceStreams!$A:$N,EM59,BH$7)))</f>
        <v/>
      </c>
      <c r="BI59" s="620" t="str">
        <f>IF($E59="","",IF(INDEX(E_SourceStreams!$A:$N,EN59,BI$7)="","",INDEX(E_SourceStreams!$A:$N,EN59,BI$7)))</f>
        <v/>
      </c>
      <c r="BJ59" s="620" t="str">
        <f>IF($E59="","",IF(INDEX(E_SourceStreams!$A:$N,EO59,BJ$7)="","",INDEX(E_SourceStreams!$A:$N,EO59,BJ$7)))</f>
        <v/>
      </c>
      <c r="BK59" s="620" t="str">
        <f>IF($E59="","",IF(INDEX(E_SourceStreams!$A:$N,EP59,BK$7)="","",INDEX(E_SourceStreams!$A:$N,EP59,BK$7)))</f>
        <v/>
      </c>
      <c r="BL59" s="620" t="str">
        <f>IF($E59="","",IF(INDEX(E_SourceStreams!$A:$N,EQ59,BL$7)="","",INDEX(E_SourceStreams!$A:$N,EQ59,BL$7)))</f>
        <v/>
      </c>
      <c r="BM59" s="620" t="str">
        <f>IF($E59="","",IF(INDEX(E_SourceStreams!$A:$N,ER59,BM$7)="","",INDEX(E_SourceStreams!$A:$N,ER59,BM$7)))</f>
        <v/>
      </c>
      <c r="BN59" s="620" t="str">
        <f>IF($E59="","",IF(INDEX(E_SourceStreams!$A:$N,ES59,BN$7)="","",INDEX(E_SourceStreams!$A:$N,ES59,BN$7)))</f>
        <v/>
      </c>
      <c r="BO59" s="620" t="str">
        <f>IF($E59="","",IF(INDEX(E_SourceStreams!$A:$N,ET59,BO$7)="","",INDEX(E_SourceStreams!$A:$N,ET59,BO$7)))</f>
        <v/>
      </c>
      <c r="BP59" s="620" t="str">
        <f>IF($E59="","",IF(INDEX(E_SourceStreams!$A:$N,EU59,BP$7)="","",INDEX(E_SourceStreams!$A:$N,EU59,BP$7)))</f>
        <v/>
      </c>
      <c r="BQ59" s="620" t="str">
        <f>IF($E59="","",IF(INDEX(E_SourceStreams!$A:$N,EV59,BQ$7)="","",INDEX(E_SourceStreams!$A:$N,EV59,BQ$7)))</f>
        <v/>
      </c>
      <c r="BR59" s="620" t="str">
        <f>IF($E59="","",IF(INDEX(E_SourceStreams!$A:$N,EW59,BR$7)="","",INDEX(E_SourceStreams!$A:$N,EW59,BR$7)))</f>
        <v/>
      </c>
      <c r="BS59" s="620" t="str">
        <f>IF($E59="","",IF(INDEX(E_SourceStreams!$A:$N,EX59,BS$7)="","",INDEX(E_SourceStreams!$A:$N,EX59,BS$7)))</f>
        <v/>
      </c>
      <c r="BT59" s="620" t="str">
        <f>IF($E59="","",IF(INDEX(E_SourceStreams!$A:$N,EY59,BT$7)="","",INDEX(E_SourceStreams!$A:$N,EY59,BT$7)))</f>
        <v/>
      </c>
      <c r="BU59" s="615"/>
      <c r="CJ59" s="621" t="str">
        <f t="shared" si="68"/>
        <v>SourceCategory_</v>
      </c>
      <c r="CK59" s="602" t="b">
        <f>INDEX(C_InstallationDescription!$A$224:$A$329,ROWS($CI$11:CI59))="ausblenden"</f>
        <v>1</v>
      </c>
      <c r="CL59" s="602" t="str">
        <f t="shared" si="69"/>
        <v>SourceStreamName_</v>
      </c>
      <c r="CN59" s="602">
        <f t="shared" si="67"/>
        <v>3302</v>
      </c>
      <c r="CO59" s="602">
        <f t="shared" si="4"/>
        <v>3304</v>
      </c>
      <c r="CP59" s="602">
        <f t="shared" si="5"/>
        <v>3306</v>
      </c>
      <c r="CQ59" s="602">
        <f t="shared" si="6"/>
        <v>3308</v>
      </c>
      <c r="CR59" s="602">
        <f t="shared" si="7"/>
        <v>3310</v>
      </c>
      <c r="CS59" s="602">
        <f t="shared" si="8"/>
        <v>3312</v>
      </c>
      <c r="CT59" s="602">
        <f t="shared" si="9"/>
        <v>3314</v>
      </c>
      <c r="CU59" s="602">
        <f t="shared" si="10"/>
        <v>3314</v>
      </c>
      <c r="CV59" s="602">
        <f t="shared" si="11"/>
        <v>3314</v>
      </c>
      <c r="CW59" s="602">
        <f t="shared" si="12"/>
        <v>3314</v>
      </c>
      <c r="CX59" s="602">
        <f t="shared" si="13"/>
        <v>3314</v>
      </c>
      <c r="CY59" s="602">
        <f t="shared" si="14"/>
        <v>3317</v>
      </c>
      <c r="CZ59" s="602">
        <f t="shared" si="15"/>
        <v>3321</v>
      </c>
      <c r="DA59" s="602">
        <f t="shared" si="16"/>
        <v>3322</v>
      </c>
      <c r="DB59" s="602">
        <f t="shared" si="17"/>
        <v>3323</v>
      </c>
      <c r="DC59" s="602">
        <f t="shared" si="18"/>
        <v>3330</v>
      </c>
      <c r="DD59" s="602">
        <f t="shared" si="19"/>
        <v>3340</v>
      </c>
      <c r="DE59" s="602">
        <f t="shared" si="20"/>
        <v>3340</v>
      </c>
      <c r="DF59" s="602">
        <f t="shared" si="21"/>
        <v>3340</v>
      </c>
      <c r="DG59" s="602">
        <f t="shared" si="22"/>
        <v>3340</v>
      </c>
      <c r="DH59" s="602">
        <f t="shared" si="23"/>
        <v>3340</v>
      </c>
      <c r="DI59" s="602">
        <f t="shared" si="24"/>
        <v>3340</v>
      </c>
      <c r="DJ59" s="602">
        <f t="shared" si="25"/>
        <v>3340</v>
      </c>
      <c r="DK59" s="602">
        <f t="shared" si="26"/>
        <v>3331</v>
      </c>
      <c r="DL59" s="602">
        <f t="shared" si="27"/>
        <v>3341</v>
      </c>
      <c r="DM59" s="602">
        <f t="shared" si="28"/>
        <v>3341</v>
      </c>
      <c r="DN59" s="602">
        <f t="shared" si="29"/>
        <v>3341</v>
      </c>
      <c r="DO59" s="602">
        <f t="shared" si="30"/>
        <v>3341</v>
      </c>
      <c r="DP59" s="602">
        <f t="shared" si="31"/>
        <v>3341</v>
      </c>
      <c r="DQ59" s="602">
        <f t="shared" si="32"/>
        <v>3341</v>
      </c>
      <c r="DR59" s="602">
        <f t="shared" si="33"/>
        <v>3341</v>
      </c>
      <c r="DS59" s="602">
        <f t="shared" si="34"/>
        <v>3332</v>
      </c>
      <c r="DT59" s="602">
        <f t="shared" si="35"/>
        <v>3342</v>
      </c>
      <c r="DU59" s="602">
        <f t="shared" si="36"/>
        <v>3342</v>
      </c>
      <c r="DV59" s="602">
        <f t="shared" si="37"/>
        <v>3342</v>
      </c>
      <c r="DW59" s="602">
        <f t="shared" si="38"/>
        <v>3342</v>
      </c>
      <c r="DX59" s="602">
        <f t="shared" si="39"/>
        <v>3342</v>
      </c>
      <c r="DY59" s="602">
        <f t="shared" si="40"/>
        <v>3342</v>
      </c>
      <c r="DZ59" s="602">
        <f t="shared" si="41"/>
        <v>3342</v>
      </c>
      <c r="EA59" s="602">
        <f t="shared" si="42"/>
        <v>3333</v>
      </c>
      <c r="EB59" s="602">
        <f t="shared" si="43"/>
        <v>3343</v>
      </c>
      <c r="EC59" s="602">
        <f t="shared" si="44"/>
        <v>3343</v>
      </c>
      <c r="ED59" s="602">
        <f t="shared" si="45"/>
        <v>3343</v>
      </c>
      <c r="EE59" s="602">
        <f t="shared" si="46"/>
        <v>3343</v>
      </c>
      <c r="EF59" s="602">
        <f t="shared" si="47"/>
        <v>3343</v>
      </c>
      <c r="EG59" s="602">
        <f t="shared" si="48"/>
        <v>3343</v>
      </c>
      <c r="EH59" s="602">
        <f t="shared" si="49"/>
        <v>3343</v>
      </c>
      <c r="EI59" s="602">
        <f t="shared" si="50"/>
        <v>3334</v>
      </c>
      <c r="EJ59" s="602">
        <f t="shared" si="51"/>
        <v>3344</v>
      </c>
      <c r="EK59" s="602">
        <f t="shared" si="52"/>
        <v>3344</v>
      </c>
      <c r="EL59" s="602">
        <f t="shared" si="53"/>
        <v>3344</v>
      </c>
      <c r="EM59" s="602">
        <f t="shared" si="54"/>
        <v>3344</v>
      </c>
      <c r="EN59" s="602">
        <f t="shared" si="55"/>
        <v>3344</v>
      </c>
      <c r="EO59" s="602">
        <f t="shared" si="56"/>
        <v>3344</v>
      </c>
      <c r="EP59" s="602">
        <f t="shared" si="57"/>
        <v>3344</v>
      </c>
      <c r="EQ59" s="602">
        <f t="shared" si="58"/>
        <v>3335</v>
      </c>
      <c r="ER59" s="602">
        <f t="shared" si="59"/>
        <v>3345</v>
      </c>
      <c r="ES59" s="602">
        <f t="shared" si="60"/>
        <v>3345</v>
      </c>
      <c r="ET59" s="602">
        <f t="shared" si="61"/>
        <v>3345</v>
      </c>
      <c r="EU59" s="602">
        <f t="shared" si="62"/>
        <v>3345</v>
      </c>
      <c r="EV59" s="602">
        <f t="shared" si="63"/>
        <v>3345</v>
      </c>
      <c r="EW59" s="602">
        <f t="shared" si="64"/>
        <v>3345</v>
      </c>
      <c r="EX59" s="602">
        <f t="shared" si="65"/>
        <v>3345</v>
      </c>
      <c r="EY59" s="602">
        <f t="shared" si="66"/>
        <v>3351</v>
      </c>
    </row>
    <row r="60" spans="2:155" ht="12.75" customHeight="1" x14ac:dyDescent="0.2">
      <c r="B60" s="617" t="str">
        <f>IF(COUNTIF($CK$10:CK60,TRUE)&gt;0,"",INDEX(C_InstallationDescription!$E$224:$E$240,ROWS($A$11:A60)))</f>
        <v/>
      </c>
      <c r="C60" s="623" t="str">
        <f>IF($E60="","",INDEX(C_InstallationDescription!F:F,MATCH($B60,C_InstallationDescription!$E:$E,0)))</f>
        <v/>
      </c>
      <c r="D60" s="623" t="str">
        <f>IF($E60="","",INDEX(C_InstallationDescription!I:I,MATCH($B60,C_InstallationDescription!$E:$E,0)))</f>
        <v/>
      </c>
      <c r="E60" s="623" t="str">
        <f>IF($B60="","",INDEX(C_InstallationDescription!F:F,MATCH($CJ60,C_InstallationDescription!$Q:$Q,0)))</f>
        <v/>
      </c>
      <c r="F60" s="624" t="str">
        <f>IF($E60="","",INDEX(C_InstallationDescription!L:L,MATCH($CJ60,C_InstallationDescription!$Q:$Q,0)))</f>
        <v/>
      </c>
      <c r="G60" s="623" t="str">
        <f>IF($E60="","",INDEX(C_InstallationDescription!M:M,MATCH($CJ60,C_InstallationDescription!$Q:$Q,0)))</f>
        <v/>
      </c>
      <c r="H60" s="623" t="str">
        <f>IF($E60="","",INDEX(C_InstallationDescription!N:N,MATCH($CJ60,C_InstallationDescription!$Q:$Q,0)))</f>
        <v/>
      </c>
      <c r="I60" s="620" t="str">
        <f>IF($E60="","",IF(INDEX(E_SourceStreams!$A:$N,CN60,I$7)="","",INDEX(E_SourceStreams!$A:$N,CN60,I$7)))</f>
        <v/>
      </c>
      <c r="J60" s="620" t="str">
        <f>IF($E60="","",IF(INDEX(E_SourceStreams!$A:$N,CO60,J$7)="","",INDEX(E_SourceStreams!$A:$N,CO60,J$7)))</f>
        <v/>
      </c>
      <c r="K60" s="620" t="str">
        <f>IF($E60="","",IF(INDEX(E_SourceStreams!$A:$N,CP60,K$7)="","",INDEX(E_SourceStreams!$A:$N,CP60,K$7)))</f>
        <v/>
      </c>
      <c r="L60" s="620" t="str">
        <f>IF($E60="","",IF(INDEX(E_SourceStreams!$A:$N,CQ60,L$7)="","",INDEX(E_SourceStreams!$A:$N,CQ60,L$7)))</f>
        <v/>
      </c>
      <c r="M60" s="620" t="str">
        <f>IF($E60="","",IF(INDEX(E_SourceStreams!$A:$N,CR60,M$7)="","",INDEX(E_SourceStreams!$A:$N,CR60,M$7)))</f>
        <v/>
      </c>
      <c r="N60" s="620" t="str">
        <f>IF($E60="","",IF(INDEX(E_SourceStreams!$A:$N,CS60,N$7)="","",INDEX(E_SourceStreams!$A:$N,CS60,N$7)))</f>
        <v/>
      </c>
      <c r="O60" s="620" t="str">
        <f>IF($E60="","",IF(INDEX(E_SourceStreams!$A:$N,CT60,O$7)="","",INDEX(E_SourceStreams!$A:$N,CT60,O$7)))</f>
        <v/>
      </c>
      <c r="P60" s="620" t="str">
        <f>IF($E60="","",IF(INDEX(E_SourceStreams!$A:$N,CU60,P$7)="","",INDEX(E_SourceStreams!$A:$N,CU60,P$7)))</f>
        <v/>
      </c>
      <c r="Q60" s="620" t="str">
        <f>IF($E60="","",IF(INDEX(E_SourceStreams!$A:$N,CV60,Q$7)="","",INDEX(E_SourceStreams!$A:$N,CV60,Q$7)))</f>
        <v/>
      </c>
      <c r="R60" s="620" t="str">
        <f>IF($E60="","",IF(INDEX(E_SourceStreams!$A:$N,CW60,R$7)="","",INDEX(E_SourceStreams!$A:$N,CW60,R$7)))</f>
        <v/>
      </c>
      <c r="S60" s="620" t="str">
        <f>IF($E60="","",IF(INDEX(E_SourceStreams!$A:$N,CX60,S$7)="","",INDEX(E_SourceStreams!$A:$N,CX60,S$7)))</f>
        <v/>
      </c>
      <c r="T60" s="620" t="str">
        <f>IF($E60="","",IF(INDEX(E_SourceStreams!$A:$N,CY60,T$7)="","",INDEX(E_SourceStreams!$A:$N,CY60,T$7)))</f>
        <v/>
      </c>
      <c r="U60" s="620" t="str">
        <f>IF($E60="","",IF(INDEX(E_SourceStreams!$A:$N,CZ60,U$7)="","",INDEX(E_SourceStreams!$A:$N,CZ60,U$7)))</f>
        <v/>
      </c>
      <c r="V60" s="620" t="str">
        <f>IF($E60="","",IF(INDEX(E_SourceStreams!$A:$N,DA60,V$7)="","",INDEX(E_SourceStreams!$A:$N,DA60,V$7)))</f>
        <v/>
      </c>
      <c r="W60" s="620" t="str">
        <f>IF($E60="","",IF(INDEX(E_SourceStreams!$A:$N,DB60,W$7)="","",INDEX(E_SourceStreams!$A:$N,DB60,W$7)))</f>
        <v/>
      </c>
      <c r="X60" s="620" t="str">
        <f>IF($E60="","",IF(INDEX(E_SourceStreams!$A:$N,DC60,X$7)="","",INDEX(E_SourceStreams!$A:$N,DC60,X$7)))</f>
        <v/>
      </c>
      <c r="Y60" s="620" t="str">
        <f>IF($E60="","",IF(INDEX(E_SourceStreams!$A:$N,DD60,Y$7)="","",INDEX(E_SourceStreams!$A:$N,DD60,Y$7)))</f>
        <v/>
      </c>
      <c r="Z60" s="620" t="str">
        <f>IF($E60="","",IF(INDEX(E_SourceStreams!$A:$N,DE60,Z$7)="","",INDEX(E_SourceStreams!$A:$N,DE60,Z$7)))</f>
        <v/>
      </c>
      <c r="AA60" s="620" t="str">
        <f>IF($E60="","",IF(INDEX(E_SourceStreams!$A:$N,DF60,AA$7)="","",INDEX(E_SourceStreams!$A:$N,DF60,AA$7)))</f>
        <v/>
      </c>
      <c r="AB60" s="620" t="str">
        <f>IF($E60="","",IF(INDEX(E_SourceStreams!$A:$N,DG60,AB$7)="","",INDEX(E_SourceStreams!$A:$N,DG60,AB$7)))</f>
        <v/>
      </c>
      <c r="AC60" s="620" t="str">
        <f>IF($E60="","",IF(INDEX(E_SourceStreams!$A:$N,DH60,AC$7)="","",INDEX(E_SourceStreams!$A:$N,DH60,AC$7)))</f>
        <v/>
      </c>
      <c r="AD60" s="620" t="str">
        <f>IF($E60="","",IF(INDEX(E_SourceStreams!$A:$N,DI60,AD$7)="","",INDEX(E_SourceStreams!$A:$N,DI60,AD$7)))</f>
        <v/>
      </c>
      <c r="AE60" s="620" t="str">
        <f>IF($E60="","",IF(INDEX(E_SourceStreams!$A:$N,DJ60,AE$7)="","",INDEX(E_SourceStreams!$A:$N,DJ60,AE$7)))</f>
        <v/>
      </c>
      <c r="AF60" s="620" t="str">
        <f>IF($E60="","",IF(INDEX(E_SourceStreams!$A:$N,DK60,AF$7)="","",INDEX(E_SourceStreams!$A:$N,DK60,AF$7)))</f>
        <v/>
      </c>
      <c r="AG60" s="620" t="str">
        <f>IF($E60="","",IF(INDEX(E_SourceStreams!$A:$N,DL60,AG$7)="","",INDEX(E_SourceStreams!$A:$N,DL60,AG$7)))</f>
        <v/>
      </c>
      <c r="AH60" s="620" t="str">
        <f>IF($E60="","",IF(INDEX(E_SourceStreams!$A:$N,DM60,AH$7)="","",INDEX(E_SourceStreams!$A:$N,DM60,AH$7)))</f>
        <v/>
      </c>
      <c r="AI60" s="620" t="str">
        <f>IF($E60="","",IF(INDEX(E_SourceStreams!$A:$N,DN60,AI$7)="","",INDEX(E_SourceStreams!$A:$N,DN60,AI$7)))</f>
        <v/>
      </c>
      <c r="AJ60" s="620" t="str">
        <f>IF($E60="","",IF(INDEX(E_SourceStreams!$A:$N,DO60,AJ$7)="","",INDEX(E_SourceStreams!$A:$N,DO60,AJ$7)))</f>
        <v/>
      </c>
      <c r="AK60" s="620" t="str">
        <f>IF($E60="","",IF(INDEX(E_SourceStreams!$A:$N,DP60,AK$7)="","",INDEX(E_SourceStreams!$A:$N,DP60,AK$7)))</f>
        <v/>
      </c>
      <c r="AL60" s="620" t="str">
        <f>IF($E60="","",IF(INDEX(E_SourceStreams!$A:$N,DQ60,AL$7)="","",INDEX(E_SourceStreams!$A:$N,DQ60,AL$7)))</f>
        <v/>
      </c>
      <c r="AM60" s="620" t="str">
        <f>IF($E60="","",IF(INDEX(E_SourceStreams!$A:$N,DR60,AM$7)="","",INDEX(E_SourceStreams!$A:$N,DR60,AM$7)))</f>
        <v/>
      </c>
      <c r="AN60" s="620" t="str">
        <f>IF($E60="","",IF(INDEX(E_SourceStreams!$A:$N,DS60,AN$7)="","",INDEX(E_SourceStreams!$A:$N,DS60,AN$7)))</f>
        <v/>
      </c>
      <c r="AO60" s="620" t="str">
        <f>IF($E60="","",IF(INDEX(E_SourceStreams!$A:$N,DT60,AO$7)="","",INDEX(E_SourceStreams!$A:$N,DT60,AO$7)))</f>
        <v/>
      </c>
      <c r="AP60" s="620" t="str">
        <f>IF($E60="","",IF(INDEX(E_SourceStreams!$A:$N,DU60,AP$7)="","",INDEX(E_SourceStreams!$A:$N,DU60,AP$7)))</f>
        <v/>
      </c>
      <c r="AQ60" s="620" t="str">
        <f>IF($E60="","",IF(INDEX(E_SourceStreams!$A:$N,DV60,AQ$7)="","",INDEX(E_SourceStreams!$A:$N,DV60,AQ$7)))</f>
        <v/>
      </c>
      <c r="AR60" s="620" t="str">
        <f>IF($E60="","",IF(INDEX(E_SourceStreams!$A:$N,DW60,AR$7)="","",INDEX(E_SourceStreams!$A:$N,DW60,AR$7)))</f>
        <v/>
      </c>
      <c r="AS60" s="620" t="str">
        <f>IF($E60="","",IF(INDEX(E_SourceStreams!$A:$N,DX60,AS$7)="","",INDEX(E_SourceStreams!$A:$N,DX60,AS$7)))</f>
        <v/>
      </c>
      <c r="AT60" s="620" t="str">
        <f>IF($E60="","",IF(INDEX(E_SourceStreams!$A:$N,DY60,AT$7)="","",INDEX(E_SourceStreams!$A:$N,DY60,AT$7)))</f>
        <v/>
      </c>
      <c r="AU60" s="620" t="str">
        <f>IF($E60="","",IF(INDEX(E_SourceStreams!$A:$N,DZ60,AU$7)="","",INDEX(E_SourceStreams!$A:$N,DZ60,AU$7)))</f>
        <v/>
      </c>
      <c r="AV60" s="620" t="str">
        <f>IF($E60="","",IF(INDEX(E_SourceStreams!$A:$N,EA60,AV$7)="","",INDEX(E_SourceStreams!$A:$N,EA60,AV$7)))</f>
        <v/>
      </c>
      <c r="AW60" s="620" t="str">
        <f>IF($E60="","",IF(INDEX(E_SourceStreams!$A:$N,EB60,AW$7)="","",INDEX(E_SourceStreams!$A:$N,EB60,AW$7)))</f>
        <v/>
      </c>
      <c r="AX60" s="620" t="str">
        <f>IF($E60="","",IF(INDEX(E_SourceStreams!$A:$N,EC60,AX$7)="","",INDEX(E_SourceStreams!$A:$N,EC60,AX$7)))</f>
        <v/>
      </c>
      <c r="AY60" s="620" t="str">
        <f>IF($E60="","",IF(INDEX(E_SourceStreams!$A:$N,ED60,AY$7)="","",INDEX(E_SourceStreams!$A:$N,ED60,AY$7)))</f>
        <v/>
      </c>
      <c r="AZ60" s="620" t="str">
        <f>IF($E60="","",IF(INDEX(E_SourceStreams!$A:$N,EE60,AZ$7)="","",INDEX(E_SourceStreams!$A:$N,EE60,AZ$7)))</f>
        <v/>
      </c>
      <c r="BA60" s="620" t="str">
        <f>IF($E60="","",IF(INDEX(E_SourceStreams!$A:$N,EF60,BA$7)="","",INDEX(E_SourceStreams!$A:$N,EF60,BA$7)))</f>
        <v/>
      </c>
      <c r="BB60" s="620" t="str">
        <f>IF($E60="","",IF(INDEX(E_SourceStreams!$A:$N,EG60,BB$7)="","",INDEX(E_SourceStreams!$A:$N,EG60,BB$7)))</f>
        <v/>
      </c>
      <c r="BC60" s="620" t="str">
        <f>IF($E60="","",IF(INDEX(E_SourceStreams!$A:$N,EH60,BC$7)="","",INDEX(E_SourceStreams!$A:$N,EH60,BC$7)))</f>
        <v/>
      </c>
      <c r="BD60" s="620" t="str">
        <f>IF($E60="","",IF(INDEX(E_SourceStreams!$A:$N,EI60,BD$7)="","",INDEX(E_SourceStreams!$A:$N,EI60,BD$7)))</f>
        <v/>
      </c>
      <c r="BE60" s="620" t="str">
        <f>IF($E60="","",IF(INDEX(E_SourceStreams!$A:$N,EJ60,BE$7)="","",INDEX(E_SourceStreams!$A:$N,EJ60,BE$7)))</f>
        <v/>
      </c>
      <c r="BF60" s="620" t="str">
        <f>IF($E60="","",IF(INDEX(E_SourceStreams!$A:$N,EK60,BF$7)="","",INDEX(E_SourceStreams!$A:$N,EK60,BF$7)))</f>
        <v/>
      </c>
      <c r="BG60" s="620" t="str">
        <f>IF($E60="","",IF(INDEX(E_SourceStreams!$A:$N,EL60,BG$7)="","",INDEX(E_SourceStreams!$A:$N,EL60,BG$7)))</f>
        <v/>
      </c>
      <c r="BH60" s="620" t="str">
        <f>IF($E60="","",IF(INDEX(E_SourceStreams!$A:$N,EM60,BH$7)="","",INDEX(E_SourceStreams!$A:$N,EM60,BH$7)))</f>
        <v/>
      </c>
      <c r="BI60" s="620" t="str">
        <f>IF($E60="","",IF(INDEX(E_SourceStreams!$A:$N,EN60,BI$7)="","",INDEX(E_SourceStreams!$A:$N,EN60,BI$7)))</f>
        <v/>
      </c>
      <c r="BJ60" s="620" t="str">
        <f>IF($E60="","",IF(INDEX(E_SourceStreams!$A:$N,EO60,BJ$7)="","",INDEX(E_SourceStreams!$A:$N,EO60,BJ$7)))</f>
        <v/>
      </c>
      <c r="BK60" s="620" t="str">
        <f>IF($E60="","",IF(INDEX(E_SourceStreams!$A:$N,EP60,BK$7)="","",INDEX(E_SourceStreams!$A:$N,EP60,BK$7)))</f>
        <v/>
      </c>
      <c r="BL60" s="620" t="str">
        <f>IF($E60="","",IF(INDEX(E_SourceStreams!$A:$N,EQ60,BL$7)="","",INDEX(E_SourceStreams!$A:$N,EQ60,BL$7)))</f>
        <v/>
      </c>
      <c r="BM60" s="620" t="str">
        <f>IF($E60="","",IF(INDEX(E_SourceStreams!$A:$N,ER60,BM$7)="","",INDEX(E_SourceStreams!$A:$N,ER60,BM$7)))</f>
        <v/>
      </c>
      <c r="BN60" s="620" t="str">
        <f>IF($E60="","",IF(INDEX(E_SourceStreams!$A:$N,ES60,BN$7)="","",INDEX(E_SourceStreams!$A:$N,ES60,BN$7)))</f>
        <v/>
      </c>
      <c r="BO60" s="620" t="str">
        <f>IF($E60="","",IF(INDEX(E_SourceStreams!$A:$N,ET60,BO$7)="","",INDEX(E_SourceStreams!$A:$N,ET60,BO$7)))</f>
        <v/>
      </c>
      <c r="BP60" s="620" t="str">
        <f>IF($E60="","",IF(INDEX(E_SourceStreams!$A:$N,EU60,BP$7)="","",INDEX(E_SourceStreams!$A:$N,EU60,BP$7)))</f>
        <v/>
      </c>
      <c r="BQ60" s="620" t="str">
        <f>IF($E60="","",IF(INDEX(E_SourceStreams!$A:$N,EV60,BQ$7)="","",INDEX(E_SourceStreams!$A:$N,EV60,BQ$7)))</f>
        <v/>
      </c>
      <c r="BR60" s="620" t="str">
        <f>IF($E60="","",IF(INDEX(E_SourceStreams!$A:$N,EW60,BR$7)="","",INDEX(E_SourceStreams!$A:$N,EW60,BR$7)))</f>
        <v/>
      </c>
      <c r="BS60" s="620" t="str">
        <f>IF($E60="","",IF(INDEX(E_SourceStreams!$A:$N,EX60,BS$7)="","",INDEX(E_SourceStreams!$A:$N,EX60,BS$7)))</f>
        <v/>
      </c>
      <c r="BT60" s="620" t="str">
        <f>IF($E60="","",IF(INDEX(E_SourceStreams!$A:$N,EY60,BT$7)="","",INDEX(E_SourceStreams!$A:$N,EY60,BT$7)))</f>
        <v/>
      </c>
      <c r="BU60" s="615"/>
      <c r="CJ60" s="621" t="str">
        <f t="shared" si="68"/>
        <v>SourceCategory_</v>
      </c>
      <c r="CK60" s="602" t="b">
        <f>INDEX(C_InstallationDescription!$A$224:$A$329,ROWS($CI$11:CI60))="ausblenden"</f>
        <v>1</v>
      </c>
      <c r="CL60" s="602" t="str">
        <f t="shared" si="69"/>
        <v>SourceStreamName_</v>
      </c>
      <c r="CN60" s="602">
        <f t="shared" si="67"/>
        <v>3368</v>
      </c>
      <c r="CO60" s="602">
        <f t="shared" si="4"/>
        <v>3370</v>
      </c>
      <c r="CP60" s="602">
        <f t="shared" si="5"/>
        <v>3372</v>
      </c>
      <c r="CQ60" s="602">
        <f t="shared" si="6"/>
        <v>3374</v>
      </c>
      <c r="CR60" s="602">
        <f t="shared" si="7"/>
        <v>3376</v>
      </c>
      <c r="CS60" s="602">
        <f t="shared" si="8"/>
        <v>3378</v>
      </c>
      <c r="CT60" s="602">
        <f t="shared" si="9"/>
        <v>3380</v>
      </c>
      <c r="CU60" s="602">
        <f t="shared" si="10"/>
        <v>3380</v>
      </c>
      <c r="CV60" s="602">
        <f t="shared" si="11"/>
        <v>3380</v>
      </c>
      <c r="CW60" s="602">
        <f t="shared" si="12"/>
        <v>3380</v>
      </c>
      <c r="CX60" s="602">
        <f t="shared" si="13"/>
        <v>3380</v>
      </c>
      <c r="CY60" s="602">
        <f t="shared" si="14"/>
        <v>3383</v>
      </c>
      <c r="CZ60" s="602">
        <f t="shared" si="15"/>
        <v>3387</v>
      </c>
      <c r="DA60" s="602">
        <f t="shared" si="16"/>
        <v>3388</v>
      </c>
      <c r="DB60" s="602">
        <f t="shared" si="17"/>
        <v>3389</v>
      </c>
      <c r="DC60" s="602">
        <f t="shared" si="18"/>
        <v>3396</v>
      </c>
      <c r="DD60" s="602">
        <f t="shared" si="19"/>
        <v>3406</v>
      </c>
      <c r="DE60" s="602">
        <f t="shared" si="20"/>
        <v>3406</v>
      </c>
      <c r="DF60" s="602">
        <f t="shared" si="21"/>
        <v>3406</v>
      </c>
      <c r="DG60" s="602">
        <f t="shared" si="22"/>
        <v>3406</v>
      </c>
      <c r="DH60" s="602">
        <f t="shared" si="23"/>
        <v>3406</v>
      </c>
      <c r="DI60" s="602">
        <f t="shared" si="24"/>
        <v>3406</v>
      </c>
      <c r="DJ60" s="602">
        <f t="shared" si="25"/>
        <v>3406</v>
      </c>
      <c r="DK60" s="602">
        <f t="shared" si="26"/>
        <v>3397</v>
      </c>
      <c r="DL60" s="602">
        <f t="shared" si="27"/>
        <v>3407</v>
      </c>
      <c r="DM60" s="602">
        <f t="shared" si="28"/>
        <v>3407</v>
      </c>
      <c r="DN60" s="602">
        <f t="shared" si="29"/>
        <v>3407</v>
      </c>
      <c r="DO60" s="602">
        <f t="shared" si="30"/>
        <v>3407</v>
      </c>
      <c r="DP60" s="602">
        <f t="shared" si="31"/>
        <v>3407</v>
      </c>
      <c r="DQ60" s="602">
        <f t="shared" si="32"/>
        <v>3407</v>
      </c>
      <c r="DR60" s="602">
        <f t="shared" si="33"/>
        <v>3407</v>
      </c>
      <c r="DS60" s="602">
        <f t="shared" si="34"/>
        <v>3398</v>
      </c>
      <c r="DT60" s="602">
        <f t="shared" si="35"/>
        <v>3408</v>
      </c>
      <c r="DU60" s="602">
        <f t="shared" si="36"/>
        <v>3408</v>
      </c>
      <c r="DV60" s="602">
        <f t="shared" si="37"/>
        <v>3408</v>
      </c>
      <c r="DW60" s="602">
        <f t="shared" si="38"/>
        <v>3408</v>
      </c>
      <c r="DX60" s="602">
        <f t="shared" si="39"/>
        <v>3408</v>
      </c>
      <c r="DY60" s="602">
        <f t="shared" si="40"/>
        <v>3408</v>
      </c>
      <c r="DZ60" s="602">
        <f t="shared" si="41"/>
        <v>3408</v>
      </c>
      <c r="EA60" s="602">
        <f t="shared" si="42"/>
        <v>3399</v>
      </c>
      <c r="EB60" s="602">
        <f t="shared" si="43"/>
        <v>3409</v>
      </c>
      <c r="EC60" s="602">
        <f t="shared" si="44"/>
        <v>3409</v>
      </c>
      <c r="ED60" s="602">
        <f t="shared" si="45"/>
        <v>3409</v>
      </c>
      <c r="EE60" s="602">
        <f t="shared" si="46"/>
        <v>3409</v>
      </c>
      <c r="EF60" s="602">
        <f t="shared" si="47"/>
        <v>3409</v>
      </c>
      <c r="EG60" s="602">
        <f t="shared" si="48"/>
        <v>3409</v>
      </c>
      <c r="EH60" s="602">
        <f t="shared" si="49"/>
        <v>3409</v>
      </c>
      <c r="EI60" s="602">
        <f t="shared" si="50"/>
        <v>3400</v>
      </c>
      <c r="EJ60" s="602">
        <f t="shared" si="51"/>
        <v>3410</v>
      </c>
      <c r="EK60" s="602">
        <f t="shared" si="52"/>
        <v>3410</v>
      </c>
      <c r="EL60" s="602">
        <f t="shared" si="53"/>
        <v>3410</v>
      </c>
      <c r="EM60" s="602">
        <f t="shared" si="54"/>
        <v>3410</v>
      </c>
      <c r="EN60" s="602">
        <f t="shared" si="55"/>
        <v>3410</v>
      </c>
      <c r="EO60" s="602">
        <f t="shared" si="56"/>
        <v>3410</v>
      </c>
      <c r="EP60" s="602">
        <f t="shared" si="57"/>
        <v>3410</v>
      </c>
      <c r="EQ60" s="602">
        <f t="shared" si="58"/>
        <v>3401</v>
      </c>
      <c r="ER60" s="602">
        <f t="shared" si="59"/>
        <v>3411</v>
      </c>
      <c r="ES60" s="602">
        <f t="shared" si="60"/>
        <v>3411</v>
      </c>
      <c r="ET60" s="602">
        <f t="shared" si="61"/>
        <v>3411</v>
      </c>
      <c r="EU60" s="602">
        <f t="shared" si="62"/>
        <v>3411</v>
      </c>
      <c r="EV60" s="602">
        <f t="shared" si="63"/>
        <v>3411</v>
      </c>
      <c r="EW60" s="602">
        <f t="shared" si="64"/>
        <v>3411</v>
      </c>
      <c r="EX60" s="602">
        <f t="shared" si="65"/>
        <v>3411</v>
      </c>
      <c r="EY60" s="602">
        <f t="shared" si="66"/>
        <v>3417</v>
      </c>
    </row>
    <row r="61" spans="2:155" ht="12.75" customHeight="1" x14ac:dyDescent="0.2">
      <c r="B61" s="617" t="str">
        <f>IF(COUNTIF($CK$10:CK61,TRUE)&gt;0,"",INDEX(C_InstallationDescription!$E$224:$E$240,ROWS($A$11:A61)))</f>
        <v/>
      </c>
      <c r="C61" s="623" t="str">
        <f>IF($E61="","",INDEX(C_InstallationDescription!F:F,MATCH($B61,C_InstallationDescription!$E:$E,0)))</f>
        <v/>
      </c>
      <c r="D61" s="623" t="str">
        <f>IF($E61="","",INDEX(C_InstallationDescription!I:I,MATCH($B61,C_InstallationDescription!$E:$E,0)))</f>
        <v/>
      </c>
      <c r="E61" s="623" t="str">
        <f>IF($B61="","",INDEX(C_InstallationDescription!F:F,MATCH($CJ61,C_InstallationDescription!$Q:$Q,0)))</f>
        <v/>
      </c>
      <c r="F61" s="624" t="str">
        <f>IF($E61="","",INDEX(C_InstallationDescription!L:L,MATCH($CJ61,C_InstallationDescription!$Q:$Q,0)))</f>
        <v/>
      </c>
      <c r="G61" s="623" t="str">
        <f>IF($E61="","",INDEX(C_InstallationDescription!M:M,MATCH($CJ61,C_InstallationDescription!$Q:$Q,0)))</f>
        <v/>
      </c>
      <c r="H61" s="623" t="str">
        <f>IF($E61="","",INDEX(C_InstallationDescription!N:N,MATCH($CJ61,C_InstallationDescription!$Q:$Q,0)))</f>
        <v/>
      </c>
      <c r="I61" s="620" t="str">
        <f>IF($E61="","",IF(INDEX(E_SourceStreams!$A:$N,CN61,I$7)="","",INDEX(E_SourceStreams!$A:$N,CN61,I$7)))</f>
        <v/>
      </c>
      <c r="J61" s="620" t="str">
        <f>IF($E61="","",IF(INDEX(E_SourceStreams!$A:$N,CO61,J$7)="","",INDEX(E_SourceStreams!$A:$N,CO61,J$7)))</f>
        <v/>
      </c>
      <c r="K61" s="620" t="str">
        <f>IF($E61="","",IF(INDEX(E_SourceStreams!$A:$N,CP61,K$7)="","",INDEX(E_SourceStreams!$A:$N,CP61,K$7)))</f>
        <v/>
      </c>
      <c r="L61" s="620" t="str">
        <f>IF($E61="","",IF(INDEX(E_SourceStreams!$A:$N,CQ61,L$7)="","",INDEX(E_SourceStreams!$A:$N,CQ61,L$7)))</f>
        <v/>
      </c>
      <c r="M61" s="620" t="str">
        <f>IF($E61="","",IF(INDEX(E_SourceStreams!$A:$N,CR61,M$7)="","",INDEX(E_SourceStreams!$A:$N,CR61,M$7)))</f>
        <v/>
      </c>
      <c r="N61" s="620" t="str">
        <f>IF($E61="","",IF(INDEX(E_SourceStreams!$A:$N,CS61,N$7)="","",INDEX(E_SourceStreams!$A:$N,CS61,N$7)))</f>
        <v/>
      </c>
      <c r="O61" s="620" t="str">
        <f>IF($E61="","",IF(INDEX(E_SourceStreams!$A:$N,CT61,O$7)="","",INDEX(E_SourceStreams!$A:$N,CT61,O$7)))</f>
        <v/>
      </c>
      <c r="P61" s="620" t="str">
        <f>IF($E61="","",IF(INDEX(E_SourceStreams!$A:$N,CU61,P$7)="","",INDEX(E_SourceStreams!$A:$N,CU61,P$7)))</f>
        <v/>
      </c>
      <c r="Q61" s="620" t="str">
        <f>IF($E61="","",IF(INDEX(E_SourceStreams!$A:$N,CV61,Q$7)="","",INDEX(E_SourceStreams!$A:$N,CV61,Q$7)))</f>
        <v/>
      </c>
      <c r="R61" s="620" t="str">
        <f>IF($E61="","",IF(INDEX(E_SourceStreams!$A:$N,CW61,R$7)="","",INDEX(E_SourceStreams!$A:$N,CW61,R$7)))</f>
        <v/>
      </c>
      <c r="S61" s="620" t="str">
        <f>IF($E61="","",IF(INDEX(E_SourceStreams!$A:$N,CX61,S$7)="","",INDEX(E_SourceStreams!$A:$N,CX61,S$7)))</f>
        <v/>
      </c>
      <c r="T61" s="620" t="str">
        <f>IF($E61="","",IF(INDEX(E_SourceStreams!$A:$N,CY61,T$7)="","",INDEX(E_SourceStreams!$A:$N,CY61,T$7)))</f>
        <v/>
      </c>
      <c r="U61" s="620" t="str">
        <f>IF($E61="","",IF(INDEX(E_SourceStreams!$A:$N,CZ61,U$7)="","",INDEX(E_SourceStreams!$A:$N,CZ61,U$7)))</f>
        <v/>
      </c>
      <c r="V61" s="620" t="str">
        <f>IF($E61="","",IF(INDEX(E_SourceStreams!$A:$N,DA61,V$7)="","",INDEX(E_SourceStreams!$A:$N,DA61,V$7)))</f>
        <v/>
      </c>
      <c r="W61" s="620" t="str">
        <f>IF($E61="","",IF(INDEX(E_SourceStreams!$A:$N,DB61,W$7)="","",INDEX(E_SourceStreams!$A:$N,DB61,W$7)))</f>
        <v/>
      </c>
      <c r="X61" s="620" t="str">
        <f>IF($E61="","",IF(INDEX(E_SourceStreams!$A:$N,DC61,X$7)="","",INDEX(E_SourceStreams!$A:$N,DC61,X$7)))</f>
        <v/>
      </c>
      <c r="Y61" s="620" t="str">
        <f>IF($E61="","",IF(INDEX(E_SourceStreams!$A:$N,DD61,Y$7)="","",INDEX(E_SourceStreams!$A:$N,DD61,Y$7)))</f>
        <v/>
      </c>
      <c r="Z61" s="620" t="str">
        <f>IF($E61="","",IF(INDEX(E_SourceStreams!$A:$N,DE61,Z$7)="","",INDEX(E_SourceStreams!$A:$N,DE61,Z$7)))</f>
        <v/>
      </c>
      <c r="AA61" s="620" t="str">
        <f>IF($E61="","",IF(INDEX(E_SourceStreams!$A:$N,DF61,AA$7)="","",INDEX(E_SourceStreams!$A:$N,DF61,AA$7)))</f>
        <v/>
      </c>
      <c r="AB61" s="620" t="str">
        <f>IF($E61="","",IF(INDEX(E_SourceStreams!$A:$N,DG61,AB$7)="","",INDEX(E_SourceStreams!$A:$N,DG61,AB$7)))</f>
        <v/>
      </c>
      <c r="AC61" s="620" t="str">
        <f>IF($E61="","",IF(INDEX(E_SourceStreams!$A:$N,DH61,AC$7)="","",INDEX(E_SourceStreams!$A:$N,DH61,AC$7)))</f>
        <v/>
      </c>
      <c r="AD61" s="620" t="str">
        <f>IF($E61="","",IF(INDEX(E_SourceStreams!$A:$N,DI61,AD$7)="","",INDEX(E_SourceStreams!$A:$N,DI61,AD$7)))</f>
        <v/>
      </c>
      <c r="AE61" s="620" t="str">
        <f>IF($E61="","",IF(INDEX(E_SourceStreams!$A:$N,DJ61,AE$7)="","",INDEX(E_SourceStreams!$A:$N,DJ61,AE$7)))</f>
        <v/>
      </c>
      <c r="AF61" s="620" t="str">
        <f>IF($E61="","",IF(INDEX(E_SourceStreams!$A:$N,DK61,AF$7)="","",INDEX(E_SourceStreams!$A:$N,DK61,AF$7)))</f>
        <v/>
      </c>
      <c r="AG61" s="620" t="str">
        <f>IF($E61="","",IF(INDEX(E_SourceStreams!$A:$N,DL61,AG$7)="","",INDEX(E_SourceStreams!$A:$N,DL61,AG$7)))</f>
        <v/>
      </c>
      <c r="AH61" s="620" t="str">
        <f>IF($E61="","",IF(INDEX(E_SourceStreams!$A:$N,DM61,AH$7)="","",INDEX(E_SourceStreams!$A:$N,DM61,AH$7)))</f>
        <v/>
      </c>
      <c r="AI61" s="620" t="str">
        <f>IF($E61="","",IF(INDEX(E_SourceStreams!$A:$N,DN61,AI$7)="","",INDEX(E_SourceStreams!$A:$N,DN61,AI$7)))</f>
        <v/>
      </c>
      <c r="AJ61" s="620" t="str">
        <f>IF($E61="","",IF(INDEX(E_SourceStreams!$A:$N,DO61,AJ$7)="","",INDEX(E_SourceStreams!$A:$N,DO61,AJ$7)))</f>
        <v/>
      </c>
      <c r="AK61" s="620" t="str">
        <f>IF($E61="","",IF(INDEX(E_SourceStreams!$A:$N,DP61,AK$7)="","",INDEX(E_SourceStreams!$A:$N,DP61,AK$7)))</f>
        <v/>
      </c>
      <c r="AL61" s="620" t="str">
        <f>IF($E61="","",IF(INDEX(E_SourceStreams!$A:$N,DQ61,AL$7)="","",INDEX(E_SourceStreams!$A:$N,DQ61,AL$7)))</f>
        <v/>
      </c>
      <c r="AM61" s="620" t="str">
        <f>IF($E61="","",IF(INDEX(E_SourceStreams!$A:$N,DR61,AM$7)="","",INDEX(E_SourceStreams!$A:$N,DR61,AM$7)))</f>
        <v/>
      </c>
      <c r="AN61" s="620" t="str">
        <f>IF($E61="","",IF(INDEX(E_SourceStreams!$A:$N,DS61,AN$7)="","",INDEX(E_SourceStreams!$A:$N,DS61,AN$7)))</f>
        <v/>
      </c>
      <c r="AO61" s="620" t="str">
        <f>IF($E61="","",IF(INDEX(E_SourceStreams!$A:$N,DT61,AO$7)="","",INDEX(E_SourceStreams!$A:$N,DT61,AO$7)))</f>
        <v/>
      </c>
      <c r="AP61" s="620" t="str">
        <f>IF($E61="","",IF(INDEX(E_SourceStreams!$A:$N,DU61,AP$7)="","",INDEX(E_SourceStreams!$A:$N,DU61,AP$7)))</f>
        <v/>
      </c>
      <c r="AQ61" s="620" t="str">
        <f>IF($E61="","",IF(INDEX(E_SourceStreams!$A:$N,DV61,AQ$7)="","",INDEX(E_SourceStreams!$A:$N,DV61,AQ$7)))</f>
        <v/>
      </c>
      <c r="AR61" s="620" t="str">
        <f>IF($E61="","",IF(INDEX(E_SourceStreams!$A:$N,DW61,AR$7)="","",INDEX(E_SourceStreams!$A:$N,DW61,AR$7)))</f>
        <v/>
      </c>
      <c r="AS61" s="620" t="str">
        <f>IF($E61="","",IF(INDEX(E_SourceStreams!$A:$N,DX61,AS$7)="","",INDEX(E_SourceStreams!$A:$N,DX61,AS$7)))</f>
        <v/>
      </c>
      <c r="AT61" s="620" t="str">
        <f>IF($E61="","",IF(INDEX(E_SourceStreams!$A:$N,DY61,AT$7)="","",INDEX(E_SourceStreams!$A:$N,DY61,AT$7)))</f>
        <v/>
      </c>
      <c r="AU61" s="620" t="str">
        <f>IF($E61="","",IF(INDEX(E_SourceStreams!$A:$N,DZ61,AU$7)="","",INDEX(E_SourceStreams!$A:$N,DZ61,AU$7)))</f>
        <v/>
      </c>
      <c r="AV61" s="620" t="str">
        <f>IF($E61="","",IF(INDEX(E_SourceStreams!$A:$N,EA61,AV$7)="","",INDEX(E_SourceStreams!$A:$N,EA61,AV$7)))</f>
        <v/>
      </c>
      <c r="AW61" s="620" t="str">
        <f>IF($E61="","",IF(INDEX(E_SourceStreams!$A:$N,EB61,AW$7)="","",INDEX(E_SourceStreams!$A:$N,EB61,AW$7)))</f>
        <v/>
      </c>
      <c r="AX61" s="620" t="str">
        <f>IF($E61="","",IF(INDEX(E_SourceStreams!$A:$N,EC61,AX$7)="","",INDEX(E_SourceStreams!$A:$N,EC61,AX$7)))</f>
        <v/>
      </c>
      <c r="AY61" s="620" t="str">
        <f>IF($E61="","",IF(INDEX(E_SourceStreams!$A:$N,ED61,AY$7)="","",INDEX(E_SourceStreams!$A:$N,ED61,AY$7)))</f>
        <v/>
      </c>
      <c r="AZ61" s="620" t="str">
        <f>IF($E61="","",IF(INDEX(E_SourceStreams!$A:$N,EE61,AZ$7)="","",INDEX(E_SourceStreams!$A:$N,EE61,AZ$7)))</f>
        <v/>
      </c>
      <c r="BA61" s="620" t="str">
        <f>IF($E61="","",IF(INDEX(E_SourceStreams!$A:$N,EF61,BA$7)="","",INDEX(E_SourceStreams!$A:$N,EF61,BA$7)))</f>
        <v/>
      </c>
      <c r="BB61" s="620" t="str">
        <f>IF($E61="","",IF(INDEX(E_SourceStreams!$A:$N,EG61,BB$7)="","",INDEX(E_SourceStreams!$A:$N,EG61,BB$7)))</f>
        <v/>
      </c>
      <c r="BC61" s="620" t="str">
        <f>IF($E61="","",IF(INDEX(E_SourceStreams!$A:$N,EH61,BC$7)="","",INDEX(E_SourceStreams!$A:$N,EH61,BC$7)))</f>
        <v/>
      </c>
      <c r="BD61" s="620" t="str">
        <f>IF($E61="","",IF(INDEX(E_SourceStreams!$A:$N,EI61,BD$7)="","",INDEX(E_SourceStreams!$A:$N,EI61,BD$7)))</f>
        <v/>
      </c>
      <c r="BE61" s="620" t="str">
        <f>IF($E61="","",IF(INDEX(E_SourceStreams!$A:$N,EJ61,BE$7)="","",INDEX(E_SourceStreams!$A:$N,EJ61,BE$7)))</f>
        <v/>
      </c>
      <c r="BF61" s="620" t="str">
        <f>IF($E61="","",IF(INDEX(E_SourceStreams!$A:$N,EK61,BF$7)="","",INDEX(E_SourceStreams!$A:$N,EK61,BF$7)))</f>
        <v/>
      </c>
      <c r="BG61" s="620" t="str">
        <f>IF($E61="","",IF(INDEX(E_SourceStreams!$A:$N,EL61,BG$7)="","",INDEX(E_SourceStreams!$A:$N,EL61,BG$7)))</f>
        <v/>
      </c>
      <c r="BH61" s="620" t="str">
        <f>IF($E61="","",IF(INDEX(E_SourceStreams!$A:$N,EM61,BH$7)="","",INDEX(E_SourceStreams!$A:$N,EM61,BH$7)))</f>
        <v/>
      </c>
      <c r="BI61" s="620" t="str">
        <f>IF($E61="","",IF(INDEX(E_SourceStreams!$A:$N,EN61,BI$7)="","",INDEX(E_SourceStreams!$A:$N,EN61,BI$7)))</f>
        <v/>
      </c>
      <c r="BJ61" s="620" t="str">
        <f>IF($E61="","",IF(INDEX(E_SourceStreams!$A:$N,EO61,BJ$7)="","",INDEX(E_SourceStreams!$A:$N,EO61,BJ$7)))</f>
        <v/>
      </c>
      <c r="BK61" s="620" t="str">
        <f>IF($E61="","",IF(INDEX(E_SourceStreams!$A:$N,EP61,BK$7)="","",INDEX(E_SourceStreams!$A:$N,EP61,BK$7)))</f>
        <v/>
      </c>
      <c r="BL61" s="620" t="str">
        <f>IF($E61="","",IF(INDEX(E_SourceStreams!$A:$N,EQ61,BL$7)="","",INDEX(E_SourceStreams!$A:$N,EQ61,BL$7)))</f>
        <v/>
      </c>
      <c r="BM61" s="620" t="str">
        <f>IF($E61="","",IF(INDEX(E_SourceStreams!$A:$N,ER61,BM$7)="","",INDEX(E_SourceStreams!$A:$N,ER61,BM$7)))</f>
        <v/>
      </c>
      <c r="BN61" s="620" t="str">
        <f>IF($E61="","",IF(INDEX(E_SourceStreams!$A:$N,ES61,BN$7)="","",INDEX(E_SourceStreams!$A:$N,ES61,BN$7)))</f>
        <v/>
      </c>
      <c r="BO61" s="620" t="str">
        <f>IF($E61="","",IF(INDEX(E_SourceStreams!$A:$N,ET61,BO$7)="","",INDEX(E_SourceStreams!$A:$N,ET61,BO$7)))</f>
        <v/>
      </c>
      <c r="BP61" s="620" t="str">
        <f>IF($E61="","",IF(INDEX(E_SourceStreams!$A:$N,EU61,BP$7)="","",INDEX(E_SourceStreams!$A:$N,EU61,BP$7)))</f>
        <v/>
      </c>
      <c r="BQ61" s="620" t="str">
        <f>IF($E61="","",IF(INDEX(E_SourceStreams!$A:$N,EV61,BQ$7)="","",INDEX(E_SourceStreams!$A:$N,EV61,BQ$7)))</f>
        <v/>
      </c>
      <c r="BR61" s="620" t="str">
        <f>IF($E61="","",IF(INDEX(E_SourceStreams!$A:$N,EW61,BR$7)="","",INDEX(E_SourceStreams!$A:$N,EW61,BR$7)))</f>
        <v/>
      </c>
      <c r="BS61" s="620" t="str">
        <f>IF($E61="","",IF(INDEX(E_SourceStreams!$A:$N,EX61,BS$7)="","",INDEX(E_SourceStreams!$A:$N,EX61,BS$7)))</f>
        <v/>
      </c>
      <c r="BT61" s="620" t="str">
        <f>IF($E61="","",IF(INDEX(E_SourceStreams!$A:$N,EY61,BT$7)="","",INDEX(E_SourceStreams!$A:$N,EY61,BT$7)))</f>
        <v/>
      </c>
      <c r="BU61" s="615"/>
      <c r="CJ61" s="621" t="str">
        <f t="shared" si="68"/>
        <v>SourceCategory_</v>
      </c>
      <c r="CK61" s="602" t="b">
        <f>INDEX(C_InstallationDescription!$A$224:$A$329,ROWS($CI$11:CI61))="ausblenden"</f>
        <v>1</v>
      </c>
      <c r="CL61" s="602" t="str">
        <f t="shared" si="69"/>
        <v>SourceStreamName_</v>
      </c>
      <c r="CN61" s="602">
        <f t="shared" si="67"/>
        <v>3434</v>
      </c>
      <c r="CO61" s="602">
        <f t="shared" si="4"/>
        <v>3436</v>
      </c>
      <c r="CP61" s="602">
        <f t="shared" si="5"/>
        <v>3438</v>
      </c>
      <c r="CQ61" s="602">
        <f t="shared" si="6"/>
        <v>3440</v>
      </c>
      <c r="CR61" s="602">
        <f t="shared" si="7"/>
        <v>3442</v>
      </c>
      <c r="CS61" s="602">
        <f t="shared" si="8"/>
        <v>3444</v>
      </c>
      <c r="CT61" s="602">
        <f t="shared" si="9"/>
        <v>3446</v>
      </c>
      <c r="CU61" s="602">
        <f t="shared" si="10"/>
        <v>3446</v>
      </c>
      <c r="CV61" s="602">
        <f t="shared" si="11"/>
        <v>3446</v>
      </c>
      <c r="CW61" s="602">
        <f t="shared" si="12"/>
        <v>3446</v>
      </c>
      <c r="CX61" s="602">
        <f t="shared" si="13"/>
        <v>3446</v>
      </c>
      <c r="CY61" s="602">
        <f t="shared" si="14"/>
        <v>3449</v>
      </c>
      <c r="CZ61" s="602">
        <f t="shared" si="15"/>
        <v>3453</v>
      </c>
      <c r="DA61" s="602">
        <f t="shared" si="16"/>
        <v>3454</v>
      </c>
      <c r="DB61" s="602">
        <f t="shared" si="17"/>
        <v>3455</v>
      </c>
      <c r="DC61" s="602">
        <f t="shared" si="18"/>
        <v>3462</v>
      </c>
      <c r="DD61" s="602">
        <f t="shared" si="19"/>
        <v>3472</v>
      </c>
      <c r="DE61" s="602">
        <f t="shared" si="20"/>
        <v>3472</v>
      </c>
      <c r="DF61" s="602">
        <f t="shared" si="21"/>
        <v>3472</v>
      </c>
      <c r="DG61" s="602">
        <f t="shared" si="22"/>
        <v>3472</v>
      </c>
      <c r="DH61" s="602">
        <f t="shared" si="23"/>
        <v>3472</v>
      </c>
      <c r="DI61" s="602">
        <f t="shared" si="24"/>
        <v>3472</v>
      </c>
      <c r="DJ61" s="602">
        <f t="shared" si="25"/>
        <v>3472</v>
      </c>
      <c r="DK61" s="602">
        <f t="shared" si="26"/>
        <v>3463</v>
      </c>
      <c r="DL61" s="602">
        <f t="shared" si="27"/>
        <v>3473</v>
      </c>
      <c r="DM61" s="602">
        <f t="shared" si="28"/>
        <v>3473</v>
      </c>
      <c r="DN61" s="602">
        <f t="shared" si="29"/>
        <v>3473</v>
      </c>
      <c r="DO61" s="602">
        <f t="shared" si="30"/>
        <v>3473</v>
      </c>
      <c r="DP61" s="602">
        <f t="shared" si="31"/>
        <v>3473</v>
      </c>
      <c r="DQ61" s="602">
        <f t="shared" si="32"/>
        <v>3473</v>
      </c>
      <c r="DR61" s="602">
        <f t="shared" si="33"/>
        <v>3473</v>
      </c>
      <c r="DS61" s="602">
        <f t="shared" si="34"/>
        <v>3464</v>
      </c>
      <c r="DT61" s="602">
        <f t="shared" si="35"/>
        <v>3474</v>
      </c>
      <c r="DU61" s="602">
        <f t="shared" si="36"/>
        <v>3474</v>
      </c>
      <c r="DV61" s="602">
        <f t="shared" si="37"/>
        <v>3474</v>
      </c>
      <c r="DW61" s="602">
        <f t="shared" si="38"/>
        <v>3474</v>
      </c>
      <c r="DX61" s="602">
        <f t="shared" si="39"/>
        <v>3474</v>
      </c>
      <c r="DY61" s="602">
        <f t="shared" si="40"/>
        <v>3474</v>
      </c>
      <c r="DZ61" s="602">
        <f t="shared" si="41"/>
        <v>3474</v>
      </c>
      <c r="EA61" s="602">
        <f t="shared" si="42"/>
        <v>3465</v>
      </c>
      <c r="EB61" s="602">
        <f t="shared" si="43"/>
        <v>3475</v>
      </c>
      <c r="EC61" s="602">
        <f t="shared" si="44"/>
        <v>3475</v>
      </c>
      <c r="ED61" s="602">
        <f t="shared" si="45"/>
        <v>3475</v>
      </c>
      <c r="EE61" s="602">
        <f t="shared" si="46"/>
        <v>3475</v>
      </c>
      <c r="EF61" s="602">
        <f t="shared" si="47"/>
        <v>3475</v>
      </c>
      <c r="EG61" s="602">
        <f t="shared" si="48"/>
        <v>3475</v>
      </c>
      <c r="EH61" s="602">
        <f t="shared" si="49"/>
        <v>3475</v>
      </c>
      <c r="EI61" s="602">
        <f t="shared" si="50"/>
        <v>3466</v>
      </c>
      <c r="EJ61" s="602">
        <f t="shared" si="51"/>
        <v>3476</v>
      </c>
      <c r="EK61" s="602">
        <f t="shared" si="52"/>
        <v>3476</v>
      </c>
      <c r="EL61" s="602">
        <f t="shared" si="53"/>
        <v>3476</v>
      </c>
      <c r="EM61" s="602">
        <f t="shared" si="54"/>
        <v>3476</v>
      </c>
      <c r="EN61" s="602">
        <f t="shared" si="55"/>
        <v>3476</v>
      </c>
      <c r="EO61" s="602">
        <f t="shared" si="56"/>
        <v>3476</v>
      </c>
      <c r="EP61" s="602">
        <f t="shared" si="57"/>
        <v>3476</v>
      </c>
      <c r="EQ61" s="602">
        <f t="shared" si="58"/>
        <v>3467</v>
      </c>
      <c r="ER61" s="602">
        <f t="shared" si="59"/>
        <v>3477</v>
      </c>
      <c r="ES61" s="602">
        <f t="shared" si="60"/>
        <v>3477</v>
      </c>
      <c r="ET61" s="602">
        <f t="shared" si="61"/>
        <v>3477</v>
      </c>
      <c r="EU61" s="602">
        <f t="shared" si="62"/>
        <v>3477</v>
      </c>
      <c r="EV61" s="602">
        <f t="shared" si="63"/>
        <v>3477</v>
      </c>
      <c r="EW61" s="602">
        <f t="shared" si="64"/>
        <v>3477</v>
      </c>
      <c r="EX61" s="602">
        <f t="shared" si="65"/>
        <v>3477</v>
      </c>
      <c r="EY61" s="602">
        <f t="shared" si="66"/>
        <v>3483</v>
      </c>
    </row>
    <row r="62" spans="2:155" ht="12.75" customHeight="1" x14ac:dyDescent="0.2">
      <c r="B62" s="617" t="str">
        <f>IF(COUNTIF($CK$10:CK62,TRUE)&gt;0,"",INDEX(C_InstallationDescription!$E$224:$E$240,ROWS($A$11:A62)))</f>
        <v/>
      </c>
      <c r="C62" s="623" t="str">
        <f>IF($E62="","",INDEX(C_InstallationDescription!F:F,MATCH($B62,C_InstallationDescription!$E:$E,0)))</f>
        <v/>
      </c>
      <c r="D62" s="623" t="str">
        <f>IF($E62="","",INDEX(C_InstallationDescription!I:I,MATCH($B62,C_InstallationDescription!$E:$E,0)))</f>
        <v/>
      </c>
      <c r="E62" s="623" t="str">
        <f>IF($B62="","",INDEX(C_InstallationDescription!F:F,MATCH($CJ62,C_InstallationDescription!$Q:$Q,0)))</f>
        <v/>
      </c>
      <c r="F62" s="624" t="str">
        <f>IF($E62="","",INDEX(C_InstallationDescription!L:L,MATCH($CJ62,C_InstallationDescription!$Q:$Q,0)))</f>
        <v/>
      </c>
      <c r="G62" s="623" t="str">
        <f>IF($E62="","",INDEX(C_InstallationDescription!M:M,MATCH($CJ62,C_InstallationDescription!$Q:$Q,0)))</f>
        <v/>
      </c>
      <c r="H62" s="623" t="str">
        <f>IF($E62="","",INDEX(C_InstallationDescription!N:N,MATCH($CJ62,C_InstallationDescription!$Q:$Q,0)))</f>
        <v/>
      </c>
      <c r="I62" s="620" t="str">
        <f>IF($E62="","",IF(INDEX(E_SourceStreams!$A:$N,CN62,I$7)="","",INDEX(E_SourceStreams!$A:$N,CN62,I$7)))</f>
        <v/>
      </c>
      <c r="J62" s="620" t="str">
        <f>IF($E62="","",IF(INDEX(E_SourceStreams!$A:$N,CO62,J$7)="","",INDEX(E_SourceStreams!$A:$N,CO62,J$7)))</f>
        <v/>
      </c>
      <c r="K62" s="620" t="str">
        <f>IF($E62="","",IF(INDEX(E_SourceStreams!$A:$N,CP62,K$7)="","",INDEX(E_SourceStreams!$A:$N,CP62,K$7)))</f>
        <v/>
      </c>
      <c r="L62" s="620" t="str">
        <f>IF($E62="","",IF(INDEX(E_SourceStreams!$A:$N,CQ62,L$7)="","",INDEX(E_SourceStreams!$A:$N,CQ62,L$7)))</f>
        <v/>
      </c>
      <c r="M62" s="620" t="str">
        <f>IF($E62="","",IF(INDEX(E_SourceStreams!$A:$N,CR62,M$7)="","",INDEX(E_SourceStreams!$A:$N,CR62,M$7)))</f>
        <v/>
      </c>
      <c r="N62" s="620" t="str">
        <f>IF($E62="","",IF(INDEX(E_SourceStreams!$A:$N,CS62,N$7)="","",INDEX(E_SourceStreams!$A:$N,CS62,N$7)))</f>
        <v/>
      </c>
      <c r="O62" s="620" t="str">
        <f>IF($E62="","",IF(INDEX(E_SourceStreams!$A:$N,CT62,O$7)="","",INDEX(E_SourceStreams!$A:$N,CT62,O$7)))</f>
        <v/>
      </c>
      <c r="P62" s="620" t="str">
        <f>IF($E62="","",IF(INDEX(E_SourceStreams!$A:$N,CU62,P$7)="","",INDEX(E_SourceStreams!$A:$N,CU62,P$7)))</f>
        <v/>
      </c>
      <c r="Q62" s="620" t="str">
        <f>IF($E62="","",IF(INDEX(E_SourceStreams!$A:$N,CV62,Q$7)="","",INDEX(E_SourceStreams!$A:$N,CV62,Q$7)))</f>
        <v/>
      </c>
      <c r="R62" s="620" t="str">
        <f>IF($E62="","",IF(INDEX(E_SourceStreams!$A:$N,CW62,R$7)="","",INDEX(E_SourceStreams!$A:$N,CW62,R$7)))</f>
        <v/>
      </c>
      <c r="S62" s="620" t="str">
        <f>IF($E62="","",IF(INDEX(E_SourceStreams!$A:$N,CX62,S$7)="","",INDEX(E_SourceStreams!$A:$N,CX62,S$7)))</f>
        <v/>
      </c>
      <c r="T62" s="620" t="str">
        <f>IF($E62="","",IF(INDEX(E_SourceStreams!$A:$N,CY62,T$7)="","",INDEX(E_SourceStreams!$A:$N,CY62,T$7)))</f>
        <v/>
      </c>
      <c r="U62" s="620" t="str">
        <f>IF($E62="","",IF(INDEX(E_SourceStreams!$A:$N,CZ62,U$7)="","",INDEX(E_SourceStreams!$A:$N,CZ62,U$7)))</f>
        <v/>
      </c>
      <c r="V62" s="620" t="str">
        <f>IF($E62="","",IF(INDEX(E_SourceStreams!$A:$N,DA62,V$7)="","",INDEX(E_SourceStreams!$A:$N,DA62,V$7)))</f>
        <v/>
      </c>
      <c r="W62" s="620" t="str">
        <f>IF($E62="","",IF(INDEX(E_SourceStreams!$A:$N,DB62,W$7)="","",INDEX(E_SourceStreams!$A:$N,DB62,W$7)))</f>
        <v/>
      </c>
      <c r="X62" s="620" t="str">
        <f>IF($E62="","",IF(INDEX(E_SourceStreams!$A:$N,DC62,X$7)="","",INDEX(E_SourceStreams!$A:$N,DC62,X$7)))</f>
        <v/>
      </c>
      <c r="Y62" s="620" t="str">
        <f>IF($E62="","",IF(INDEX(E_SourceStreams!$A:$N,DD62,Y$7)="","",INDEX(E_SourceStreams!$A:$N,DD62,Y$7)))</f>
        <v/>
      </c>
      <c r="Z62" s="620" t="str">
        <f>IF($E62="","",IF(INDEX(E_SourceStreams!$A:$N,DE62,Z$7)="","",INDEX(E_SourceStreams!$A:$N,DE62,Z$7)))</f>
        <v/>
      </c>
      <c r="AA62" s="620" t="str">
        <f>IF($E62="","",IF(INDEX(E_SourceStreams!$A:$N,DF62,AA$7)="","",INDEX(E_SourceStreams!$A:$N,DF62,AA$7)))</f>
        <v/>
      </c>
      <c r="AB62" s="620" t="str">
        <f>IF($E62="","",IF(INDEX(E_SourceStreams!$A:$N,DG62,AB$7)="","",INDEX(E_SourceStreams!$A:$N,DG62,AB$7)))</f>
        <v/>
      </c>
      <c r="AC62" s="620" t="str">
        <f>IF($E62="","",IF(INDEX(E_SourceStreams!$A:$N,DH62,AC$7)="","",INDEX(E_SourceStreams!$A:$N,DH62,AC$7)))</f>
        <v/>
      </c>
      <c r="AD62" s="620" t="str">
        <f>IF($E62="","",IF(INDEX(E_SourceStreams!$A:$N,DI62,AD$7)="","",INDEX(E_SourceStreams!$A:$N,DI62,AD$7)))</f>
        <v/>
      </c>
      <c r="AE62" s="620" t="str">
        <f>IF($E62="","",IF(INDEX(E_SourceStreams!$A:$N,DJ62,AE$7)="","",INDEX(E_SourceStreams!$A:$N,DJ62,AE$7)))</f>
        <v/>
      </c>
      <c r="AF62" s="620" t="str">
        <f>IF($E62="","",IF(INDEX(E_SourceStreams!$A:$N,DK62,AF$7)="","",INDEX(E_SourceStreams!$A:$N,DK62,AF$7)))</f>
        <v/>
      </c>
      <c r="AG62" s="620" t="str">
        <f>IF($E62="","",IF(INDEX(E_SourceStreams!$A:$N,DL62,AG$7)="","",INDEX(E_SourceStreams!$A:$N,DL62,AG$7)))</f>
        <v/>
      </c>
      <c r="AH62" s="620" t="str">
        <f>IF($E62="","",IF(INDEX(E_SourceStreams!$A:$N,DM62,AH$7)="","",INDEX(E_SourceStreams!$A:$N,DM62,AH$7)))</f>
        <v/>
      </c>
      <c r="AI62" s="620" t="str">
        <f>IF($E62="","",IF(INDEX(E_SourceStreams!$A:$N,DN62,AI$7)="","",INDEX(E_SourceStreams!$A:$N,DN62,AI$7)))</f>
        <v/>
      </c>
      <c r="AJ62" s="620" t="str">
        <f>IF($E62="","",IF(INDEX(E_SourceStreams!$A:$N,DO62,AJ$7)="","",INDEX(E_SourceStreams!$A:$N,DO62,AJ$7)))</f>
        <v/>
      </c>
      <c r="AK62" s="620" t="str">
        <f>IF($E62="","",IF(INDEX(E_SourceStreams!$A:$N,DP62,AK$7)="","",INDEX(E_SourceStreams!$A:$N,DP62,AK$7)))</f>
        <v/>
      </c>
      <c r="AL62" s="620" t="str">
        <f>IF($E62="","",IF(INDEX(E_SourceStreams!$A:$N,DQ62,AL$7)="","",INDEX(E_SourceStreams!$A:$N,DQ62,AL$7)))</f>
        <v/>
      </c>
      <c r="AM62" s="620" t="str">
        <f>IF($E62="","",IF(INDEX(E_SourceStreams!$A:$N,DR62,AM$7)="","",INDEX(E_SourceStreams!$A:$N,DR62,AM$7)))</f>
        <v/>
      </c>
      <c r="AN62" s="620" t="str">
        <f>IF($E62="","",IF(INDEX(E_SourceStreams!$A:$N,DS62,AN$7)="","",INDEX(E_SourceStreams!$A:$N,DS62,AN$7)))</f>
        <v/>
      </c>
      <c r="AO62" s="620" t="str">
        <f>IF($E62="","",IF(INDEX(E_SourceStreams!$A:$N,DT62,AO$7)="","",INDEX(E_SourceStreams!$A:$N,DT62,AO$7)))</f>
        <v/>
      </c>
      <c r="AP62" s="620" t="str">
        <f>IF($E62="","",IF(INDEX(E_SourceStreams!$A:$N,DU62,AP$7)="","",INDEX(E_SourceStreams!$A:$N,DU62,AP$7)))</f>
        <v/>
      </c>
      <c r="AQ62" s="620" t="str">
        <f>IF($E62="","",IF(INDEX(E_SourceStreams!$A:$N,DV62,AQ$7)="","",INDEX(E_SourceStreams!$A:$N,DV62,AQ$7)))</f>
        <v/>
      </c>
      <c r="AR62" s="620" t="str">
        <f>IF($E62="","",IF(INDEX(E_SourceStreams!$A:$N,DW62,AR$7)="","",INDEX(E_SourceStreams!$A:$N,DW62,AR$7)))</f>
        <v/>
      </c>
      <c r="AS62" s="620" t="str">
        <f>IF($E62="","",IF(INDEX(E_SourceStreams!$A:$N,DX62,AS$7)="","",INDEX(E_SourceStreams!$A:$N,DX62,AS$7)))</f>
        <v/>
      </c>
      <c r="AT62" s="620" t="str">
        <f>IF($E62="","",IF(INDEX(E_SourceStreams!$A:$N,DY62,AT$7)="","",INDEX(E_SourceStreams!$A:$N,DY62,AT$7)))</f>
        <v/>
      </c>
      <c r="AU62" s="620" t="str">
        <f>IF($E62="","",IF(INDEX(E_SourceStreams!$A:$N,DZ62,AU$7)="","",INDEX(E_SourceStreams!$A:$N,DZ62,AU$7)))</f>
        <v/>
      </c>
      <c r="AV62" s="620" t="str">
        <f>IF($E62="","",IF(INDEX(E_SourceStreams!$A:$N,EA62,AV$7)="","",INDEX(E_SourceStreams!$A:$N,EA62,AV$7)))</f>
        <v/>
      </c>
      <c r="AW62" s="620" t="str">
        <f>IF($E62="","",IF(INDEX(E_SourceStreams!$A:$N,EB62,AW$7)="","",INDEX(E_SourceStreams!$A:$N,EB62,AW$7)))</f>
        <v/>
      </c>
      <c r="AX62" s="620" t="str">
        <f>IF($E62="","",IF(INDEX(E_SourceStreams!$A:$N,EC62,AX$7)="","",INDEX(E_SourceStreams!$A:$N,EC62,AX$7)))</f>
        <v/>
      </c>
      <c r="AY62" s="620" t="str">
        <f>IF($E62="","",IF(INDEX(E_SourceStreams!$A:$N,ED62,AY$7)="","",INDEX(E_SourceStreams!$A:$N,ED62,AY$7)))</f>
        <v/>
      </c>
      <c r="AZ62" s="620" t="str">
        <f>IF($E62="","",IF(INDEX(E_SourceStreams!$A:$N,EE62,AZ$7)="","",INDEX(E_SourceStreams!$A:$N,EE62,AZ$7)))</f>
        <v/>
      </c>
      <c r="BA62" s="620" t="str">
        <f>IF($E62="","",IF(INDEX(E_SourceStreams!$A:$N,EF62,BA$7)="","",INDEX(E_SourceStreams!$A:$N,EF62,BA$7)))</f>
        <v/>
      </c>
      <c r="BB62" s="620" t="str">
        <f>IF($E62="","",IF(INDEX(E_SourceStreams!$A:$N,EG62,BB$7)="","",INDEX(E_SourceStreams!$A:$N,EG62,BB$7)))</f>
        <v/>
      </c>
      <c r="BC62" s="620" t="str">
        <f>IF($E62="","",IF(INDEX(E_SourceStreams!$A:$N,EH62,BC$7)="","",INDEX(E_SourceStreams!$A:$N,EH62,BC$7)))</f>
        <v/>
      </c>
      <c r="BD62" s="620" t="str">
        <f>IF($E62="","",IF(INDEX(E_SourceStreams!$A:$N,EI62,BD$7)="","",INDEX(E_SourceStreams!$A:$N,EI62,BD$7)))</f>
        <v/>
      </c>
      <c r="BE62" s="620" t="str">
        <f>IF($E62="","",IF(INDEX(E_SourceStreams!$A:$N,EJ62,BE$7)="","",INDEX(E_SourceStreams!$A:$N,EJ62,BE$7)))</f>
        <v/>
      </c>
      <c r="BF62" s="620" t="str">
        <f>IF($E62="","",IF(INDEX(E_SourceStreams!$A:$N,EK62,BF$7)="","",INDEX(E_SourceStreams!$A:$N,EK62,BF$7)))</f>
        <v/>
      </c>
      <c r="BG62" s="620" t="str">
        <f>IF($E62="","",IF(INDEX(E_SourceStreams!$A:$N,EL62,BG$7)="","",INDEX(E_SourceStreams!$A:$N,EL62,BG$7)))</f>
        <v/>
      </c>
      <c r="BH62" s="620" t="str">
        <f>IF($E62="","",IF(INDEX(E_SourceStreams!$A:$N,EM62,BH$7)="","",INDEX(E_SourceStreams!$A:$N,EM62,BH$7)))</f>
        <v/>
      </c>
      <c r="BI62" s="620" t="str">
        <f>IF($E62="","",IF(INDEX(E_SourceStreams!$A:$N,EN62,BI$7)="","",INDEX(E_SourceStreams!$A:$N,EN62,BI$7)))</f>
        <v/>
      </c>
      <c r="BJ62" s="620" t="str">
        <f>IF($E62="","",IF(INDEX(E_SourceStreams!$A:$N,EO62,BJ$7)="","",INDEX(E_SourceStreams!$A:$N,EO62,BJ$7)))</f>
        <v/>
      </c>
      <c r="BK62" s="620" t="str">
        <f>IF($E62="","",IF(INDEX(E_SourceStreams!$A:$N,EP62,BK$7)="","",INDEX(E_SourceStreams!$A:$N,EP62,BK$7)))</f>
        <v/>
      </c>
      <c r="BL62" s="620" t="str">
        <f>IF($E62="","",IF(INDEX(E_SourceStreams!$A:$N,EQ62,BL$7)="","",INDEX(E_SourceStreams!$A:$N,EQ62,BL$7)))</f>
        <v/>
      </c>
      <c r="BM62" s="620" t="str">
        <f>IF($E62="","",IF(INDEX(E_SourceStreams!$A:$N,ER62,BM$7)="","",INDEX(E_SourceStreams!$A:$N,ER62,BM$7)))</f>
        <v/>
      </c>
      <c r="BN62" s="620" t="str">
        <f>IF($E62="","",IF(INDEX(E_SourceStreams!$A:$N,ES62,BN$7)="","",INDEX(E_SourceStreams!$A:$N,ES62,BN$7)))</f>
        <v/>
      </c>
      <c r="BO62" s="620" t="str">
        <f>IF($E62="","",IF(INDEX(E_SourceStreams!$A:$N,ET62,BO$7)="","",INDEX(E_SourceStreams!$A:$N,ET62,BO$7)))</f>
        <v/>
      </c>
      <c r="BP62" s="620" t="str">
        <f>IF($E62="","",IF(INDEX(E_SourceStreams!$A:$N,EU62,BP$7)="","",INDEX(E_SourceStreams!$A:$N,EU62,BP$7)))</f>
        <v/>
      </c>
      <c r="BQ62" s="620" t="str">
        <f>IF($E62="","",IF(INDEX(E_SourceStreams!$A:$N,EV62,BQ$7)="","",INDEX(E_SourceStreams!$A:$N,EV62,BQ$7)))</f>
        <v/>
      </c>
      <c r="BR62" s="620" t="str">
        <f>IF($E62="","",IF(INDEX(E_SourceStreams!$A:$N,EW62,BR$7)="","",INDEX(E_SourceStreams!$A:$N,EW62,BR$7)))</f>
        <v/>
      </c>
      <c r="BS62" s="620" t="str">
        <f>IF($E62="","",IF(INDEX(E_SourceStreams!$A:$N,EX62,BS$7)="","",INDEX(E_SourceStreams!$A:$N,EX62,BS$7)))</f>
        <v/>
      </c>
      <c r="BT62" s="620" t="str">
        <f>IF($E62="","",IF(INDEX(E_SourceStreams!$A:$N,EY62,BT$7)="","",INDEX(E_SourceStreams!$A:$N,EY62,BT$7)))</f>
        <v/>
      </c>
      <c r="BU62" s="615"/>
      <c r="CJ62" s="621" t="str">
        <f t="shared" si="68"/>
        <v>SourceCategory_</v>
      </c>
      <c r="CK62" s="602" t="b">
        <f>INDEX(C_InstallationDescription!$A$224:$A$329,ROWS($CI$11:CI62))="ausblenden"</f>
        <v>1</v>
      </c>
      <c r="CL62" s="602" t="str">
        <f t="shared" si="69"/>
        <v>SourceStreamName_</v>
      </c>
      <c r="CN62" s="602">
        <f t="shared" si="67"/>
        <v>3500</v>
      </c>
      <c r="CO62" s="602">
        <f t="shared" si="4"/>
        <v>3502</v>
      </c>
      <c r="CP62" s="602">
        <f t="shared" si="5"/>
        <v>3504</v>
      </c>
      <c r="CQ62" s="602">
        <f t="shared" si="6"/>
        <v>3506</v>
      </c>
      <c r="CR62" s="602">
        <f t="shared" si="7"/>
        <v>3508</v>
      </c>
      <c r="CS62" s="602">
        <f t="shared" si="8"/>
        <v>3510</v>
      </c>
      <c r="CT62" s="602">
        <f t="shared" si="9"/>
        <v>3512</v>
      </c>
      <c r="CU62" s="602">
        <f t="shared" si="10"/>
        <v>3512</v>
      </c>
      <c r="CV62" s="602">
        <f t="shared" si="11"/>
        <v>3512</v>
      </c>
      <c r="CW62" s="602">
        <f t="shared" si="12"/>
        <v>3512</v>
      </c>
      <c r="CX62" s="602">
        <f t="shared" si="13"/>
        <v>3512</v>
      </c>
      <c r="CY62" s="602">
        <f t="shared" si="14"/>
        <v>3515</v>
      </c>
      <c r="CZ62" s="602">
        <f t="shared" si="15"/>
        <v>3519</v>
      </c>
      <c r="DA62" s="602">
        <f t="shared" si="16"/>
        <v>3520</v>
      </c>
      <c r="DB62" s="602">
        <f t="shared" si="17"/>
        <v>3521</v>
      </c>
      <c r="DC62" s="602">
        <f t="shared" si="18"/>
        <v>3528</v>
      </c>
      <c r="DD62" s="602">
        <f t="shared" si="19"/>
        <v>3538</v>
      </c>
      <c r="DE62" s="602">
        <f t="shared" si="20"/>
        <v>3538</v>
      </c>
      <c r="DF62" s="602">
        <f t="shared" si="21"/>
        <v>3538</v>
      </c>
      <c r="DG62" s="602">
        <f t="shared" si="22"/>
        <v>3538</v>
      </c>
      <c r="DH62" s="602">
        <f t="shared" si="23"/>
        <v>3538</v>
      </c>
      <c r="DI62" s="602">
        <f t="shared" si="24"/>
        <v>3538</v>
      </c>
      <c r="DJ62" s="602">
        <f t="shared" si="25"/>
        <v>3538</v>
      </c>
      <c r="DK62" s="602">
        <f t="shared" si="26"/>
        <v>3529</v>
      </c>
      <c r="DL62" s="602">
        <f t="shared" si="27"/>
        <v>3539</v>
      </c>
      <c r="DM62" s="602">
        <f t="shared" si="28"/>
        <v>3539</v>
      </c>
      <c r="DN62" s="602">
        <f t="shared" si="29"/>
        <v>3539</v>
      </c>
      <c r="DO62" s="602">
        <f t="shared" si="30"/>
        <v>3539</v>
      </c>
      <c r="DP62" s="602">
        <f t="shared" si="31"/>
        <v>3539</v>
      </c>
      <c r="DQ62" s="602">
        <f t="shared" si="32"/>
        <v>3539</v>
      </c>
      <c r="DR62" s="602">
        <f t="shared" si="33"/>
        <v>3539</v>
      </c>
      <c r="DS62" s="602">
        <f t="shared" si="34"/>
        <v>3530</v>
      </c>
      <c r="DT62" s="602">
        <f t="shared" si="35"/>
        <v>3540</v>
      </c>
      <c r="DU62" s="602">
        <f t="shared" si="36"/>
        <v>3540</v>
      </c>
      <c r="DV62" s="602">
        <f t="shared" si="37"/>
        <v>3540</v>
      </c>
      <c r="DW62" s="602">
        <f t="shared" si="38"/>
        <v>3540</v>
      </c>
      <c r="DX62" s="602">
        <f t="shared" si="39"/>
        <v>3540</v>
      </c>
      <c r="DY62" s="602">
        <f t="shared" si="40"/>
        <v>3540</v>
      </c>
      <c r="DZ62" s="602">
        <f t="shared" si="41"/>
        <v>3540</v>
      </c>
      <c r="EA62" s="602">
        <f t="shared" si="42"/>
        <v>3531</v>
      </c>
      <c r="EB62" s="602">
        <f t="shared" si="43"/>
        <v>3541</v>
      </c>
      <c r="EC62" s="602">
        <f t="shared" si="44"/>
        <v>3541</v>
      </c>
      <c r="ED62" s="602">
        <f t="shared" si="45"/>
        <v>3541</v>
      </c>
      <c r="EE62" s="602">
        <f t="shared" si="46"/>
        <v>3541</v>
      </c>
      <c r="EF62" s="602">
        <f t="shared" si="47"/>
        <v>3541</v>
      </c>
      <c r="EG62" s="602">
        <f t="shared" si="48"/>
        <v>3541</v>
      </c>
      <c r="EH62" s="602">
        <f t="shared" si="49"/>
        <v>3541</v>
      </c>
      <c r="EI62" s="602">
        <f t="shared" si="50"/>
        <v>3532</v>
      </c>
      <c r="EJ62" s="602">
        <f t="shared" si="51"/>
        <v>3542</v>
      </c>
      <c r="EK62" s="602">
        <f t="shared" si="52"/>
        <v>3542</v>
      </c>
      <c r="EL62" s="602">
        <f t="shared" si="53"/>
        <v>3542</v>
      </c>
      <c r="EM62" s="602">
        <f t="shared" si="54"/>
        <v>3542</v>
      </c>
      <c r="EN62" s="602">
        <f t="shared" si="55"/>
        <v>3542</v>
      </c>
      <c r="EO62" s="602">
        <f t="shared" si="56"/>
        <v>3542</v>
      </c>
      <c r="EP62" s="602">
        <f t="shared" si="57"/>
        <v>3542</v>
      </c>
      <c r="EQ62" s="602">
        <f t="shared" si="58"/>
        <v>3533</v>
      </c>
      <c r="ER62" s="602">
        <f t="shared" si="59"/>
        <v>3543</v>
      </c>
      <c r="ES62" s="602">
        <f t="shared" si="60"/>
        <v>3543</v>
      </c>
      <c r="ET62" s="602">
        <f t="shared" si="61"/>
        <v>3543</v>
      </c>
      <c r="EU62" s="602">
        <f t="shared" si="62"/>
        <v>3543</v>
      </c>
      <c r="EV62" s="602">
        <f t="shared" si="63"/>
        <v>3543</v>
      </c>
      <c r="EW62" s="602">
        <f t="shared" si="64"/>
        <v>3543</v>
      </c>
      <c r="EX62" s="602">
        <f t="shared" si="65"/>
        <v>3543</v>
      </c>
      <c r="EY62" s="602">
        <f t="shared" si="66"/>
        <v>3549</v>
      </c>
    </row>
    <row r="63" spans="2:155" ht="12.75" customHeight="1" x14ac:dyDescent="0.2">
      <c r="B63" s="617" t="str">
        <f>IF(COUNTIF($CK$10:CK63,TRUE)&gt;0,"",INDEX(C_InstallationDescription!$E$224:$E$240,ROWS($A$11:A63)))</f>
        <v/>
      </c>
      <c r="C63" s="623" t="str">
        <f>IF($E63="","",INDEX(C_InstallationDescription!F:F,MATCH($B63,C_InstallationDescription!$E:$E,0)))</f>
        <v/>
      </c>
      <c r="D63" s="623" t="str">
        <f>IF($E63="","",INDEX(C_InstallationDescription!I:I,MATCH($B63,C_InstallationDescription!$E:$E,0)))</f>
        <v/>
      </c>
      <c r="E63" s="623" t="str">
        <f>IF($B63="","",INDEX(C_InstallationDescription!F:F,MATCH($CJ63,C_InstallationDescription!$Q:$Q,0)))</f>
        <v/>
      </c>
      <c r="F63" s="624" t="str">
        <f>IF($E63="","",INDEX(C_InstallationDescription!L:L,MATCH($CJ63,C_InstallationDescription!$Q:$Q,0)))</f>
        <v/>
      </c>
      <c r="G63" s="623" t="str">
        <f>IF($E63="","",INDEX(C_InstallationDescription!M:M,MATCH($CJ63,C_InstallationDescription!$Q:$Q,0)))</f>
        <v/>
      </c>
      <c r="H63" s="623" t="str">
        <f>IF($E63="","",INDEX(C_InstallationDescription!N:N,MATCH($CJ63,C_InstallationDescription!$Q:$Q,0)))</f>
        <v/>
      </c>
      <c r="I63" s="620" t="str">
        <f>IF($E63="","",IF(INDEX(E_SourceStreams!$A:$N,CN63,I$7)="","",INDEX(E_SourceStreams!$A:$N,CN63,I$7)))</f>
        <v/>
      </c>
      <c r="J63" s="620" t="str">
        <f>IF($E63="","",IF(INDEX(E_SourceStreams!$A:$N,CO63,J$7)="","",INDEX(E_SourceStreams!$A:$N,CO63,J$7)))</f>
        <v/>
      </c>
      <c r="K63" s="620" t="str">
        <f>IF($E63="","",IF(INDEX(E_SourceStreams!$A:$N,CP63,K$7)="","",INDEX(E_SourceStreams!$A:$N,CP63,K$7)))</f>
        <v/>
      </c>
      <c r="L63" s="620" t="str">
        <f>IF($E63="","",IF(INDEX(E_SourceStreams!$A:$N,CQ63,L$7)="","",INDEX(E_SourceStreams!$A:$N,CQ63,L$7)))</f>
        <v/>
      </c>
      <c r="M63" s="620" t="str">
        <f>IF($E63="","",IF(INDEX(E_SourceStreams!$A:$N,CR63,M$7)="","",INDEX(E_SourceStreams!$A:$N,CR63,M$7)))</f>
        <v/>
      </c>
      <c r="N63" s="620" t="str">
        <f>IF($E63="","",IF(INDEX(E_SourceStreams!$A:$N,CS63,N$7)="","",INDEX(E_SourceStreams!$A:$N,CS63,N$7)))</f>
        <v/>
      </c>
      <c r="O63" s="620" t="str">
        <f>IF($E63="","",IF(INDEX(E_SourceStreams!$A:$N,CT63,O$7)="","",INDEX(E_SourceStreams!$A:$N,CT63,O$7)))</f>
        <v/>
      </c>
      <c r="P63" s="620" t="str">
        <f>IF($E63="","",IF(INDEX(E_SourceStreams!$A:$N,CU63,P$7)="","",INDEX(E_SourceStreams!$A:$N,CU63,P$7)))</f>
        <v/>
      </c>
      <c r="Q63" s="620" t="str">
        <f>IF($E63="","",IF(INDEX(E_SourceStreams!$A:$N,CV63,Q$7)="","",INDEX(E_SourceStreams!$A:$N,CV63,Q$7)))</f>
        <v/>
      </c>
      <c r="R63" s="620" t="str">
        <f>IF($E63="","",IF(INDEX(E_SourceStreams!$A:$N,CW63,R$7)="","",INDEX(E_SourceStreams!$A:$N,CW63,R$7)))</f>
        <v/>
      </c>
      <c r="S63" s="620" t="str">
        <f>IF($E63="","",IF(INDEX(E_SourceStreams!$A:$N,CX63,S$7)="","",INDEX(E_SourceStreams!$A:$N,CX63,S$7)))</f>
        <v/>
      </c>
      <c r="T63" s="620" t="str">
        <f>IF($E63="","",IF(INDEX(E_SourceStreams!$A:$N,CY63,T$7)="","",INDEX(E_SourceStreams!$A:$N,CY63,T$7)))</f>
        <v/>
      </c>
      <c r="U63" s="620" t="str">
        <f>IF($E63="","",IF(INDEX(E_SourceStreams!$A:$N,CZ63,U$7)="","",INDEX(E_SourceStreams!$A:$N,CZ63,U$7)))</f>
        <v/>
      </c>
      <c r="V63" s="620" t="str">
        <f>IF($E63="","",IF(INDEX(E_SourceStreams!$A:$N,DA63,V$7)="","",INDEX(E_SourceStreams!$A:$N,DA63,V$7)))</f>
        <v/>
      </c>
      <c r="W63" s="620" t="str">
        <f>IF($E63="","",IF(INDEX(E_SourceStreams!$A:$N,DB63,W$7)="","",INDEX(E_SourceStreams!$A:$N,DB63,W$7)))</f>
        <v/>
      </c>
      <c r="X63" s="620" t="str">
        <f>IF($E63="","",IF(INDEX(E_SourceStreams!$A:$N,DC63,X$7)="","",INDEX(E_SourceStreams!$A:$N,DC63,X$7)))</f>
        <v/>
      </c>
      <c r="Y63" s="620" t="str">
        <f>IF($E63="","",IF(INDEX(E_SourceStreams!$A:$N,DD63,Y$7)="","",INDEX(E_SourceStreams!$A:$N,DD63,Y$7)))</f>
        <v/>
      </c>
      <c r="Z63" s="620" t="str">
        <f>IF($E63="","",IF(INDEX(E_SourceStreams!$A:$N,DE63,Z$7)="","",INDEX(E_SourceStreams!$A:$N,DE63,Z$7)))</f>
        <v/>
      </c>
      <c r="AA63" s="620" t="str">
        <f>IF($E63="","",IF(INDEX(E_SourceStreams!$A:$N,DF63,AA$7)="","",INDEX(E_SourceStreams!$A:$N,DF63,AA$7)))</f>
        <v/>
      </c>
      <c r="AB63" s="620" t="str">
        <f>IF($E63="","",IF(INDEX(E_SourceStreams!$A:$N,DG63,AB$7)="","",INDEX(E_SourceStreams!$A:$N,DG63,AB$7)))</f>
        <v/>
      </c>
      <c r="AC63" s="620" t="str">
        <f>IF($E63="","",IF(INDEX(E_SourceStreams!$A:$N,DH63,AC$7)="","",INDEX(E_SourceStreams!$A:$N,DH63,AC$7)))</f>
        <v/>
      </c>
      <c r="AD63" s="620" t="str">
        <f>IF($E63="","",IF(INDEX(E_SourceStreams!$A:$N,DI63,AD$7)="","",INDEX(E_SourceStreams!$A:$N,DI63,AD$7)))</f>
        <v/>
      </c>
      <c r="AE63" s="620" t="str">
        <f>IF($E63="","",IF(INDEX(E_SourceStreams!$A:$N,DJ63,AE$7)="","",INDEX(E_SourceStreams!$A:$N,DJ63,AE$7)))</f>
        <v/>
      </c>
      <c r="AF63" s="620" t="str">
        <f>IF($E63="","",IF(INDEX(E_SourceStreams!$A:$N,DK63,AF$7)="","",INDEX(E_SourceStreams!$A:$N,DK63,AF$7)))</f>
        <v/>
      </c>
      <c r="AG63" s="620" t="str">
        <f>IF($E63="","",IF(INDEX(E_SourceStreams!$A:$N,DL63,AG$7)="","",INDEX(E_SourceStreams!$A:$N,DL63,AG$7)))</f>
        <v/>
      </c>
      <c r="AH63" s="620" t="str">
        <f>IF($E63="","",IF(INDEX(E_SourceStreams!$A:$N,DM63,AH$7)="","",INDEX(E_SourceStreams!$A:$N,DM63,AH$7)))</f>
        <v/>
      </c>
      <c r="AI63" s="620" t="str">
        <f>IF($E63="","",IF(INDEX(E_SourceStreams!$A:$N,DN63,AI$7)="","",INDEX(E_SourceStreams!$A:$N,DN63,AI$7)))</f>
        <v/>
      </c>
      <c r="AJ63" s="620" t="str">
        <f>IF($E63="","",IF(INDEX(E_SourceStreams!$A:$N,DO63,AJ$7)="","",INDEX(E_SourceStreams!$A:$N,DO63,AJ$7)))</f>
        <v/>
      </c>
      <c r="AK63" s="620" t="str">
        <f>IF($E63="","",IF(INDEX(E_SourceStreams!$A:$N,DP63,AK$7)="","",INDEX(E_SourceStreams!$A:$N,DP63,AK$7)))</f>
        <v/>
      </c>
      <c r="AL63" s="620" t="str">
        <f>IF($E63="","",IF(INDEX(E_SourceStreams!$A:$N,DQ63,AL$7)="","",INDEX(E_SourceStreams!$A:$N,DQ63,AL$7)))</f>
        <v/>
      </c>
      <c r="AM63" s="620" t="str">
        <f>IF($E63="","",IF(INDEX(E_SourceStreams!$A:$N,DR63,AM$7)="","",INDEX(E_SourceStreams!$A:$N,DR63,AM$7)))</f>
        <v/>
      </c>
      <c r="AN63" s="620" t="str">
        <f>IF($E63="","",IF(INDEX(E_SourceStreams!$A:$N,DS63,AN$7)="","",INDEX(E_SourceStreams!$A:$N,DS63,AN$7)))</f>
        <v/>
      </c>
      <c r="AO63" s="620" t="str">
        <f>IF($E63="","",IF(INDEX(E_SourceStreams!$A:$N,DT63,AO$7)="","",INDEX(E_SourceStreams!$A:$N,DT63,AO$7)))</f>
        <v/>
      </c>
      <c r="AP63" s="620" t="str">
        <f>IF($E63="","",IF(INDEX(E_SourceStreams!$A:$N,DU63,AP$7)="","",INDEX(E_SourceStreams!$A:$N,DU63,AP$7)))</f>
        <v/>
      </c>
      <c r="AQ63" s="620" t="str">
        <f>IF($E63="","",IF(INDEX(E_SourceStreams!$A:$N,DV63,AQ$7)="","",INDEX(E_SourceStreams!$A:$N,DV63,AQ$7)))</f>
        <v/>
      </c>
      <c r="AR63" s="620" t="str">
        <f>IF($E63="","",IF(INDEX(E_SourceStreams!$A:$N,DW63,AR$7)="","",INDEX(E_SourceStreams!$A:$N,DW63,AR$7)))</f>
        <v/>
      </c>
      <c r="AS63" s="620" t="str">
        <f>IF($E63="","",IF(INDEX(E_SourceStreams!$A:$N,DX63,AS$7)="","",INDEX(E_SourceStreams!$A:$N,DX63,AS$7)))</f>
        <v/>
      </c>
      <c r="AT63" s="620" t="str">
        <f>IF($E63="","",IF(INDEX(E_SourceStreams!$A:$N,DY63,AT$7)="","",INDEX(E_SourceStreams!$A:$N,DY63,AT$7)))</f>
        <v/>
      </c>
      <c r="AU63" s="620" t="str">
        <f>IF($E63="","",IF(INDEX(E_SourceStreams!$A:$N,DZ63,AU$7)="","",INDEX(E_SourceStreams!$A:$N,DZ63,AU$7)))</f>
        <v/>
      </c>
      <c r="AV63" s="620" t="str">
        <f>IF($E63="","",IF(INDEX(E_SourceStreams!$A:$N,EA63,AV$7)="","",INDEX(E_SourceStreams!$A:$N,EA63,AV$7)))</f>
        <v/>
      </c>
      <c r="AW63" s="620" t="str">
        <f>IF($E63="","",IF(INDEX(E_SourceStreams!$A:$N,EB63,AW$7)="","",INDEX(E_SourceStreams!$A:$N,EB63,AW$7)))</f>
        <v/>
      </c>
      <c r="AX63" s="620" t="str">
        <f>IF($E63="","",IF(INDEX(E_SourceStreams!$A:$N,EC63,AX$7)="","",INDEX(E_SourceStreams!$A:$N,EC63,AX$7)))</f>
        <v/>
      </c>
      <c r="AY63" s="620" t="str">
        <f>IF($E63="","",IF(INDEX(E_SourceStreams!$A:$N,ED63,AY$7)="","",INDEX(E_SourceStreams!$A:$N,ED63,AY$7)))</f>
        <v/>
      </c>
      <c r="AZ63" s="620" t="str">
        <f>IF($E63="","",IF(INDEX(E_SourceStreams!$A:$N,EE63,AZ$7)="","",INDEX(E_SourceStreams!$A:$N,EE63,AZ$7)))</f>
        <v/>
      </c>
      <c r="BA63" s="620" t="str">
        <f>IF($E63="","",IF(INDEX(E_SourceStreams!$A:$N,EF63,BA$7)="","",INDEX(E_SourceStreams!$A:$N,EF63,BA$7)))</f>
        <v/>
      </c>
      <c r="BB63" s="620" t="str">
        <f>IF($E63="","",IF(INDEX(E_SourceStreams!$A:$N,EG63,BB$7)="","",INDEX(E_SourceStreams!$A:$N,EG63,BB$7)))</f>
        <v/>
      </c>
      <c r="BC63" s="620" t="str">
        <f>IF($E63="","",IF(INDEX(E_SourceStreams!$A:$N,EH63,BC$7)="","",INDEX(E_SourceStreams!$A:$N,EH63,BC$7)))</f>
        <v/>
      </c>
      <c r="BD63" s="620" t="str">
        <f>IF($E63="","",IF(INDEX(E_SourceStreams!$A:$N,EI63,BD$7)="","",INDEX(E_SourceStreams!$A:$N,EI63,BD$7)))</f>
        <v/>
      </c>
      <c r="BE63" s="620" t="str">
        <f>IF($E63="","",IF(INDEX(E_SourceStreams!$A:$N,EJ63,BE$7)="","",INDEX(E_SourceStreams!$A:$N,EJ63,BE$7)))</f>
        <v/>
      </c>
      <c r="BF63" s="620" t="str">
        <f>IF($E63="","",IF(INDEX(E_SourceStreams!$A:$N,EK63,BF$7)="","",INDEX(E_SourceStreams!$A:$N,EK63,BF$7)))</f>
        <v/>
      </c>
      <c r="BG63" s="620" t="str">
        <f>IF($E63="","",IF(INDEX(E_SourceStreams!$A:$N,EL63,BG$7)="","",INDEX(E_SourceStreams!$A:$N,EL63,BG$7)))</f>
        <v/>
      </c>
      <c r="BH63" s="620" t="str">
        <f>IF($E63="","",IF(INDEX(E_SourceStreams!$A:$N,EM63,BH$7)="","",INDEX(E_SourceStreams!$A:$N,EM63,BH$7)))</f>
        <v/>
      </c>
      <c r="BI63" s="620" t="str">
        <f>IF($E63="","",IF(INDEX(E_SourceStreams!$A:$N,EN63,BI$7)="","",INDEX(E_SourceStreams!$A:$N,EN63,BI$7)))</f>
        <v/>
      </c>
      <c r="BJ63" s="620" t="str">
        <f>IF($E63="","",IF(INDEX(E_SourceStreams!$A:$N,EO63,BJ$7)="","",INDEX(E_SourceStreams!$A:$N,EO63,BJ$7)))</f>
        <v/>
      </c>
      <c r="BK63" s="620" t="str">
        <f>IF($E63="","",IF(INDEX(E_SourceStreams!$A:$N,EP63,BK$7)="","",INDEX(E_SourceStreams!$A:$N,EP63,BK$7)))</f>
        <v/>
      </c>
      <c r="BL63" s="620" t="str">
        <f>IF($E63="","",IF(INDEX(E_SourceStreams!$A:$N,EQ63,BL$7)="","",INDEX(E_SourceStreams!$A:$N,EQ63,BL$7)))</f>
        <v/>
      </c>
      <c r="BM63" s="620" t="str">
        <f>IF($E63="","",IF(INDEX(E_SourceStreams!$A:$N,ER63,BM$7)="","",INDEX(E_SourceStreams!$A:$N,ER63,BM$7)))</f>
        <v/>
      </c>
      <c r="BN63" s="620" t="str">
        <f>IF($E63="","",IF(INDEX(E_SourceStreams!$A:$N,ES63,BN$7)="","",INDEX(E_SourceStreams!$A:$N,ES63,BN$7)))</f>
        <v/>
      </c>
      <c r="BO63" s="620" t="str">
        <f>IF($E63="","",IF(INDEX(E_SourceStreams!$A:$N,ET63,BO$7)="","",INDEX(E_SourceStreams!$A:$N,ET63,BO$7)))</f>
        <v/>
      </c>
      <c r="BP63" s="620" t="str">
        <f>IF($E63="","",IF(INDEX(E_SourceStreams!$A:$N,EU63,BP$7)="","",INDEX(E_SourceStreams!$A:$N,EU63,BP$7)))</f>
        <v/>
      </c>
      <c r="BQ63" s="620" t="str">
        <f>IF($E63="","",IF(INDEX(E_SourceStreams!$A:$N,EV63,BQ$7)="","",INDEX(E_SourceStreams!$A:$N,EV63,BQ$7)))</f>
        <v/>
      </c>
      <c r="BR63" s="620" t="str">
        <f>IF($E63="","",IF(INDEX(E_SourceStreams!$A:$N,EW63,BR$7)="","",INDEX(E_SourceStreams!$A:$N,EW63,BR$7)))</f>
        <v/>
      </c>
      <c r="BS63" s="620" t="str">
        <f>IF($E63="","",IF(INDEX(E_SourceStreams!$A:$N,EX63,BS$7)="","",INDEX(E_SourceStreams!$A:$N,EX63,BS$7)))</f>
        <v/>
      </c>
      <c r="BT63" s="620" t="str">
        <f>IF($E63="","",IF(INDEX(E_SourceStreams!$A:$N,EY63,BT$7)="","",INDEX(E_SourceStreams!$A:$N,EY63,BT$7)))</f>
        <v/>
      </c>
      <c r="BU63" s="615"/>
      <c r="CJ63" s="621" t="str">
        <f t="shared" si="68"/>
        <v>SourceCategory_</v>
      </c>
      <c r="CK63" s="602" t="b">
        <f>INDEX(C_InstallationDescription!$A$224:$A$329,ROWS($CI$11:CI63))="ausblenden"</f>
        <v>1</v>
      </c>
      <c r="CL63" s="602" t="str">
        <f t="shared" si="69"/>
        <v>SourceStreamName_</v>
      </c>
      <c r="CN63" s="602">
        <f t="shared" si="67"/>
        <v>3566</v>
      </c>
      <c r="CO63" s="602">
        <f t="shared" si="4"/>
        <v>3568</v>
      </c>
      <c r="CP63" s="602">
        <f t="shared" si="5"/>
        <v>3570</v>
      </c>
      <c r="CQ63" s="602">
        <f t="shared" si="6"/>
        <v>3572</v>
      </c>
      <c r="CR63" s="602">
        <f t="shared" si="7"/>
        <v>3574</v>
      </c>
      <c r="CS63" s="602">
        <f t="shared" si="8"/>
        <v>3576</v>
      </c>
      <c r="CT63" s="602">
        <f t="shared" si="9"/>
        <v>3578</v>
      </c>
      <c r="CU63" s="602">
        <f t="shared" si="10"/>
        <v>3578</v>
      </c>
      <c r="CV63" s="602">
        <f t="shared" si="11"/>
        <v>3578</v>
      </c>
      <c r="CW63" s="602">
        <f t="shared" si="12"/>
        <v>3578</v>
      </c>
      <c r="CX63" s="602">
        <f t="shared" si="13"/>
        <v>3578</v>
      </c>
      <c r="CY63" s="602">
        <f t="shared" si="14"/>
        <v>3581</v>
      </c>
      <c r="CZ63" s="602">
        <f t="shared" si="15"/>
        <v>3585</v>
      </c>
      <c r="DA63" s="602">
        <f t="shared" si="16"/>
        <v>3586</v>
      </c>
      <c r="DB63" s="602">
        <f t="shared" si="17"/>
        <v>3587</v>
      </c>
      <c r="DC63" s="602">
        <f t="shared" si="18"/>
        <v>3594</v>
      </c>
      <c r="DD63" s="602">
        <f t="shared" si="19"/>
        <v>3604</v>
      </c>
      <c r="DE63" s="602">
        <f t="shared" si="20"/>
        <v>3604</v>
      </c>
      <c r="DF63" s="602">
        <f t="shared" si="21"/>
        <v>3604</v>
      </c>
      <c r="DG63" s="602">
        <f t="shared" si="22"/>
        <v>3604</v>
      </c>
      <c r="DH63" s="602">
        <f t="shared" si="23"/>
        <v>3604</v>
      </c>
      <c r="DI63" s="602">
        <f t="shared" si="24"/>
        <v>3604</v>
      </c>
      <c r="DJ63" s="602">
        <f t="shared" si="25"/>
        <v>3604</v>
      </c>
      <c r="DK63" s="602">
        <f t="shared" si="26"/>
        <v>3595</v>
      </c>
      <c r="DL63" s="602">
        <f t="shared" si="27"/>
        <v>3605</v>
      </c>
      <c r="DM63" s="602">
        <f t="shared" si="28"/>
        <v>3605</v>
      </c>
      <c r="DN63" s="602">
        <f t="shared" si="29"/>
        <v>3605</v>
      </c>
      <c r="DO63" s="602">
        <f t="shared" si="30"/>
        <v>3605</v>
      </c>
      <c r="DP63" s="602">
        <f t="shared" si="31"/>
        <v>3605</v>
      </c>
      <c r="DQ63" s="602">
        <f t="shared" si="32"/>
        <v>3605</v>
      </c>
      <c r="DR63" s="602">
        <f t="shared" si="33"/>
        <v>3605</v>
      </c>
      <c r="DS63" s="602">
        <f t="shared" si="34"/>
        <v>3596</v>
      </c>
      <c r="DT63" s="602">
        <f t="shared" si="35"/>
        <v>3606</v>
      </c>
      <c r="DU63" s="602">
        <f t="shared" si="36"/>
        <v>3606</v>
      </c>
      <c r="DV63" s="602">
        <f t="shared" si="37"/>
        <v>3606</v>
      </c>
      <c r="DW63" s="602">
        <f t="shared" si="38"/>
        <v>3606</v>
      </c>
      <c r="DX63" s="602">
        <f t="shared" si="39"/>
        <v>3606</v>
      </c>
      <c r="DY63" s="602">
        <f t="shared" si="40"/>
        <v>3606</v>
      </c>
      <c r="DZ63" s="602">
        <f t="shared" si="41"/>
        <v>3606</v>
      </c>
      <c r="EA63" s="602">
        <f t="shared" si="42"/>
        <v>3597</v>
      </c>
      <c r="EB63" s="602">
        <f t="shared" si="43"/>
        <v>3607</v>
      </c>
      <c r="EC63" s="602">
        <f t="shared" si="44"/>
        <v>3607</v>
      </c>
      <c r="ED63" s="602">
        <f t="shared" si="45"/>
        <v>3607</v>
      </c>
      <c r="EE63" s="602">
        <f t="shared" si="46"/>
        <v>3607</v>
      </c>
      <c r="EF63" s="602">
        <f t="shared" si="47"/>
        <v>3607</v>
      </c>
      <c r="EG63" s="602">
        <f t="shared" si="48"/>
        <v>3607</v>
      </c>
      <c r="EH63" s="602">
        <f t="shared" si="49"/>
        <v>3607</v>
      </c>
      <c r="EI63" s="602">
        <f t="shared" si="50"/>
        <v>3598</v>
      </c>
      <c r="EJ63" s="602">
        <f t="shared" si="51"/>
        <v>3608</v>
      </c>
      <c r="EK63" s="602">
        <f t="shared" si="52"/>
        <v>3608</v>
      </c>
      <c r="EL63" s="602">
        <f t="shared" si="53"/>
        <v>3608</v>
      </c>
      <c r="EM63" s="602">
        <f t="shared" si="54"/>
        <v>3608</v>
      </c>
      <c r="EN63" s="602">
        <f t="shared" si="55"/>
        <v>3608</v>
      </c>
      <c r="EO63" s="602">
        <f t="shared" si="56"/>
        <v>3608</v>
      </c>
      <c r="EP63" s="602">
        <f t="shared" si="57"/>
        <v>3608</v>
      </c>
      <c r="EQ63" s="602">
        <f t="shared" si="58"/>
        <v>3599</v>
      </c>
      <c r="ER63" s="602">
        <f t="shared" si="59"/>
        <v>3609</v>
      </c>
      <c r="ES63" s="602">
        <f t="shared" si="60"/>
        <v>3609</v>
      </c>
      <c r="ET63" s="602">
        <f t="shared" si="61"/>
        <v>3609</v>
      </c>
      <c r="EU63" s="602">
        <f t="shared" si="62"/>
        <v>3609</v>
      </c>
      <c r="EV63" s="602">
        <f t="shared" si="63"/>
        <v>3609</v>
      </c>
      <c r="EW63" s="602">
        <f t="shared" si="64"/>
        <v>3609</v>
      </c>
      <c r="EX63" s="602">
        <f t="shared" si="65"/>
        <v>3609</v>
      </c>
      <c r="EY63" s="602">
        <f t="shared" si="66"/>
        <v>3615</v>
      </c>
    </row>
    <row r="64" spans="2:155" ht="12.75" customHeight="1" x14ac:dyDescent="0.2">
      <c r="B64" s="617" t="str">
        <f>IF(COUNTIF($CK$10:CK64,TRUE)&gt;0,"",INDEX(C_InstallationDescription!$E$224:$E$240,ROWS($A$11:A64)))</f>
        <v/>
      </c>
      <c r="C64" s="623" t="str">
        <f>IF($E64="","",INDEX(C_InstallationDescription!F:F,MATCH($B64,C_InstallationDescription!$E:$E,0)))</f>
        <v/>
      </c>
      <c r="D64" s="623" t="str">
        <f>IF($E64="","",INDEX(C_InstallationDescription!I:I,MATCH($B64,C_InstallationDescription!$E:$E,0)))</f>
        <v/>
      </c>
      <c r="E64" s="623" t="str">
        <f>IF($B64="","",INDEX(C_InstallationDescription!F:F,MATCH($CJ64,C_InstallationDescription!$Q:$Q,0)))</f>
        <v/>
      </c>
      <c r="F64" s="624" t="str">
        <f>IF($E64="","",INDEX(C_InstallationDescription!L:L,MATCH($CJ64,C_InstallationDescription!$Q:$Q,0)))</f>
        <v/>
      </c>
      <c r="G64" s="623" t="str">
        <f>IF($E64="","",INDEX(C_InstallationDescription!M:M,MATCH($CJ64,C_InstallationDescription!$Q:$Q,0)))</f>
        <v/>
      </c>
      <c r="H64" s="623" t="str">
        <f>IF($E64="","",INDEX(C_InstallationDescription!N:N,MATCH($CJ64,C_InstallationDescription!$Q:$Q,0)))</f>
        <v/>
      </c>
      <c r="I64" s="620" t="str">
        <f>IF($E64="","",IF(INDEX(E_SourceStreams!$A:$N,CN64,I$7)="","",INDEX(E_SourceStreams!$A:$N,CN64,I$7)))</f>
        <v/>
      </c>
      <c r="J64" s="620" t="str">
        <f>IF($E64="","",IF(INDEX(E_SourceStreams!$A:$N,CO64,J$7)="","",INDEX(E_SourceStreams!$A:$N,CO64,J$7)))</f>
        <v/>
      </c>
      <c r="K64" s="620" t="str">
        <f>IF($E64="","",IF(INDEX(E_SourceStreams!$A:$N,CP64,K$7)="","",INDEX(E_SourceStreams!$A:$N,CP64,K$7)))</f>
        <v/>
      </c>
      <c r="L64" s="620" t="str">
        <f>IF($E64="","",IF(INDEX(E_SourceStreams!$A:$N,CQ64,L$7)="","",INDEX(E_SourceStreams!$A:$N,CQ64,L$7)))</f>
        <v/>
      </c>
      <c r="M64" s="620" t="str">
        <f>IF($E64="","",IF(INDEX(E_SourceStreams!$A:$N,CR64,M$7)="","",INDEX(E_SourceStreams!$A:$N,CR64,M$7)))</f>
        <v/>
      </c>
      <c r="N64" s="620" t="str">
        <f>IF($E64="","",IF(INDEX(E_SourceStreams!$A:$N,CS64,N$7)="","",INDEX(E_SourceStreams!$A:$N,CS64,N$7)))</f>
        <v/>
      </c>
      <c r="O64" s="620" t="str">
        <f>IF($E64="","",IF(INDEX(E_SourceStreams!$A:$N,CT64,O$7)="","",INDEX(E_SourceStreams!$A:$N,CT64,O$7)))</f>
        <v/>
      </c>
      <c r="P64" s="620" t="str">
        <f>IF($E64="","",IF(INDEX(E_SourceStreams!$A:$N,CU64,P$7)="","",INDEX(E_SourceStreams!$A:$N,CU64,P$7)))</f>
        <v/>
      </c>
      <c r="Q64" s="620" t="str">
        <f>IF($E64="","",IF(INDEX(E_SourceStreams!$A:$N,CV64,Q$7)="","",INDEX(E_SourceStreams!$A:$N,CV64,Q$7)))</f>
        <v/>
      </c>
      <c r="R64" s="620" t="str">
        <f>IF($E64="","",IF(INDEX(E_SourceStreams!$A:$N,CW64,R$7)="","",INDEX(E_SourceStreams!$A:$N,CW64,R$7)))</f>
        <v/>
      </c>
      <c r="S64" s="620" t="str">
        <f>IF($E64="","",IF(INDEX(E_SourceStreams!$A:$N,CX64,S$7)="","",INDEX(E_SourceStreams!$A:$N,CX64,S$7)))</f>
        <v/>
      </c>
      <c r="T64" s="620" t="str">
        <f>IF($E64="","",IF(INDEX(E_SourceStreams!$A:$N,CY64,T$7)="","",INDEX(E_SourceStreams!$A:$N,CY64,T$7)))</f>
        <v/>
      </c>
      <c r="U64" s="620" t="str">
        <f>IF($E64="","",IF(INDEX(E_SourceStreams!$A:$N,CZ64,U$7)="","",INDEX(E_SourceStreams!$A:$N,CZ64,U$7)))</f>
        <v/>
      </c>
      <c r="V64" s="620" t="str">
        <f>IF($E64="","",IF(INDEX(E_SourceStreams!$A:$N,DA64,V$7)="","",INDEX(E_SourceStreams!$A:$N,DA64,V$7)))</f>
        <v/>
      </c>
      <c r="W64" s="620" t="str">
        <f>IF($E64="","",IF(INDEX(E_SourceStreams!$A:$N,DB64,W$7)="","",INDEX(E_SourceStreams!$A:$N,DB64,W$7)))</f>
        <v/>
      </c>
      <c r="X64" s="620" t="str">
        <f>IF($E64="","",IF(INDEX(E_SourceStreams!$A:$N,DC64,X$7)="","",INDEX(E_SourceStreams!$A:$N,DC64,X$7)))</f>
        <v/>
      </c>
      <c r="Y64" s="620" t="str">
        <f>IF($E64="","",IF(INDEX(E_SourceStreams!$A:$N,DD64,Y$7)="","",INDEX(E_SourceStreams!$A:$N,DD64,Y$7)))</f>
        <v/>
      </c>
      <c r="Z64" s="620" t="str">
        <f>IF($E64="","",IF(INDEX(E_SourceStreams!$A:$N,DE64,Z$7)="","",INDEX(E_SourceStreams!$A:$N,DE64,Z$7)))</f>
        <v/>
      </c>
      <c r="AA64" s="620" t="str">
        <f>IF($E64="","",IF(INDEX(E_SourceStreams!$A:$N,DF64,AA$7)="","",INDEX(E_SourceStreams!$A:$N,DF64,AA$7)))</f>
        <v/>
      </c>
      <c r="AB64" s="620" t="str">
        <f>IF($E64="","",IF(INDEX(E_SourceStreams!$A:$N,DG64,AB$7)="","",INDEX(E_SourceStreams!$A:$N,DG64,AB$7)))</f>
        <v/>
      </c>
      <c r="AC64" s="620" t="str">
        <f>IF($E64="","",IF(INDEX(E_SourceStreams!$A:$N,DH64,AC$7)="","",INDEX(E_SourceStreams!$A:$N,DH64,AC$7)))</f>
        <v/>
      </c>
      <c r="AD64" s="620" t="str">
        <f>IF($E64="","",IF(INDEX(E_SourceStreams!$A:$N,DI64,AD$7)="","",INDEX(E_SourceStreams!$A:$N,DI64,AD$7)))</f>
        <v/>
      </c>
      <c r="AE64" s="620" t="str">
        <f>IF($E64="","",IF(INDEX(E_SourceStreams!$A:$N,DJ64,AE$7)="","",INDEX(E_SourceStreams!$A:$N,DJ64,AE$7)))</f>
        <v/>
      </c>
      <c r="AF64" s="620" t="str">
        <f>IF($E64="","",IF(INDEX(E_SourceStreams!$A:$N,DK64,AF$7)="","",INDEX(E_SourceStreams!$A:$N,DK64,AF$7)))</f>
        <v/>
      </c>
      <c r="AG64" s="620" t="str">
        <f>IF($E64="","",IF(INDEX(E_SourceStreams!$A:$N,DL64,AG$7)="","",INDEX(E_SourceStreams!$A:$N,DL64,AG$7)))</f>
        <v/>
      </c>
      <c r="AH64" s="620" t="str">
        <f>IF($E64="","",IF(INDEX(E_SourceStreams!$A:$N,DM64,AH$7)="","",INDEX(E_SourceStreams!$A:$N,DM64,AH$7)))</f>
        <v/>
      </c>
      <c r="AI64" s="620" t="str">
        <f>IF($E64="","",IF(INDEX(E_SourceStreams!$A:$N,DN64,AI$7)="","",INDEX(E_SourceStreams!$A:$N,DN64,AI$7)))</f>
        <v/>
      </c>
      <c r="AJ64" s="620" t="str">
        <f>IF($E64="","",IF(INDEX(E_SourceStreams!$A:$N,DO64,AJ$7)="","",INDEX(E_SourceStreams!$A:$N,DO64,AJ$7)))</f>
        <v/>
      </c>
      <c r="AK64" s="620" t="str">
        <f>IF($E64="","",IF(INDEX(E_SourceStreams!$A:$N,DP64,AK$7)="","",INDEX(E_SourceStreams!$A:$N,DP64,AK$7)))</f>
        <v/>
      </c>
      <c r="AL64" s="620" t="str">
        <f>IF($E64="","",IF(INDEX(E_SourceStreams!$A:$N,DQ64,AL$7)="","",INDEX(E_SourceStreams!$A:$N,DQ64,AL$7)))</f>
        <v/>
      </c>
      <c r="AM64" s="620" t="str">
        <f>IF($E64="","",IF(INDEX(E_SourceStreams!$A:$N,DR64,AM$7)="","",INDEX(E_SourceStreams!$A:$N,DR64,AM$7)))</f>
        <v/>
      </c>
      <c r="AN64" s="620" t="str">
        <f>IF($E64="","",IF(INDEX(E_SourceStreams!$A:$N,DS64,AN$7)="","",INDEX(E_SourceStreams!$A:$N,DS64,AN$7)))</f>
        <v/>
      </c>
      <c r="AO64" s="620" t="str">
        <f>IF($E64="","",IF(INDEX(E_SourceStreams!$A:$N,DT64,AO$7)="","",INDEX(E_SourceStreams!$A:$N,DT64,AO$7)))</f>
        <v/>
      </c>
      <c r="AP64" s="620" t="str">
        <f>IF($E64="","",IF(INDEX(E_SourceStreams!$A:$N,DU64,AP$7)="","",INDEX(E_SourceStreams!$A:$N,DU64,AP$7)))</f>
        <v/>
      </c>
      <c r="AQ64" s="620" t="str">
        <f>IF($E64="","",IF(INDEX(E_SourceStreams!$A:$N,DV64,AQ$7)="","",INDEX(E_SourceStreams!$A:$N,DV64,AQ$7)))</f>
        <v/>
      </c>
      <c r="AR64" s="620" t="str">
        <f>IF($E64="","",IF(INDEX(E_SourceStreams!$A:$N,DW64,AR$7)="","",INDEX(E_SourceStreams!$A:$N,DW64,AR$7)))</f>
        <v/>
      </c>
      <c r="AS64" s="620" t="str">
        <f>IF($E64="","",IF(INDEX(E_SourceStreams!$A:$N,DX64,AS$7)="","",INDEX(E_SourceStreams!$A:$N,DX64,AS$7)))</f>
        <v/>
      </c>
      <c r="AT64" s="620" t="str">
        <f>IF($E64="","",IF(INDEX(E_SourceStreams!$A:$N,DY64,AT$7)="","",INDEX(E_SourceStreams!$A:$N,DY64,AT$7)))</f>
        <v/>
      </c>
      <c r="AU64" s="620" t="str">
        <f>IF($E64="","",IF(INDEX(E_SourceStreams!$A:$N,DZ64,AU$7)="","",INDEX(E_SourceStreams!$A:$N,DZ64,AU$7)))</f>
        <v/>
      </c>
      <c r="AV64" s="620" t="str">
        <f>IF($E64="","",IF(INDEX(E_SourceStreams!$A:$N,EA64,AV$7)="","",INDEX(E_SourceStreams!$A:$N,EA64,AV$7)))</f>
        <v/>
      </c>
      <c r="AW64" s="620" t="str">
        <f>IF($E64="","",IF(INDEX(E_SourceStreams!$A:$N,EB64,AW$7)="","",INDEX(E_SourceStreams!$A:$N,EB64,AW$7)))</f>
        <v/>
      </c>
      <c r="AX64" s="620" t="str">
        <f>IF($E64="","",IF(INDEX(E_SourceStreams!$A:$N,EC64,AX$7)="","",INDEX(E_SourceStreams!$A:$N,EC64,AX$7)))</f>
        <v/>
      </c>
      <c r="AY64" s="620" t="str">
        <f>IF($E64="","",IF(INDEX(E_SourceStreams!$A:$N,ED64,AY$7)="","",INDEX(E_SourceStreams!$A:$N,ED64,AY$7)))</f>
        <v/>
      </c>
      <c r="AZ64" s="620" t="str">
        <f>IF($E64="","",IF(INDEX(E_SourceStreams!$A:$N,EE64,AZ$7)="","",INDEX(E_SourceStreams!$A:$N,EE64,AZ$7)))</f>
        <v/>
      </c>
      <c r="BA64" s="620" t="str">
        <f>IF($E64="","",IF(INDEX(E_SourceStreams!$A:$N,EF64,BA$7)="","",INDEX(E_SourceStreams!$A:$N,EF64,BA$7)))</f>
        <v/>
      </c>
      <c r="BB64" s="620" t="str">
        <f>IF($E64="","",IF(INDEX(E_SourceStreams!$A:$N,EG64,BB$7)="","",INDEX(E_SourceStreams!$A:$N,EG64,BB$7)))</f>
        <v/>
      </c>
      <c r="BC64" s="620" t="str">
        <f>IF($E64="","",IF(INDEX(E_SourceStreams!$A:$N,EH64,BC$7)="","",INDEX(E_SourceStreams!$A:$N,EH64,BC$7)))</f>
        <v/>
      </c>
      <c r="BD64" s="620" t="str">
        <f>IF($E64="","",IF(INDEX(E_SourceStreams!$A:$N,EI64,BD$7)="","",INDEX(E_SourceStreams!$A:$N,EI64,BD$7)))</f>
        <v/>
      </c>
      <c r="BE64" s="620" t="str">
        <f>IF($E64="","",IF(INDEX(E_SourceStreams!$A:$N,EJ64,BE$7)="","",INDEX(E_SourceStreams!$A:$N,EJ64,BE$7)))</f>
        <v/>
      </c>
      <c r="BF64" s="620" t="str">
        <f>IF($E64="","",IF(INDEX(E_SourceStreams!$A:$N,EK64,BF$7)="","",INDEX(E_SourceStreams!$A:$N,EK64,BF$7)))</f>
        <v/>
      </c>
      <c r="BG64" s="620" t="str">
        <f>IF($E64="","",IF(INDEX(E_SourceStreams!$A:$N,EL64,BG$7)="","",INDEX(E_SourceStreams!$A:$N,EL64,BG$7)))</f>
        <v/>
      </c>
      <c r="BH64" s="620" t="str">
        <f>IF($E64="","",IF(INDEX(E_SourceStreams!$A:$N,EM64,BH$7)="","",INDEX(E_SourceStreams!$A:$N,EM64,BH$7)))</f>
        <v/>
      </c>
      <c r="BI64" s="620" t="str">
        <f>IF($E64="","",IF(INDEX(E_SourceStreams!$A:$N,EN64,BI$7)="","",INDEX(E_SourceStreams!$A:$N,EN64,BI$7)))</f>
        <v/>
      </c>
      <c r="BJ64" s="620" t="str">
        <f>IF($E64="","",IF(INDEX(E_SourceStreams!$A:$N,EO64,BJ$7)="","",INDEX(E_SourceStreams!$A:$N,EO64,BJ$7)))</f>
        <v/>
      </c>
      <c r="BK64" s="620" t="str">
        <f>IF($E64="","",IF(INDEX(E_SourceStreams!$A:$N,EP64,BK$7)="","",INDEX(E_SourceStreams!$A:$N,EP64,BK$7)))</f>
        <v/>
      </c>
      <c r="BL64" s="620" t="str">
        <f>IF($E64="","",IF(INDEX(E_SourceStreams!$A:$N,EQ64,BL$7)="","",INDEX(E_SourceStreams!$A:$N,EQ64,BL$7)))</f>
        <v/>
      </c>
      <c r="BM64" s="620" t="str">
        <f>IF($E64="","",IF(INDEX(E_SourceStreams!$A:$N,ER64,BM$7)="","",INDEX(E_SourceStreams!$A:$N,ER64,BM$7)))</f>
        <v/>
      </c>
      <c r="BN64" s="620" t="str">
        <f>IF($E64="","",IF(INDEX(E_SourceStreams!$A:$N,ES64,BN$7)="","",INDEX(E_SourceStreams!$A:$N,ES64,BN$7)))</f>
        <v/>
      </c>
      <c r="BO64" s="620" t="str">
        <f>IF($E64="","",IF(INDEX(E_SourceStreams!$A:$N,ET64,BO$7)="","",INDEX(E_SourceStreams!$A:$N,ET64,BO$7)))</f>
        <v/>
      </c>
      <c r="BP64" s="620" t="str">
        <f>IF($E64="","",IF(INDEX(E_SourceStreams!$A:$N,EU64,BP$7)="","",INDEX(E_SourceStreams!$A:$N,EU64,BP$7)))</f>
        <v/>
      </c>
      <c r="BQ64" s="620" t="str">
        <f>IF($E64="","",IF(INDEX(E_SourceStreams!$A:$N,EV64,BQ$7)="","",INDEX(E_SourceStreams!$A:$N,EV64,BQ$7)))</f>
        <v/>
      </c>
      <c r="BR64" s="620" t="str">
        <f>IF($E64="","",IF(INDEX(E_SourceStreams!$A:$N,EW64,BR$7)="","",INDEX(E_SourceStreams!$A:$N,EW64,BR$7)))</f>
        <v/>
      </c>
      <c r="BS64" s="620" t="str">
        <f>IF($E64="","",IF(INDEX(E_SourceStreams!$A:$N,EX64,BS$7)="","",INDEX(E_SourceStreams!$A:$N,EX64,BS$7)))</f>
        <v/>
      </c>
      <c r="BT64" s="620" t="str">
        <f>IF($E64="","",IF(INDEX(E_SourceStreams!$A:$N,EY64,BT$7)="","",INDEX(E_SourceStreams!$A:$N,EY64,BT$7)))</f>
        <v/>
      </c>
      <c r="BU64" s="615"/>
      <c r="CJ64" s="621" t="str">
        <f t="shared" si="68"/>
        <v>SourceCategory_</v>
      </c>
      <c r="CK64" s="602" t="b">
        <f>INDEX(C_InstallationDescription!$A$224:$A$329,ROWS($CI$11:CI64))="ausblenden"</f>
        <v>1</v>
      </c>
      <c r="CL64" s="602" t="str">
        <f t="shared" si="69"/>
        <v>SourceStreamName_</v>
      </c>
      <c r="CN64" s="602">
        <f t="shared" si="67"/>
        <v>3632</v>
      </c>
      <c r="CO64" s="602">
        <f t="shared" si="4"/>
        <v>3634</v>
      </c>
      <c r="CP64" s="602">
        <f t="shared" si="5"/>
        <v>3636</v>
      </c>
      <c r="CQ64" s="602">
        <f t="shared" si="6"/>
        <v>3638</v>
      </c>
      <c r="CR64" s="602">
        <f t="shared" si="7"/>
        <v>3640</v>
      </c>
      <c r="CS64" s="602">
        <f t="shared" si="8"/>
        <v>3642</v>
      </c>
      <c r="CT64" s="602">
        <f t="shared" si="9"/>
        <v>3644</v>
      </c>
      <c r="CU64" s="602">
        <f t="shared" si="10"/>
        <v>3644</v>
      </c>
      <c r="CV64" s="602">
        <f t="shared" si="11"/>
        <v>3644</v>
      </c>
      <c r="CW64" s="602">
        <f t="shared" si="12"/>
        <v>3644</v>
      </c>
      <c r="CX64" s="602">
        <f t="shared" si="13"/>
        <v>3644</v>
      </c>
      <c r="CY64" s="602">
        <f t="shared" si="14"/>
        <v>3647</v>
      </c>
      <c r="CZ64" s="602">
        <f t="shared" si="15"/>
        <v>3651</v>
      </c>
      <c r="DA64" s="602">
        <f t="shared" si="16"/>
        <v>3652</v>
      </c>
      <c r="DB64" s="602">
        <f t="shared" si="17"/>
        <v>3653</v>
      </c>
      <c r="DC64" s="602">
        <f t="shared" si="18"/>
        <v>3660</v>
      </c>
      <c r="DD64" s="602">
        <f t="shared" si="19"/>
        <v>3670</v>
      </c>
      <c r="DE64" s="602">
        <f t="shared" si="20"/>
        <v>3670</v>
      </c>
      <c r="DF64" s="602">
        <f t="shared" si="21"/>
        <v>3670</v>
      </c>
      <c r="DG64" s="602">
        <f t="shared" si="22"/>
        <v>3670</v>
      </c>
      <c r="DH64" s="602">
        <f t="shared" si="23"/>
        <v>3670</v>
      </c>
      <c r="DI64" s="602">
        <f t="shared" si="24"/>
        <v>3670</v>
      </c>
      <c r="DJ64" s="602">
        <f t="shared" si="25"/>
        <v>3670</v>
      </c>
      <c r="DK64" s="602">
        <f t="shared" si="26"/>
        <v>3661</v>
      </c>
      <c r="DL64" s="602">
        <f t="shared" si="27"/>
        <v>3671</v>
      </c>
      <c r="DM64" s="602">
        <f t="shared" si="28"/>
        <v>3671</v>
      </c>
      <c r="DN64" s="602">
        <f t="shared" si="29"/>
        <v>3671</v>
      </c>
      <c r="DO64" s="602">
        <f t="shared" si="30"/>
        <v>3671</v>
      </c>
      <c r="DP64" s="602">
        <f t="shared" si="31"/>
        <v>3671</v>
      </c>
      <c r="DQ64" s="602">
        <f t="shared" si="32"/>
        <v>3671</v>
      </c>
      <c r="DR64" s="602">
        <f t="shared" si="33"/>
        <v>3671</v>
      </c>
      <c r="DS64" s="602">
        <f t="shared" si="34"/>
        <v>3662</v>
      </c>
      <c r="DT64" s="602">
        <f t="shared" si="35"/>
        <v>3672</v>
      </c>
      <c r="DU64" s="602">
        <f t="shared" si="36"/>
        <v>3672</v>
      </c>
      <c r="DV64" s="602">
        <f t="shared" si="37"/>
        <v>3672</v>
      </c>
      <c r="DW64" s="602">
        <f t="shared" si="38"/>
        <v>3672</v>
      </c>
      <c r="DX64" s="602">
        <f t="shared" si="39"/>
        <v>3672</v>
      </c>
      <c r="DY64" s="602">
        <f t="shared" si="40"/>
        <v>3672</v>
      </c>
      <c r="DZ64" s="602">
        <f t="shared" si="41"/>
        <v>3672</v>
      </c>
      <c r="EA64" s="602">
        <f t="shared" si="42"/>
        <v>3663</v>
      </c>
      <c r="EB64" s="602">
        <f t="shared" si="43"/>
        <v>3673</v>
      </c>
      <c r="EC64" s="602">
        <f t="shared" si="44"/>
        <v>3673</v>
      </c>
      <c r="ED64" s="602">
        <f t="shared" si="45"/>
        <v>3673</v>
      </c>
      <c r="EE64" s="602">
        <f t="shared" si="46"/>
        <v>3673</v>
      </c>
      <c r="EF64" s="602">
        <f t="shared" si="47"/>
        <v>3673</v>
      </c>
      <c r="EG64" s="602">
        <f t="shared" si="48"/>
        <v>3673</v>
      </c>
      <c r="EH64" s="602">
        <f t="shared" si="49"/>
        <v>3673</v>
      </c>
      <c r="EI64" s="602">
        <f t="shared" si="50"/>
        <v>3664</v>
      </c>
      <c r="EJ64" s="602">
        <f t="shared" si="51"/>
        <v>3674</v>
      </c>
      <c r="EK64" s="602">
        <f t="shared" si="52"/>
        <v>3674</v>
      </c>
      <c r="EL64" s="602">
        <f t="shared" si="53"/>
        <v>3674</v>
      </c>
      <c r="EM64" s="602">
        <f t="shared" si="54"/>
        <v>3674</v>
      </c>
      <c r="EN64" s="602">
        <f t="shared" si="55"/>
        <v>3674</v>
      </c>
      <c r="EO64" s="602">
        <f t="shared" si="56"/>
        <v>3674</v>
      </c>
      <c r="EP64" s="602">
        <f t="shared" si="57"/>
        <v>3674</v>
      </c>
      <c r="EQ64" s="602">
        <f t="shared" si="58"/>
        <v>3665</v>
      </c>
      <c r="ER64" s="602">
        <f t="shared" si="59"/>
        <v>3675</v>
      </c>
      <c r="ES64" s="602">
        <f t="shared" si="60"/>
        <v>3675</v>
      </c>
      <c r="ET64" s="602">
        <f t="shared" si="61"/>
        <v>3675</v>
      </c>
      <c r="EU64" s="602">
        <f t="shared" si="62"/>
        <v>3675</v>
      </c>
      <c r="EV64" s="602">
        <f t="shared" si="63"/>
        <v>3675</v>
      </c>
      <c r="EW64" s="602">
        <f t="shared" si="64"/>
        <v>3675</v>
      </c>
      <c r="EX64" s="602">
        <f t="shared" si="65"/>
        <v>3675</v>
      </c>
      <c r="EY64" s="602">
        <f t="shared" si="66"/>
        <v>3681</v>
      </c>
    </row>
    <row r="65" spans="2:155" ht="12.75" customHeight="1" x14ac:dyDescent="0.2">
      <c r="B65" s="617" t="str">
        <f>IF(COUNTIF($CK$10:CK65,TRUE)&gt;0,"",INDEX(C_InstallationDescription!$E$224:$E$240,ROWS($A$11:A65)))</f>
        <v/>
      </c>
      <c r="C65" s="623" t="str">
        <f>IF($E65="","",INDEX(C_InstallationDescription!F:F,MATCH($B65,C_InstallationDescription!$E:$E,0)))</f>
        <v/>
      </c>
      <c r="D65" s="623" t="str">
        <f>IF($E65="","",INDEX(C_InstallationDescription!I:I,MATCH($B65,C_InstallationDescription!$E:$E,0)))</f>
        <v/>
      </c>
      <c r="E65" s="623" t="str">
        <f>IF($B65="","",INDEX(C_InstallationDescription!F:F,MATCH($CJ65,C_InstallationDescription!$Q:$Q,0)))</f>
        <v/>
      </c>
      <c r="F65" s="624" t="str">
        <f>IF($E65="","",INDEX(C_InstallationDescription!L:L,MATCH($CJ65,C_InstallationDescription!$Q:$Q,0)))</f>
        <v/>
      </c>
      <c r="G65" s="623" t="str">
        <f>IF($E65="","",INDEX(C_InstallationDescription!M:M,MATCH($CJ65,C_InstallationDescription!$Q:$Q,0)))</f>
        <v/>
      </c>
      <c r="H65" s="623" t="str">
        <f>IF($E65="","",INDEX(C_InstallationDescription!N:N,MATCH($CJ65,C_InstallationDescription!$Q:$Q,0)))</f>
        <v/>
      </c>
      <c r="I65" s="620" t="str">
        <f>IF($E65="","",IF(INDEX(E_SourceStreams!$A:$N,CN65,I$7)="","",INDEX(E_SourceStreams!$A:$N,CN65,I$7)))</f>
        <v/>
      </c>
      <c r="J65" s="620" t="str">
        <f>IF($E65="","",IF(INDEX(E_SourceStreams!$A:$N,CO65,J$7)="","",INDEX(E_SourceStreams!$A:$N,CO65,J$7)))</f>
        <v/>
      </c>
      <c r="K65" s="620" t="str">
        <f>IF($E65="","",IF(INDEX(E_SourceStreams!$A:$N,CP65,K$7)="","",INDEX(E_SourceStreams!$A:$N,CP65,K$7)))</f>
        <v/>
      </c>
      <c r="L65" s="620" t="str">
        <f>IF($E65="","",IF(INDEX(E_SourceStreams!$A:$N,CQ65,L$7)="","",INDEX(E_SourceStreams!$A:$N,CQ65,L$7)))</f>
        <v/>
      </c>
      <c r="M65" s="620" t="str">
        <f>IF($E65="","",IF(INDEX(E_SourceStreams!$A:$N,CR65,M$7)="","",INDEX(E_SourceStreams!$A:$N,CR65,M$7)))</f>
        <v/>
      </c>
      <c r="N65" s="620" t="str">
        <f>IF($E65="","",IF(INDEX(E_SourceStreams!$A:$N,CS65,N$7)="","",INDEX(E_SourceStreams!$A:$N,CS65,N$7)))</f>
        <v/>
      </c>
      <c r="O65" s="620" t="str">
        <f>IF($E65="","",IF(INDEX(E_SourceStreams!$A:$N,CT65,O$7)="","",INDEX(E_SourceStreams!$A:$N,CT65,O$7)))</f>
        <v/>
      </c>
      <c r="P65" s="620" t="str">
        <f>IF($E65="","",IF(INDEX(E_SourceStreams!$A:$N,CU65,P$7)="","",INDEX(E_SourceStreams!$A:$N,CU65,P$7)))</f>
        <v/>
      </c>
      <c r="Q65" s="620" t="str">
        <f>IF($E65="","",IF(INDEX(E_SourceStreams!$A:$N,CV65,Q$7)="","",INDEX(E_SourceStreams!$A:$N,CV65,Q$7)))</f>
        <v/>
      </c>
      <c r="R65" s="620" t="str">
        <f>IF($E65="","",IF(INDEX(E_SourceStreams!$A:$N,CW65,R$7)="","",INDEX(E_SourceStreams!$A:$N,CW65,R$7)))</f>
        <v/>
      </c>
      <c r="S65" s="620" t="str">
        <f>IF($E65="","",IF(INDEX(E_SourceStreams!$A:$N,CX65,S$7)="","",INDEX(E_SourceStreams!$A:$N,CX65,S$7)))</f>
        <v/>
      </c>
      <c r="T65" s="620" t="str">
        <f>IF($E65="","",IF(INDEX(E_SourceStreams!$A:$N,CY65,T$7)="","",INDEX(E_SourceStreams!$A:$N,CY65,T$7)))</f>
        <v/>
      </c>
      <c r="U65" s="620" t="str">
        <f>IF($E65="","",IF(INDEX(E_SourceStreams!$A:$N,CZ65,U$7)="","",INDEX(E_SourceStreams!$A:$N,CZ65,U$7)))</f>
        <v/>
      </c>
      <c r="V65" s="620" t="str">
        <f>IF($E65="","",IF(INDEX(E_SourceStreams!$A:$N,DA65,V$7)="","",INDEX(E_SourceStreams!$A:$N,DA65,V$7)))</f>
        <v/>
      </c>
      <c r="W65" s="620" t="str">
        <f>IF($E65="","",IF(INDEX(E_SourceStreams!$A:$N,DB65,W$7)="","",INDEX(E_SourceStreams!$A:$N,DB65,W$7)))</f>
        <v/>
      </c>
      <c r="X65" s="620" t="str">
        <f>IF($E65="","",IF(INDEX(E_SourceStreams!$A:$N,DC65,X$7)="","",INDEX(E_SourceStreams!$A:$N,DC65,X$7)))</f>
        <v/>
      </c>
      <c r="Y65" s="620" t="str">
        <f>IF($E65="","",IF(INDEX(E_SourceStreams!$A:$N,DD65,Y$7)="","",INDEX(E_SourceStreams!$A:$N,DD65,Y$7)))</f>
        <v/>
      </c>
      <c r="Z65" s="620" t="str">
        <f>IF($E65="","",IF(INDEX(E_SourceStreams!$A:$N,DE65,Z$7)="","",INDEX(E_SourceStreams!$A:$N,DE65,Z$7)))</f>
        <v/>
      </c>
      <c r="AA65" s="620" t="str">
        <f>IF($E65="","",IF(INDEX(E_SourceStreams!$A:$N,DF65,AA$7)="","",INDEX(E_SourceStreams!$A:$N,DF65,AA$7)))</f>
        <v/>
      </c>
      <c r="AB65" s="620" t="str">
        <f>IF($E65="","",IF(INDEX(E_SourceStreams!$A:$N,DG65,AB$7)="","",INDEX(E_SourceStreams!$A:$N,DG65,AB$7)))</f>
        <v/>
      </c>
      <c r="AC65" s="620" t="str">
        <f>IF($E65="","",IF(INDEX(E_SourceStreams!$A:$N,DH65,AC$7)="","",INDEX(E_SourceStreams!$A:$N,DH65,AC$7)))</f>
        <v/>
      </c>
      <c r="AD65" s="620" t="str">
        <f>IF($E65="","",IF(INDEX(E_SourceStreams!$A:$N,DI65,AD$7)="","",INDEX(E_SourceStreams!$A:$N,DI65,AD$7)))</f>
        <v/>
      </c>
      <c r="AE65" s="620" t="str">
        <f>IF($E65="","",IF(INDEX(E_SourceStreams!$A:$N,DJ65,AE$7)="","",INDEX(E_SourceStreams!$A:$N,DJ65,AE$7)))</f>
        <v/>
      </c>
      <c r="AF65" s="620" t="str">
        <f>IF($E65="","",IF(INDEX(E_SourceStreams!$A:$N,DK65,AF$7)="","",INDEX(E_SourceStreams!$A:$N,DK65,AF$7)))</f>
        <v/>
      </c>
      <c r="AG65" s="620" t="str">
        <f>IF($E65="","",IF(INDEX(E_SourceStreams!$A:$N,DL65,AG$7)="","",INDEX(E_SourceStreams!$A:$N,DL65,AG$7)))</f>
        <v/>
      </c>
      <c r="AH65" s="620" t="str">
        <f>IF($E65="","",IF(INDEX(E_SourceStreams!$A:$N,DM65,AH$7)="","",INDEX(E_SourceStreams!$A:$N,DM65,AH$7)))</f>
        <v/>
      </c>
      <c r="AI65" s="620" t="str">
        <f>IF($E65="","",IF(INDEX(E_SourceStreams!$A:$N,DN65,AI$7)="","",INDEX(E_SourceStreams!$A:$N,DN65,AI$7)))</f>
        <v/>
      </c>
      <c r="AJ65" s="620" t="str">
        <f>IF($E65="","",IF(INDEX(E_SourceStreams!$A:$N,DO65,AJ$7)="","",INDEX(E_SourceStreams!$A:$N,DO65,AJ$7)))</f>
        <v/>
      </c>
      <c r="AK65" s="620" t="str">
        <f>IF($E65="","",IF(INDEX(E_SourceStreams!$A:$N,DP65,AK$7)="","",INDEX(E_SourceStreams!$A:$N,DP65,AK$7)))</f>
        <v/>
      </c>
      <c r="AL65" s="620" t="str">
        <f>IF($E65="","",IF(INDEX(E_SourceStreams!$A:$N,DQ65,AL$7)="","",INDEX(E_SourceStreams!$A:$N,DQ65,AL$7)))</f>
        <v/>
      </c>
      <c r="AM65" s="620" t="str">
        <f>IF($E65="","",IF(INDEX(E_SourceStreams!$A:$N,DR65,AM$7)="","",INDEX(E_SourceStreams!$A:$N,DR65,AM$7)))</f>
        <v/>
      </c>
      <c r="AN65" s="620" t="str">
        <f>IF($E65="","",IF(INDEX(E_SourceStreams!$A:$N,DS65,AN$7)="","",INDEX(E_SourceStreams!$A:$N,DS65,AN$7)))</f>
        <v/>
      </c>
      <c r="AO65" s="620" t="str">
        <f>IF($E65="","",IF(INDEX(E_SourceStreams!$A:$N,DT65,AO$7)="","",INDEX(E_SourceStreams!$A:$N,DT65,AO$7)))</f>
        <v/>
      </c>
      <c r="AP65" s="620" t="str">
        <f>IF($E65="","",IF(INDEX(E_SourceStreams!$A:$N,DU65,AP$7)="","",INDEX(E_SourceStreams!$A:$N,DU65,AP$7)))</f>
        <v/>
      </c>
      <c r="AQ65" s="620" t="str">
        <f>IF($E65="","",IF(INDEX(E_SourceStreams!$A:$N,DV65,AQ$7)="","",INDEX(E_SourceStreams!$A:$N,DV65,AQ$7)))</f>
        <v/>
      </c>
      <c r="AR65" s="620" t="str">
        <f>IF($E65="","",IF(INDEX(E_SourceStreams!$A:$N,DW65,AR$7)="","",INDEX(E_SourceStreams!$A:$N,DW65,AR$7)))</f>
        <v/>
      </c>
      <c r="AS65" s="620" t="str">
        <f>IF($E65="","",IF(INDEX(E_SourceStreams!$A:$N,DX65,AS$7)="","",INDEX(E_SourceStreams!$A:$N,DX65,AS$7)))</f>
        <v/>
      </c>
      <c r="AT65" s="620" t="str">
        <f>IF($E65="","",IF(INDEX(E_SourceStreams!$A:$N,DY65,AT$7)="","",INDEX(E_SourceStreams!$A:$N,DY65,AT$7)))</f>
        <v/>
      </c>
      <c r="AU65" s="620" t="str">
        <f>IF($E65="","",IF(INDEX(E_SourceStreams!$A:$N,DZ65,AU$7)="","",INDEX(E_SourceStreams!$A:$N,DZ65,AU$7)))</f>
        <v/>
      </c>
      <c r="AV65" s="620" t="str">
        <f>IF($E65="","",IF(INDEX(E_SourceStreams!$A:$N,EA65,AV$7)="","",INDEX(E_SourceStreams!$A:$N,EA65,AV$7)))</f>
        <v/>
      </c>
      <c r="AW65" s="620" t="str">
        <f>IF($E65="","",IF(INDEX(E_SourceStreams!$A:$N,EB65,AW$7)="","",INDEX(E_SourceStreams!$A:$N,EB65,AW$7)))</f>
        <v/>
      </c>
      <c r="AX65" s="620" t="str">
        <f>IF($E65="","",IF(INDEX(E_SourceStreams!$A:$N,EC65,AX$7)="","",INDEX(E_SourceStreams!$A:$N,EC65,AX$7)))</f>
        <v/>
      </c>
      <c r="AY65" s="620" t="str">
        <f>IF($E65="","",IF(INDEX(E_SourceStreams!$A:$N,ED65,AY$7)="","",INDEX(E_SourceStreams!$A:$N,ED65,AY$7)))</f>
        <v/>
      </c>
      <c r="AZ65" s="620" t="str">
        <f>IF($E65="","",IF(INDEX(E_SourceStreams!$A:$N,EE65,AZ$7)="","",INDEX(E_SourceStreams!$A:$N,EE65,AZ$7)))</f>
        <v/>
      </c>
      <c r="BA65" s="620" t="str">
        <f>IF($E65="","",IF(INDEX(E_SourceStreams!$A:$N,EF65,BA$7)="","",INDEX(E_SourceStreams!$A:$N,EF65,BA$7)))</f>
        <v/>
      </c>
      <c r="BB65" s="620" t="str">
        <f>IF($E65="","",IF(INDEX(E_SourceStreams!$A:$N,EG65,BB$7)="","",INDEX(E_SourceStreams!$A:$N,EG65,BB$7)))</f>
        <v/>
      </c>
      <c r="BC65" s="620" t="str">
        <f>IF($E65="","",IF(INDEX(E_SourceStreams!$A:$N,EH65,BC$7)="","",INDEX(E_SourceStreams!$A:$N,EH65,BC$7)))</f>
        <v/>
      </c>
      <c r="BD65" s="620" t="str">
        <f>IF($E65="","",IF(INDEX(E_SourceStreams!$A:$N,EI65,BD$7)="","",INDEX(E_SourceStreams!$A:$N,EI65,BD$7)))</f>
        <v/>
      </c>
      <c r="BE65" s="620" t="str">
        <f>IF($E65="","",IF(INDEX(E_SourceStreams!$A:$N,EJ65,BE$7)="","",INDEX(E_SourceStreams!$A:$N,EJ65,BE$7)))</f>
        <v/>
      </c>
      <c r="BF65" s="620" t="str">
        <f>IF($E65="","",IF(INDEX(E_SourceStreams!$A:$N,EK65,BF$7)="","",INDEX(E_SourceStreams!$A:$N,EK65,BF$7)))</f>
        <v/>
      </c>
      <c r="BG65" s="620" t="str">
        <f>IF($E65="","",IF(INDEX(E_SourceStreams!$A:$N,EL65,BG$7)="","",INDEX(E_SourceStreams!$A:$N,EL65,BG$7)))</f>
        <v/>
      </c>
      <c r="BH65" s="620" t="str">
        <f>IF($E65="","",IF(INDEX(E_SourceStreams!$A:$N,EM65,BH$7)="","",INDEX(E_SourceStreams!$A:$N,EM65,BH$7)))</f>
        <v/>
      </c>
      <c r="BI65" s="620" t="str">
        <f>IF($E65="","",IF(INDEX(E_SourceStreams!$A:$N,EN65,BI$7)="","",INDEX(E_SourceStreams!$A:$N,EN65,BI$7)))</f>
        <v/>
      </c>
      <c r="BJ65" s="620" t="str">
        <f>IF($E65="","",IF(INDEX(E_SourceStreams!$A:$N,EO65,BJ$7)="","",INDEX(E_SourceStreams!$A:$N,EO65,BJ$7)))</f>
        <v/>
      </c>
      <c r="BK65" s="620" t="str">
        <f>IF($E65="","",IF(INDEX(E_SourceStreams!$A:$N,EP65,BK$7)="","",INDEX(E_SourceStreams!$A:$N,EP65,BK$7)))</f>
        <v/>
      </c>
      <c r="BL65" s="620" t="str">
        <f>IF($E65="","",IF(INDEX(E_SourceStreams!$A:$N,EQ65,BL$7)="","",INDEX(E_SourceStreams!$A:$N,EQ65,BL$7)))</f>
        <v/>
      </c>
      <c r="BM65" s="620" t="str">
        <f>IF($E65="","",IF(INDEX(E_SourceStreams!$A:$N,ER65,BM$7)="","",INDEX(E_SourceStreams!$A:$N,ER65,BM$7)))</f>
        <v/>
      </c>
      <c r="BN65" s="620" t="str">
        <f>IF($E65="","",IF(INDEX(E_SourceStreams!$A:$N,ES65,BN$7)="","",INDEX(E_SourceStreams!$A:$N,ES65,BN$7)))</f>
        <v/>
      </c>
      <c r="BO65" s="620" t="str">
        <f>IF($E65="","",IF(INDEX(E_SourceStreams!$A:$N,ET65,BO$7)="","",INDEX(E_SourceStreams!$A:$N,ET65,BO$7)))</f>
        <v/>
      </c>
      <c r="BP65" s="620" t="str">
        <f>IF($E65="","",IF(INDEX(E_SourceStreams!$A:$N,EU65,BP$7)="","",INDEX(E_SourceStreams!$A:$N,EU65,BP$7)))</f>
        <v/>
      </c>
      <c r="BQ65" s="620" t="str">
        <f>IF($E65="","",IF(INDEX(E_SourceStreams!$A:$N,EV65,BQ$7)="","",INDEX(E_SourceStreams!$A:$N,EV65,BQ$7)))</f>
        <v/>
      </c>
      <c r="BR65" s="620" t="str">
        <f>IF($E65="","",IF(INDEX(E_SourceStreams!$A:$N,EW65,BR$7)="","",INDEX(E_SourceStreams!$A:$N,EW65,BR$7)))</f>
        <v/>
      </c>
      <c r="BS65" s="620" t="str">
        <f>IF($E65="","",IF(INDEX(E_SourceStreams!$A:$N,EX65,BS$7)="","",INDEX(E_SourceStreams!$A:$N,EX65,BS$7)))</f>
        <v/>
      </c>
      <c r="BT65" s="620" t="str">
        <f>IF($E65="","",IF(INDEX(E_SourceStreams!$A:$N,EY65,BT$7)="","",INDEX(E_SourceStreams!$A:$N,EY65,BT$7)))</f>
        <v/>
      </c>
      <c r="BU65" s="615"/>
      <c r="CJ65" s="621" t="str">
        <f t="shared" si="68"/>
        <v>SourceCategory_</v>
      </c>
      <c r="CK65" s="602" t="b">
        <f>INDEX(C_InstallationDescription!$A$224:$A$329,ROWS($CI$11:CI65))="ausblenden"</f>
        <v>1</v>
      </c>
      <c r="CL65" s="602" t="str">
        <f t="shared" si="69"/>
        <v>SourceStreamName_</v>
      </c>
      <c r="CN65" s="602">
        <f t="shared" si="67"/>
        <v>3698</v>
      </c>
      <c r="CO65" s="602">
        <f t="shared" si="4"/>
        <v>3700</v>
      </c>
      <c r="CP65" s="602">
        <f t="shared" si="5"/>
        <v>3702</v>
      </c>
      <c r="CQ65" s="602">
        <f t="shared" si="6"/>
        <v>3704</v>
      </c>
      <c r="CR65" s="602">
        <f t="shared" si="7"/>
        <v>3706</v>
      </c>
      <c r="CS65" s="602">
        <f t="shared" si="8"/>
        <v>3708</v>
      </c>
      <c r="CT65" s="602">
        <f t="shared" si="9"/>
        <v>3710</v>
      </c>
      <c r="CU65" s="602">
        <f t="shared" si="10"/>
        <v>3710</v>
      </c>
      <c r="CV65" s="602">
        <f t="shared" si="11"/>
        <v>3710</v>
      </c>
      <c r="CW65" s="602">
        <f t="shared" si="12"/>
        <v>3710</v>
      </c>
      <c r="CX65" s="602">
        <f t="shared" si="13"/>
        <v>3710</v>
      </c>
      <c r="CY65" s="602">
        <f t="shared" si="14"/>
        <v>3713</v>
      </c>
      <c r="CZ65" s="602">
        <f t="shared" si="15"/>
        <v>3717</v>
      </c>
      <c r="DA65" s="602">
        <f t="shared" si="16"/>
        <v>3718</v>
      </c>
      <c r="DB65" s="602">
        <f t="shared" si="17"/>
        <v>3719</v>
      </c>
      <c r="DC65" s="602">
        <f t="shared" si="18"/>
        <v>3726</v>
      </c>
      <c r="DD65" s="602">
        <f t="shared" si="19"/>
        <v>3736</v>
      </c>
      <c r="DE65" s="602">
        <f t="shared" si="20"/>
        <v>3736</v>
      </c>
      <c r="DF65" s="602">
        <f t="shared" si="21"/>
        <v>3736</v>
      </c>
      <c r="DG65" s="602">
        <f t="shared" si="22"/>
        <v>3736</v>
      </c>
      <c r="DH65" s="602">
        <f t="shared" si="23"/>
        <v>3736</v>
      </c>
      <c r="DI65" s="602">
        <f t="shared" si="24"/>
        <v>3736</v>
      </c>
      <c r="DJ65" s="602">
        <f t="shared" si="25"/>
        <v>3736</v>
      </c>
      <c r="DK65" s="602">
        <f t="shared" si="26"/>
        <v>3727</v>
      </c>
      <c r="DL65" s="602">
        <f t="shared" si="27"/>
        <v>3737</v>
      </c>
      <c r="DM65" s="602">
        <f t="shared" si="28"/>
        <v>3737</v>
      </c>
      <c r="DN65" s="602">
        <f t="shared" si="29"/>
        <v>3737</v>
      </c>
      <c r="DO65" s="602">
        <f t="shared" si="30"/>
        <v>3737</v>
      </c>
      <c r="DP65" s="602">
        <f t="shared" si="31"/>
        <v>3737</v>
      </c>
      <c r="DQ65" s="602">
        <f t="shared" si="32"/>
        <v>3737</v>
      </c>
      <c r="DR65" s="602">
        <f t="shared" si="33"/>
        <v>3737</v>
      </c>
      <c r="DS65" s="602">
        <f t="shared" si="34"/>
        <v>3728</v>
      </c>
      <c r="DT65" s="602">
        <f t="shared" si="35"/>
        <v>3738</v>
      </c>
      <c r="DU65" s="602">
        <f t="shared" si="36"/>
        <v>3738</v>
      </c>
      <c r="DV65" s="602">
        <f t="shared" si="37"/>
        <v>3738</v>
      </c>
      <c r="DW65" s="602">
        <f t="shared" si="38"/>
        <v>3738</v>
      </c>
      <c r="DX65" s="602">
        <f t="shared" si="39"/>
        <v>3738</v>
      </c>
      <c r="DY65" s="602">
        <f t="shared" si="40"/>
        <v>3738</v>
      </c>
      <c r="DZ65" s="602">
        <f t="shared" si="41"/>
        <v>3738</v>
      </c>
      <c r="EA65" s="602">
        <f t="shared" si="42"/>
        <v>3729</v>
      </c>
      <c r="EB65" s="602">
        <f t="shared" si="43"/>
        <v>3739</v>
      </c>
      <c r="EC65" s="602">
        <f t="shared" si="44"/>
        <v>3739</v>
      </c>
      <c r="ED65" s="602">
        <f t="shared" si="45"/>
        <v>3739</v>
      </c>
      <c r="EE65" s="602">
        <f t="shared" si="46"/>
        <v>3739</v>
      </c>
      <c r="EF65" s="602">
        <f t="shared" si="47"/>
        <v>3739</v>
      </c>
      <c r="EG65" s="602">
        <f t="shared" si="48"/>
        <v>3739</v>
      </c>
      <c r="EH65" s="602">
        <f t="shared" si="49"/>
        <v>3739</v>
      </c>
      <c r="EI65" s="602">
        <f t="shared" si="50"/>
        <v>3730</v>
      </c>
      <c r="EJ65" s="602">
        <f t="shared" si="51"/>
        <v>3740</v>
      </c>
      <c r="EK65" s="602">
        <f t="shared" si="52"/>
        <v>3740</v>
      </c>
      <c r="EL65" s="602">
        <f t="shared" si="53"/>
        <v>3740</v>
      </c>
      <c r="EM65" s="602">
        <f t="shared" si="54"/>
        <v>3740</v>
      </c>
      <c r="EN65" s="602">
        <f t="shared" si="55"/>
        <v>3740</v>
      </c>
      <c r="EO65" s="602">
        <f t="shared" si="56"/>
        <v>3740</v>
      </c>
      <c r="EP65" s="602">
        <f t="shared" si="57"/>
        <v>3740</v>
      </c>
      <c r="EQ65" s="602">
        <f t="shared" si="58"/>
        <v>3731</v>
      </c>
      <c r="ER65" s="602">
        <f t="shared" si="59"/>
        <v>3741</v>
      </c>
      <c r="ES65" s="602">
        <f t="shared" si="60"/>
        <v>3741</v>
      </c>
      <c r="ET65" s="602">
        <f t="shared" si="61"/>
        <v>3741</v>
      </c>
      <c r="EU65" s="602">
        <f t="shared" si="62"/>
        <v>3741</v>
      </c>
      <c r="EV65" s="602">
        <f t="shared" si="63"/>
        <v>3741</v>
      </c>
      <c r="EW65" s="602">
        <f t="shared" si="64"/>
        <v>3741</v>
      </c>
      <c r="EX65" s="602">
        <f t="shared" si="65"/>
        <v>3741</v>
      </c>
      <c r="EY65" s="602">
        <f t="shared" si="66"/>
        <v>3747</v>
      </c>
    </row>
    <row r="66" spans="2:155" ht="12.75" customHeight="1" x14ac:dyDescent="0.2">
      <c r="B66" s="617" t="str">
        <f>IF(COUNTIF($CK$10:CK66,TRUE)&gt;0,"",INDEX(C_InstallationDescription!$E$224:$E$240,ROWS($A$11:A66)))</f>
        <v/>
      </c>
      <c r="C66" s="623" t="str">
        <f>IF($E66="","",INDEX(C_InstallationDescription!F:F,MATCH($B66,C_InstallationDescription!$E:$E,0)))</f>
        <v/>
      </c>
      <c r="D66" s="623" t="str">
        <f>IF($E66="","",INDEX(C_InstallationDescription!I:I,MATCH($B66,C_InstallationDescription!$E:$E,0)))</f>
        <v/>
      </c>
      <c r="E66" s="623" t="str">
        <f>IF($B66="","",INDEX(C_InstallationDescription!F:F,MATCH($CJ66,C_InstallationDescription!$Q:$Q,0)))</f>
        <v/>
      </c>
      <c r="F66" s="624" t="str">
        <f>IF($E66="","",INDEX(C_InstallationDescription!L:L,MATCH($CJ66,C_InstallationDescription!$Q:$Q,0)))</f>
        <v/>
      </c>
      <c r="G66" s="623" t="str">
        <f>IF($E66="","",INDEX(C_InstallationDescription!M:M,MATCH($CJ66,C_InstallationDescription!$Q:$Q,0)))</f>
        <v/>
      </c>
      <c r="H66" s="623" t="str">
        <f>IF($E66="","",INDEX(C_InstallationDescription!N:N,MATCH($CJ66,C_InstallationDescription!$Q:$Q,0)))</f>
        <v/>
      </c>
      <c r="I66" s="620" t="str">
        <f>IF($E66="","",IF(INDEX(E_SourceStreams!$A:$N,CN66,I$7)="","",INDEX(E_SourceStreams!$A:$N,CN66,I$7)))</f>
        <v/>
      </c>
      <c r="J66" s="620" t="str">
        <f>IF($E66="","",IF(INDEX(E_SourceStreams!$A:$N,CO66,J$7)="","",INDEX(E_SourceStreams!$A:$N,CO66,J$7)))</f>
        <v/>
      </c>
      <c r="K66" s="620" t="str">
        <f>IF($E66="","",IF(INDEX(E_SourceStreams!$A:$N,CP66,K$7)="","",INDEX(E_SourceStreams!$A:$N,CP66,K$7)))</f>
        <v/>
      </c>
      <c r="L66" s="620" t="str">
        <f>IF($E66="","",IF(INDEX(E_SourceStreams!$A:$N,CQ66,L$7)="","",INDEX(E_SourceStreams!$A:$N,CQ66,L$7)))</f>
        <v/>
      </c>
      <c r="M66" s="620" t="str">
        <f>IF($E66="","",IF(INDEX(E_SourceStreams!$A:$N,CR66,M$7)="","",INDEX(E_SourceStreams!$A:$N,CR66,M$7)))</f>
        <v/>
      </c>
      <c r="N66" s="620" t="str">
        <f>IF($E66="","",IF(INDEX(E_SourceStreams!$A:$N,CS66,N$7)="","",INDEX(E_SourceStreams!$A:$N,CS66,N$7)))</f>
        <v/>
      </c>
      <c r="O66" s="620" t="str">
        <f>IF($E66="","",IF(INDEX(E_SourceStreams!$A:$N,CT66,O$7)="","",INDEX(E_SourceStreams!$A:$N,CT66,O$7)))</f>
        <v/>
      </c>
      <c r="P66" s="620" t="str">
        <f>IF($E66="","",IF(INDEX(E_SourceStreams!$A:$N,CU66,P$7)="","",INDEX(E_SourceStreams!$A:$N,CU66,P$7)))</f>
        <v/>
      </c>
      <c r="Q66" s="620" t="str">
        <f>IF($E66="","",IF(INDEX(E_SourceStreams!$A:$N,CV66,Q$7)="","",INDEX(E_SourceStreams!$A:$N,CV66,Q$7)))</f>
        <v/>
      </c>
      <c r="R66" s="620" t="str">
        <f>IF($E66="","",IF(INDEX(E_SourceStreams!$A:$N,CW66,R$7)="","",INDEX(E_SourceStreams!$A:$N,CW66,R$7)))</f>
        <v/>
      </c>
      <c r="S66" s="620" t="str">
        <f>IF($E66="","",IF(INDEX(E_SourceStreams!$A:$N,CX66,S$7)="","",INDEX(E_SourceStreams!$A:$N,CX66,S$7)))</f>
        <v/>
      </c>
      <c r="T66" s="620" t="str">
        <f>IF($E66="","",IF(INDEX(E_SourceStreams!$A:$N,CY66,T$7)="","",INDEX(E_SourceStreams!$A:$N,CY66,T$7)))</f>
        <v/>
      </c>
      <c r="U66" s="620" t="str">
        <f>IF($E66="","",IF(INDEX(E_SourceStreams!$A:$N,CZ66,U$7)="","",INDEX(E_SourceStreams!$A:$N,CZ66,U$7)))</f>
        <v/>
      </c>
      <c r="V66" s="620" t="str">
        <f>IF($E66="","",IF(INDEX(E_SourceStreams!$A:$N,DA66,V$7)="","",INDEX(E_SourceStreams!$A:$N,DA66,V$7)))</f>
        <v/>
      </c>
      <c r="W66" s="620" t="str">
        <f>IF($E66="","",IF(INDEX(E_SourceStreams!$A:$N,DB66,W$7)="","",INDEX(E_SourceStreams!$A:$N,DB66,W$7)))</f>
        <v/>
      </c>
      <c r="X66" s="620" t="str">
        <f>IF($E66="","",IF(INDEX(E_SourceStreams!$A:$N,DC66,X$7)="","",INDEX(E_SourceStreams!$A:$N,DC66,X$7)))</f>
        <v/>
      </c>
      <c r="Y66" s="620" t="str">
        <f>IF($E66="","",IF(INDEX(E_SourceStreams!$A:$N,DD66,Y$7)="","",INDEX(E_SourceStreams!$A:$N,DD66,Y$7)))</f>
        <v/>
      </c>
      <c r="Z66" s="620" t="str">
        <f>IF($E66="","",IF(INDEX(E_SourceStreams!$A:$N,DE66,Z$7)="","",INDEX(E_SourceStreams!$A:$N,DE66,Z$7)))</f>
        <v/>
      </c>
      <c r="AA66" s="620" t="str">
        <f>IF($E66="","",IF(INDEX(E_SourceStreams!$A:$N,DF66,AA$7)="","",INDEX(E_SourceStreams!$A:$N,DF66,AA$7)))</f>
        <v/>
      </c>
      <c r="AB66" s="620" t="str">
        <f>IF($E66="","",IF(INDEX(E_SourceStreams!$A:$N,DG66,AB$7)="","",INDEX(E_SourceStreams!$A:$N,DG66,AB$7)))</f>
        <v/>
      </c>
      <c r="AC66" s="620" t="str">
        <f>IF($E66="","",IF(INDEX(E_SourceStreams!$A:$N,DH66,AC$7)="","",INDEX(E_SourceStreams!$A:$N,DH66,AC$7)))</f>
        <v/>
      </c>
      <c r="AD66" s="620" t="str">
        <f>IF($E66="","",IF(INDEX(E_SourceStreams!$A:$N,DI66,AD$7)="","",INDEX(E_SourceStreams!$A:$N,DI66,AD$7)))</f>
        <v/>
      </c>
      <c r="AE66" s="620" t="str">
        <f>IF($E66="","",IF(INDEX(E_SourceStreams!$A:$N,DJ66,AE$7)="","",INDEX(E_SourceStreams!$A:$N,DJ66,AE$7)))</f>
        <v/>
      </c>
      <c r="AF66" s="620" t="str">
        <f>IF($E66="","",IF(INDEX(E_SourceStreams!$A:$N,DK66,AF$7)="","",INDEX(E_SourceStreams!$A:$N,DK66,AF$7)))</f>
        <v/>
      </c>
      <c r="AG66" s="620" t="str">
        <f>IF($E66="","",IF(INDEX(E_SourceStreams!$A:$N,DL66,AG$7)="","",INDEX(E_SourceStreams!$A:$N,DL66,AG$7)))</f>
        <v/>
      </c>
      <c r="AH66" s="620" t="str">
        <f>IF($E66="","",IF(INDEX(E_SourceStreams!$A:$N,DM66,AH$7)="","",INDEX(E_SourceStreams!$A:$N,DM66,AH$7)))</f>
        <v/>
      </c>
      <c r="AI66" s="620" t="str">
        <f>IF($E66="","",IF(INDEX(E_SourceStreams!$A:$N,DN66,AI$7)="","",INDEX(E_SourceStreams!$A:$N,DN66,AI$7)))</f>
        <v/>
      </c>
      <c r="AJ66" s="620" t="str">
        <f>IF($E66="","",IF(INDEX(E_SourceStreams!$A:$N,DO66,AJ$7)="","",INDEX(E_SourceStreams!$A:$N,DO66,AJ$7)))</f>
        <v/>
      </c>
      <c r="AK66" s="620" t="str">
        <f>IF($E66="","",IF(INDEX(E_SourceStreams!$A:$N,DP66,AK$7)="","",INDEX(E_SourceStreams!$A:$N,DP66,AK$7)))</f>
        <v/>
      </c>
      <c r="AL66" s="620" t="str">
        <f>IF($E66="","",IF(INDEX(E_SourceStreams!$A:$N,DQ66,AL$7)="","",INDEX(E_SourceStreams!$A:$N,DQ66,AL$7)))</f>
        <v/>
      </c>
      <c r="AM66" s="620" t="str">
        <f>IF($E66="","",IF(INDEX(E_SourceStreams!$A:$N,DR66,AM$7)="","",INDEX(E_SourceStreams!$A:$N,DR66,AM$7)))</f>
        <v/>
      </c>
      <c r="AN66" s="620" t="str">
        <f>IF($E66="","",IF(INDEX(E_SourceStreams!$A:$N,DS66,AN$7)="","",INDEX(E_SourceStreams!$A:$N,DS66,AN$7)))</f>
        <v/>
      </c>
      <c r="AO66" s="620" t="str">
        <f>IF($E66="","",IF(INDEX(E_SourceStreams!$A:$N,DT66,AO$7)="","",INDEX(E_SourceStreams!$A:$N,DT66,AO$7)))</f>
        <v/>
      </c>
      <c r="AP66" s="620" t="str">
        <f>IF($E66="","",IF(INDEX(E_SourceStreams!$A:$N,DU66,AP$7)="","",INDEX(E_SourceStreams!$A:$N,DU66,AP$7)))</f>
        <v/>
      </c>
      <c r="AQ66" s="620" t="str">
        <f>IF($E66="","",IF(INDEX(E_SourceStreams!$A:$N,DV66,AQ$7)="","",INDEX(E_SourceStreams!$A:$N,DV66,AQ$7)))</f>
        <v/>
      </c>
      <c r="AR66" s="620" t="str">
        <f>IF($E66="","",IF(INDEX(E_SourceStreams!$A:$N,DW66,AR$7)="","",INDEX(E_SourceStreams!$A:$N,DW66,AR$7)))</f>
        <v/>
      </c>
      <c r="AS66" s="620" t="str">
        <f>IF($E66="","",IF(INDEX(E_SourceStreams!$A:$N,DX66,AS$7)="","",INDEX(E_SourceStreams!$A:$N,DX66,AS$7)))</f>
        <v/>
      </c>
      <c r="AT66" s="620" t="str">
        <f>IF($E66="","",IF(INDEX(E_SourceStreams!$A:$N,DY66,AT$7)="","",INDEX(E_SourceStreams!$A:$N,DY66,AT$7)))</f>
        <v/>
      </c>
      <c r="AU66" s="620" t="str">
        <f>IF($E66="","",IF(INDEX(E_SourceStreams!$A:$N,DZ66,AU$7)="","",INDEX(E_SourceStreams!$A:$N,DZ66,AU$7)))</f>
        <v/>
      </c>
      <c r="AV66" s="620" t="str">
        <f>IF($E66="","",IF(INDEX(E_SourceStreams!$A:$N,EA66,AV$7)="","",INDEX(E_SourceStreams!$A:$N,EA66,AV$7)))</f>
        <v/>
      </c>
      <c r="AW66" s="620" t="str">
        <f>IF($E66="","",IF(INDEX(E_SourceStreams!$A:$N,EB66,AW$7)="","",INDEX(E_SourceStreams!$A:$N,EB66,AW$7)))</f>
        <v/>
      </c>
      <c r="AX66" s="620" t="str">
        <f>IF($E66="","",IF(INDEX(E_SourceStreams!$A:$N,EC66,AX$7)="","",INDEX(E_SourceStreams!$A:$N,EC66,AX$7)))</f>
        <v/>
      </c>
      <c r="AY66" s="620" t="str">
        <f>IF($E66="","",IF(INDEX(E_SourceStreams!$A:$N,ED66,AY$7)="","",INDEX(E_SourceStreams!$A:$N,ED66,AY$7)))</f>
        <v/>
      </c>
      <c r="AZ66" s="620" t="str">
        <f>IF($E66="","",IF(INDEX(E_SourceStreams!$A:$N,EE66,AZ$7)="","",INDEX(E_SourceStreams!$A:$N,EE66,AZ$7)))</f>
        <v/>
      </c>
      <c r="BA66" s="620" t="str">
        <f>IF($E66="","",IF(INDEX(E_SourceStreams!$A:$N,EF66,BA$7)="","",INDEX(E_SourceStreams!$A:$N,EF66,BA$7)))</f>
        <v/>
      </c>
      <c r="BB66" s="620" t="str">
        <f>IF($E66="","",IF(INDEX(E_SourceStreams!$A:$N,EG66,BB$7)="","",INDEX(E_SourceStreams!$A:$N,EG66,BB$7)))</f>
        <v/>
      </c>
      <c r="BC66" s="620" t="str">
        <f>IF($E66="","",IF(INDEX(E_SourceStreams!$A:$N,EH66,BC$7)="","",INDEX(E_SourceStreams!$A:$N,EH66,BC$7)))</f>
        <v/>
      </c>
      <c r="BD66" s="620" t="str">
        <f>IF($E66="","",IF(INDEX(E_SourceStreams!$A:$N,EI66,BD$7)="","",INDEX(E_SourceStreams!$A:$N,EI66,BD$7)))</f>
        <v/>
      </c>
      <c r="BE66" s="620" t="str">
        <f>IF($E66="","",IF(INDEX(E_SourceStreams!$A:$N,EJ66,BE$7)="","",INDEX(E_SourceStreams!$A:$N,EJ66,BE$7)))</f>
        <v/>
      </c>
      <c r="BF66" s="620" t="str">
        <f>IF($E66="","",IF(INDEX(E_SourceStreams!$A:$N,EK66,BF$7)="","",INDEX(E_SourceStreams!$A:$N,EK66,BF$7)))</f>
        <v/>
      </c>
      <c r="BG66" s="620" t="str">
        <f>IF($E66="","",IF(INDEX(E_SourceStreams!$A:$N,EL66,BG$7)="","",INDEX(E_SourceStreams!$A:$N,EL66,BG$7)))</f>
        <v/>
      </c>
      <c r="BH66" s="620" t="str">
        <f>IF($E66="","",IF(INDEX(E_SourceStreams!$A:$N,EM66,BH$7)="","",INDEX(E_SourceStreams!$A:$N,EM66,BH$7)))</f>
        <v/>
      </c>
      <c r="BI66" s="620" t="str">
        <f>IF($E66="","",IF(INDEX(E_SourceStreams!$A:$N,EN66,BI$7)="","",INDEX(E_SourceStreams!$A:$N,EN66,BI$7)))</f>
        <v/>
      </c>
      <c r="BJ66" s="620" t="str">
        <f>IF($E66="","",IF(INDEX(E_SourceStreams!$A:$N,EO66,BJ$7)="","",INDEX(E_SourceStreams!$A:$N,EO66,BJ$7)))</f>
        <v/>
      </c>
      <c r="BK66" s="620" t="str">
        <f>IF($E66="","",IF(INDEX(E_SourceStreams!$A:$N,EP66,BK$7)="","",INDEX(E_SourceStreams!$A:$N,EP66,BK$7)))</f>
        <v/>
      </c>
      <c r="BL66" s="620" t="str">
        <f>IF($E66="","",IF(INDEX(E_SourceStreams!$A:$N,EQ66,BL$7)="","",INDEX(E_SourceStreams!$A:$N,EQ66,BL$7)))</f>
        <v/>
      </c>
      <c r="BM66" s="620" t="str">
        <f>IF($E66="","",IF(INDEX(E_SourceStreams!$A:$N,ER66,BM$7)="","",INDEX(E_SourceStreams!$A:$N,ER66,BM$7)))</f>
        <v/>
      </c>
      <c r="BN66" s="620" t="str">
        <f>IF($E66="","",IF(INDEX(E_SourceStreams!$A:$N,ES66,BN$7)="","",INDEX(E_SourceStreams!$A:$N,ES66,BN$7)))</f>
        <v/>
      </c>
      <c r="BO66" s="620" t="str">
        <f>IF($E66="","",IF(INDEX(E_SourceStreams!$A:$N,ET66,BO$7)="","",INDEX(E_SourceStreams!$A:$N,ET66,BO$7)))</f>
        <v/>
      </c>
      <c r="BP66" s="620" t="str">
        <f>IF($E66="","",IF(INDEX(E_SourceStreams!$A:$N,EU66,BP$7)="","",INDEX(E_SourceStreams!$A:$N,EU66,BP$7)))</f>
        <v/>
      </c>
      <c r="BQ66" s="620" t="str">
        <f>IF($E66="","",IF(INDEX(E_SourceStreams!$A:$N,EV66,BQ$7)="","",INDEX(E_SourceStreams!$A:$N,EV66,BQ$7)))</f>
        <v/>
      </c>
      <c r="BR66" s="620" t="str">
        <f>IF($E66="","",IF(INDEX(E_SourceStreams!$A:$N,EW66,BR$7)="","",INDEX(E_SourceStreams!$A:$N,EW66,BR$7)))</f>
        <v/>
      </c>
      <c r="BS66" s="620" t="str">
        <f>IF($E66="","",IF(INDEX(E_SourceStreams!$A:$N,EX66,BS$7)="","",INDEX(E_SourceStreams!$A:$N,EX66,BS$7)))</f>
        <v/>
      </c>
      <c r="BT66" s="620" t="str">
        <f>IF($E66="","",IF(INDEX(E_SourceStreams!$A:$N,EY66,BT$7)="","",INDEX(E_SourceStreams!$A:$N,EY66,BT$7)))</f>
        <v/>
      </c>
      <c r="BU66" s="615"/>
      <c r="CJ66" s="621" t="str">
        <f t="shared" si="68"/>
        <v>SourceCategory_</v>
      </c>
      <c r="CK66" s="602" t="b">
        <f>INDEX(C_InstallationDescription!$A$224:$A$329,ROWS($CI$11:CI66))="ausblenden"</f>
        <v>1</v>
      </c>
      <c r="CL66" s="602" t="str">
        <f t="shared" si="69"/>
        <v>SourceStreamName_</v>
      </c>
      <c r="CN66" s="602">
        <f t="shared" si="67"/>
        <v>3764</v>
      </c>
      <c r="CO66" s="602">
        <f t="shared" si="4"/>
        <v>3766</v>
      </c>
      <c r="CP66" s="602">
        <f t="shared" si="5"/>
        <v>3768</v>
      </c>
      <c r="CQ66" s="602">
        <f t="shared" si="6"/>
        <v>3770</v>
      </c>
      <c r="CR66" s="602">
        <f t="shared" si="7"/>
        <v>3772</v>
      </c>
      <c r="CS66" s="602">
        <f t="shared" si="8"/>
        <v>3774</v>
      </c>
      <c r="CT66" s="602">
        <f t="shared" si="9"/>
        <v>3776</v>
      </c>
      <c r="CU66" s="602">
        <f t="shared" si="10"/>
        <v>3776</v>
      </c>
      <c r="CV66" s="602">
        <f t="shared" si="11"/>
        <v>3776</v>
      </c>
      <c r="CW66" s="602">
        <f t="shared" si="12"/>
        <v>3776</v>
      </c>
      <c r="CX66" s="602">
        <f t="shared" si="13"/>
        <v>3776</v>
      </c>
      <c r="CY66" s="602">
        <f t="shared" si="14"/>
        <v>3779</v>
      </c>
      <c r="CZ66" s="602">
        <f t="shared" si="15"/>
        <v>3783</v>
      </c>
      <c r="DA66" s="602">
        <f t="shared" si="16"/>
        <v>3784</v>
      </c>
      <c r="DB66" s="602">
        <f t="shared" si="17"/>
        <v>3785</v>
      </c>
      <c r="DC66" s="602">
        <f t="shared" si="18"/>
        <v>3792</v>
      </c>
      <c r="DD66" s="602">
        <f t="shared" si="19"/>
        <v>3802</v>
      </c>
      <c r="DE66" s="602">
        <f t="shared" si="20"/>
        <v>3802</v>
      </c>
      <c r="DF66" s="602">
        <f t="shared" si="21"/>
        <v>3802</v>
      </c>
      <c r="DG66" s="602">
        <f t="shared" si="22"/>
        <v>3802</v>
      </c>
      <c r="DH66" s="602">
        <f t="shared" si="23"/>
        <v>3802</v>
      </c>
      <c r="DI66" s="602">
        <f t="shared" si="24"/>
        <v>3802</v>
      </c>
      <c r="DJ66" s="602">
        <f t="shared" si="25"/>
        <v>3802</v>
      </c>
      <c r="DK66" s="602">
        <f t="shared" si="26"/>
        <v>3793</v>
      </c>
      <c r="DL66" s="602">
        <f t="shared" si="27"/>
        <v>3803</v>
      </c>
      <c r="DM66" s="602">
        <f t="shared" si="28"/>
        <v>3803</v>
      </c>
      <c r="DN66" s="602">
        <f t="shared" si="29"/>
        <v>3803</v>
      </c>
      <c r="DO66" s="602">
        <f t="shared" si="30"/>
        <v>3803</v>
      </c>
      <c r="DP66" s="602">
        <f t="shared" si="31"/>
        <v>3803</v>
      </c>
      <c r="DQ66" s="602">
        <f t="shared" si="32"/>
        <v>3803</v>
      </c>
      <c r="DR66" s="602">
        <f t="shared" si="33"/>
        <v>3803</v>
      </c>
      <c r="DS66" s="602">
        <f t="shared" si="34"/>
        <v>3794</v>
      </c>
      <c r="DT66" s="602">
        <f t="shared" si="35"/>
        <v>3804</v>
      </c>
      <c r="DU66" s="602">
        <f t="shared" si="36"/>
        <v>3804</v>
      </c>
      <c r="DV66" s="602">
        <f t="shared" si="37"/>
        <v>3804</v>
      </c>
      <c r="DW66" s="602">
        <f t="shared" si="38"/>
        <v>3804</v>
      </c>
      <c r="DX66" s="602">
        <f t="shared" si="39"/>
        <v>3804</v>
      </c>
      <c r="DY66" s="602">
        <f t="shared" si="40"/>
        <v>3804</v>
      </c>
      <c r="DZ66" s="602">
        <f t="shared" si="41"/>
        <v>3804</v>
      </c>
      <c r="EA66" s="602">
        <f t="shared" si="42"/>
        <v>3795</v>
      </c>
      <c r="EB66" s="602">
        <f t="shared" si="43"/>
        <v>3805</v>
      </c>
      <c r="EC66" s="602">
        <f t="shared" si="44"/>
        <v>3805</v>
      </c>
      <c r="ED66" s="602">
        <f t="shared" si="45"/>
        <v>3805</v>
      </c>
      <c r="EE66" s="602">
        <f t="shared" si="46"/>
        <v>3805</v>
      </c>
      <c r="EF66" s="602">
        <f t="shared" si="47"/>
        <v>3805</v>
      </c>
      <c r="EG66" s="602">
        <f t="shared" si="48"/>
        <v>3805</v>
      </c>
      <c r="EH66" s="602">
        <f t="shared" si="49"/>
        <v>3805</v>
      </c>
      <c r="EI66" s="602">
        <f t="shared" si="50"/>
        <v>3796</v>
      </c>
      <c r="EJ66" s="602">
        <f t="shared" si="51"/>
        <v>3806</v>
      </c>
      <c r="EK66" s="602">
        <f t="shared" si="52"/>
        <v>3806</v>
      </c>
      <c r="EL66" s="602">
        <f t="shared" si="53"/>
        <v>3806</v>
      </c>
      <c r="EM66" s="602">
        <f t="shared" si="54"/>
        <v>3806</v>
      </c>
      <c r="EN66" s="602">
        <f t="shared" si="55"/>
        <v>3806</v>
      </c>
      <c r="EO66" s="602">
        <f t="shared" si="56"/>
        <v>3806</v>
      </c>
      <c r="EP66" s="602">
        <f t="shared" si="57"/>
        <v>3806</v>
      </c>
      <c r="EQ66" s="602">
        <f t="shared" si="58"/>
        <v>3797</v>
      </c>
      <c r="ER66" s="602">
        <f t="shared" si="59"/>
        <v>3807</v>
      </c>
      <c r="ES66" s="602">
        <f t="shared" si="60"/>
        <v>3807</v>
      </c>
      <c r="ET66" s="602">
        <f t="shared" si="61"/>
        <v>3807</v>
      </c>
      <c r="EU66" s="602">
        <f t="shared" si="62"/>
        <v>3807</v>
      </c>
      <c r="EV66" s="602">
        <f t="shared" si="63"/>
        <v>3807</v>
      </c>
      <c r="EW66" s="602">
        <f t="shared" si="64"/>
        <v>3807</v>
      </c>
      <c r="EX66" s="602">
        <f t="shared" si="65"/>
        <v>3807</v>
      </c>
      <c r="EY66" s="602">
        <f t="shared" si="66"/>
        <v>3813</v>
      </c>
    </row>
    <row r="67" spans="2:155" ht="12.75" customHeight="1" x14ac:dyDescent="0.2">
      <c r="B67" s="617" t="str">
        <f>IF(COUNTIF($CK$10:CK67,TRUE)&gt;0,"",INDEX(C_InstallationDescription!$E$224:$E$240,ROWS($A$11:A67)))</f>
        <v/>
      </c>
      <c r="C67" s="623" t="str">
        <f>IF($E67="","",INDEX(C_InstallationDescription!F:F,MATCH($B67,C_InstallationDescription!$E:$E,0)))</f>
        <v/>
      </c>
      <c r="D67" s="623" t="str">
        <f>IF($E67="","",INDEX(C_InstallationDescription!I:I,MATCH($B67,C_InstallationDescription!$E:$E,0)))</f>
        <v/>
      </c>
      <c r="E67" s="623" t="str">
        <f>IF($B67="","",INDEX(C_InstallationDescription!F:F,MATCH($CJ67,C_InstallationDescription!$Q:$Q,0)))</f>
        <v/>
      </c>
      <c r="F67" s="624" t="str">
        <f>IF($E67="","",INDEX(C_InstallationDescription!L:L,MATCH($CJ67,C_InstallationDescription!$Q:$Q,0)))</f>
        <v/>
      </c>
      <c r="G67" s="623" t="str">
        <f>IF($E67="","",INDEX(C_InstallationDescription!M:M,MATCH($CJ67,C_InstallationDescription!$Q:$Q,0)))</f>
        <v/>
      </c>
      <c r="H67" s="623" t="str">
        <f>IF($E67="","",INDEX(C_InstallationDescription!N:N,MATCH($CJ67,C_InstallationDescription!$Q:$Q,0)))</f>
        <v/>
      </c>
      <c r="I67" s="620" t="str">
        <f>IF($E67="","",IF(INDEX(E_SourceStreams!$A:$N,CN67,I$7)="","",INDEX(E_SourceStreams!$A:$N,CN67,I$7)))</f>
        <v/>
      </c>
      <c r="J67" s="620" t="str">
        <f>IF($E67="","",IF(INDEX(E_SourceStreams!$A:$N,CO67,J$7)="","",INDEX(E_SourceStreams!$A:$N,CO67,J$7)))</f>
        <v/>
      </c>
      <c r="K67" s="620" t="str">
        <f>IF($E67="","",IF(INDEX(E_SourceStreams!$A:$N,CP67,K$7)="","",INDEX(E_SourceStreams!$A:$N,CP67,K$7)))</f>
        <v/>
      </c>
      <c r="L67" s="620" t="str">
        <f>IF($E67="","",IF(INDEX(E_SourceStreams!$A:$N,CQ67,L$7)="","",INDEX(E_SourceStreams!$A:$N,CQ67,L$7)))</f>
        <v/>
      </c>
      <c r="M67" s="620" t="str">
        <f>IF($E67="","",IF(INDEX(E_SourceStreams!$A:$N,CR67,M$7)="","",INDEX(E_SourceStreams!$A:$N,CR67,M$7)))</f>
        <v/>
      </c>
      <c r="N67" s="620" t="str">
        <f>IF($E67="","",IF(INDEX(E_SourceStreams!$A:$N,CS67,N$7)="","",INDEX(E_SourceStreams!$A:$N,CS67,N$7)))</f>
        <v/>
      </c>
      <c r="O67" s="620" t="str">
        <f>IF($E67="","",IF(INDEX(E_SourceStreams!$A:$N,CT67,O$7)="","",INDEX(E_SourceStreams!$A:$N,CT67,O$7)))</f>
        <v/>
      </c>
      <c r="P67" s="620" t="str">
        <f>IF($E67="","",IF(INDEX(E_SourceStreams!$A:$N,CU67,P$7)="","",INDEX(E_SourceStreams!$A:$N,CU67,P$7)))</f>
        <v/>
      </c>
      <c r="Q67" s="620" t="str">
        <f>IF($E67="","",IF(INDEX(E_SourceStreams!$A:$N,CV67,Q$7)="","",INDEX(E_SourceStreams!$A:$N,CV67,Q$7)))</f>
        <v/>
      </c>
      <c r="R67" s="620" t="str">
        <f>IF($E67="","",IF(INDEX(E_SourceStreams!$A:$N,CW67,R$7)="","",INDEX(E_SourceStreams!$A:$N,CW67,R$7)))</f>
        <v/>
      </c>
      <c r="S67" s="620" t="str">
        <f>IF($E67="","",IF(INDEX(E_SourceStreams!$A:$N,CX67,S$7)="","",INDEX(E_SourceStreams!$A:$N,CX67,S$7)))</f>
        <v/>
      </c>
      <c r="T67" s="620" t="str">
        <f>IF($E67="","",IF(INDEX(E_SourceStreams!$A:$N,CY67,T$7)="","",INDEX(E_SourceStreams!$A:$N,CY67,T$7)))</f>
        <v/>
      </c>
      <c r="U67" s="620" t="str">
        <f>IF($E67="","",IF(INDEX(E_SourceStreams!$A:$N,CZ67,U$7)="","",INDEX(E_SourceStreams!$A:$N,CZ67,U$7)))</f>
        <v/>
      </c>
      <c r="V67" s="620" t="str">
        <f>IF($E67="","",IF(INDEX(E_SourceStreams!$A:$N,DA67,V$7)="","",INDEX(E_SourceStreams!$A:$N,DA67,V$7)))</f>
        <v/>
      </c>
      <c r="W67" s="620" t="str">
        <f>IF($E67="","",IF(INDEX(E_SourceStreams!$A:$N,DB67,W$7)="","",INDEX(E_SourceStreams!$A:$N,DB67,W$7)))</f>
        <v/>
      </c>
      <c r="X67" s="620" t="str">
        <f>IF($E67="","",IF(INDEX(E_SourceStreams!$A:$N,DC67,X$7)="","",INDEX(E_SourceStreams!$A:$N,DC67,X$7)))</f>
        <v/>
      </c>
      <c r="Y67" s="620" t="str">
        <f>IF($E67="","",IF(INDEX(E_SourceStreams!$A:$N,DD67,Y$7)="","",INDEX(E_SourceStreams!$A:$N,DD67,Y$7)))</f>
        <v/>
      </c>
      <c r="Z67" s="620" t="str">
        <f>IF($E67="","",IF(INDEX(E_SourceStreams!$A:$N,DE67,Z$7)="","",INDEX(E_SourceStreams!$A:$N,DE67,Z$7)))</f>
        <v/>
      </c>
      <c r="AA67" s="620" t="str">
        <f>IF($E67="","",IF(INDEX(E_SourceStreams!$A:$N,DF67,AA$7)="","",INDEX(E_SourceStreams!$A:$N,DF67,AA$7)))</f>
        <v/>
      </c>
      <c r="AB67" s="620" t="str">
        <f>IF($E67="","",IF(INDEX(E_SourceStreams!$A:$N,DG67,AB$7)="","",INDEX(E_SourceStreams!$A:$N,DG67,AB$7)))</f>
        <v/>
      </c>
      <c r="AC67" s="620" t="str">
        <f>IF($E67="","",IF(INDEX(E_SourceStreams!$A:$N,DH67,AC$7)="","",INDEX(E_SourceStreams!$A:$N,DH67,AC$7)))</f>
        <v/>
      </c>
      <c r="AD67" s="620" t="str">
        <f>IF($E67="","",IF(INDEX(E_SourceStreams!$A:$N,DI67,AD$7)="","",INDEX(E_SourceStreams!$A:$N,DI67,AD$7)))</f>
        <v/>
      </c>
      <c r="AE67" s="620" t="str">
        <f>IF($E67="","",IF(INDEX(E_SourceStreams!$A:$N,DJ67,AE$7)="","",INDEX(E_SourceStreams!$A:$N,DJ67,AE$7)))</f>
        <v/>
      </c>
      <c r="AF67" s="620" t="str">
        <f>IF($E67="","",IF(INDEX(E_SourceStreams!$A:$N,DK67,AF$7)="","",INDEX(E_SourceStreams!$A:$N,DK67,AF$7)))</f>
        <v/>
      </c>
      <c r="AG67" s="620" t="str">
        <f>IF($E67="","",IF(INDEX(E_SourceStreams!$A:$N,DL67,AG$7)="","",INDEX(E_SourceStreams!$A:$N,DL67,AG$7)))</f>
        <v/>
      </c>
      <c r="AH67" s="620" t="str">
        <f>IF($E67="","",IF(INDEX(E_SourceStreams!$A:$N,DM67,AH$7)="","",INDEX(E_SourceStreams!$A:$N,DM67,AH$7)))</f>
        <v/>
      </c>
      <c r="AI67" s="620" t="str">
        <f>IF($E67="","",IF(INDEX(E_SourceStreams!$A:$N,DN67,AI$7)="","",INDEX(E_SourceStreams!$A:$N,DN67,AI$7)))</f>
        <v/>
      </c>
      <c r="AJ67" s="620" t="str">
        <f>IF($E67="","",IF(INDEX(E_SourceStreams!$A:$N,DO67,AJ$7)="","",INDEX(E_SourceStreams!$A:$N,DO67,AJ$7)))</f>
        <v/>
      </c>
      <c r="AK67" s="620" t="str">
        <f>IF($E67="","",IF(INDEX(E_SourceStreams!$A:$N,DP67,AK$7)="","",INDEX(E_SourceStreams!$A:$N,DP67,AK$7)))</f>
        <v/>
      </c>
      <c r="AL67" s="620" t="str">
        <f>IF($E67="","",IF(INDEX(E_SourceStreams!$A:$N,DQ67,AL$7)="","",INDEX(E_SourceStreams!$A:$N,DQ67,AL$7)))</f>
        <v/>
      </c>
      <c r="AM67" s="620" t="str">
        <f>IF($E67="","",IF(INDEX(E_SourceStreams!$A:$N,DR67,AM$7)="","",INDEX(E_SourceStreams!$A:$N,DR67,AM$7)))</f>
        <v/>
      </c>
      <c r="AN67" s="620" t="str">
        <f>IF($E67="","",IF(INDEX(E_SourceStreams!$A:$N,DS67,AN$7)="","",INDEX(E_SourceStreams!$A:$N,DS67,AN$7)))</f>
        <v/>
      </c>
      <c r="AO67" s="620" t="str">
        <f>IF($E67="","",IF(INDEX(E_SourceStreams!$A:$N,DT67,AO$7)="","",INDEX(E_SourceStreams!$A:$N,DT67,AO$7)))</f>
        <v/>
      </c>
      <c r="AP67" s="620" t="str">
        <f>IF($E67="","",IF(INDEX(E_SourceStreams!$A:$N,DU67,AP$7)="","",INDEX(E_SourceStreams!$A:$N,DU67,AP$7)))</f>
        <v/>
      </c>
      <c r="AQ67" s="620" t="str">
        <f>IF($E67="","",IF(INDEX(E_SourceStreams!$A:$N,DV67,AQ$7)="","",INDEX(E_SourceStreams!$A:$N,DV67,AQ$7)))</f>
        <v/>
      </c>
      <c r="AR67" s="620" t="str">
        <f>IF($E67="","",IF(INDEX(E_SourceStreams!$A:$N,DW67,AR$7)="","",INDEX(E_SourceStreams!$A:$N,DW67,AR$7)))</f>
        <v/>
      </c>
      <c r="AS67" s="620" t="str">
        <f>IF($E67="","",IF(INDEX(E_SourceStreams!$A:$N,DX67,AS$7)="","",INDEX(E_SourceStreams!$A:$N,DX67,AS$7)))</f>
        <v/>
      </c>
      <c r="AT67" s="620" t="str">
        <f>IF($E67="","",IF(INDEX(E_SourceStreams!$A:$N,DY67,AT$7)="","",INDEX(E_SourceStreams!$A:$N,DY67,AT$7)))</f>
        <v/>
      </c>
      <c r="AU67" s="620" t="str">
        <f>IF($E67="","",IF(INDEX(E_SourceStreams!$A:$N,DZ67,AU$7)="","",INDEX(E_SourceStreams!$A:$N,DZ67,AU$7)))</f>
        <v/>
      </c>
      <c r="AV67" s="620" t="str">
        <f>IF($E67="","",IF(INDEX(E_SourceStreams!$A:$N,EA67,AV$7)="","",INDEX(E_SourceStreams!$A:$N,EA67,AV$7)))</f>
        <v/>
      </c>
      <c r="AW67" s="620" t="str">
        <f>IF($E67="","",IF(INDEX(E_SourceStreams!$A:$N,EB67,AW$7)="","",INDEX(E_SourceStreams!$A:$N,EB67,AW$7)))</f>
        <v/>
      </c>
      <c r="AX67" s="620" t="str">
        <f>IF($E67="","",IF(INDEX(E_SourceStreams!$A:$N,EC67,AX$7)="","",INDEX(E_SourceStreams!$A:$N,EC67,AX$7)))</f>
        <v/>
      </c>
      <c r="AY67" s="620" t="str">
        <f>IF($E67="","",IF(INDEX(E_SourceStreams!$A:$N,ED67,AY$7)="","",INDEX(E_SourceStreams!$A:$N,ED67,AY$7)))</f>
        <v/>
      </c>
      <c r="AZ67" s="620" t="str">
        <f>IF($E67="","",IF(INDEX(E_SourceStreams!$A:$N,EE67,AZ$7)="","",INDEX(E_SourceStreams!$A:$N,EE67,AZ$7)))</f>
        <v/>
      </c>
      <c r="BA67" s="620" t="str">
        <f>IF($E67="","",IF(INDEX(E_SourceStreams!$A:$N,EF67,BA$7)="","",INDEX(E_SourceStreams!$A:$N,EF67,BA$7)))</f>
        <v/>
      </c>
      <c r="BB67" s="620" t="str">
        <f>IF($E67="","",IF(INDEX(E_SourceStreams!$A:$N,EG67,BB$7)="","",INDEX(E_SourceStreams!$A:$N,EG67,BB$7)))</f>
        <v/>
      </c>
      <c r="BC67" s="620" t="str">
        <f>IF($E67="","",IF(INDEX(E_SourceStreams!$A:$N,EH67,BC$7)="","",INDEX(E_SourceStreams!$A:$N,EH67,BC$7)))</f>
        <v/>
      </c>
      <c r="BD67" s="620" t="str">
        <f>IF($E67="","",IF(INDEX(E_SourceStreams!$A:$N,EI67,BD$7)="","",INDEX(E_SourceStreams!$A:$N,EI67,BD$7)))</f>
        <v/>
      </c>
      <c r="BE67" s="620" t="str">
        <f>IF($E67="","",IF(INDEX(E_SourceStreams!$A:$N,EJ67,BE$7)="","",INDEX(E_SourceStreams!$A:$N,EJ67,BE$7)))</f>
        <v/>
      </c>
      <c r="BF67" s="620" t="str">
        <f>IF($E67="","",IF(INDEX(E_SourceStreams!$A:$N,EK67,BF$7)="","",INDEX(E_SourceStreams!$A:$N,EK67,BF$7)))</f>
        <v/>
      </c>
      <c r="BG67" s="620" t="str">
        <f>IF($E67="","",IF(INDEX(E_SourceStreams!$A:$N,EL67,BG$7)="","",INDEX(E_SourceStreams!$A:$N,EL67,BG$7)))</f>
        <v/>
      </c>
      <c r="BH67" s="620" t="str">
        <f>IF($E67="","",IF(INDEX(E_SourceStreams!$A:$N,EM67,BH$7)="","",INDEX(E_SourceStreams!$A:$N,EM67,BH$7)))</f>
        <v/>
      </c>
      <c r="BI67" s="620" t="str">
        <f>IF($E67="","",IF(INDEX(E_SourceStreams!$A:$N,EN67,BI$7)="","",INDEX(E_SourceStreams!$A:$N,EN67,BI$7)))</f>
        <v/>
      </c>
      <c r="BJ67" s="620" t="str">
        <f>IF($E67="","",IF(INDEX(E_SourceStreams!$A:$N,EO67,BJ$7)="","",INDEX(E_SourceStreams!$A:$N,EO67,BJ$7)))</f>
        <v/>
      </c>
      <c r="BK67" s="620" t="str">
        <f>IF($E67="","",IF(INDEX(E_SourceStreams!$A:$N,EP67,BK$7)="","",INDEX(E_SourceStreams!$A:$N,EP67,BK$7)))</f>
        <v/>
      </c>
      <c r="BL67" s="620" t="str">
        <f>IF($E67="","",IF(INDEX(E_SourceStreams!$A:$N,EQ67,BL$7)="","",INDEX(E_SourceStreams!$A:$N,EQ67,BL$7)))</f>
        <v/>
      </c>
      <c r="BM67" s="620" t="str">
        <f>IF($E67="","",IF(INDEX(E_SourceStreams!$A:$N,ER67,BM$7)="","",INDEX(E_SourceStreams!$A:$N,ER67,BM$7)))</f>
        <v/>
      </c>
      <c r="BN67" s="620" t="str">
        <f>IF($E67="","",IF(INDEX(E_SourceStreams!$A:$N,ES67,BN$7)="","",INDEX(E_SourceStreams!$A:$N,ES67,BN$7)))</f>
        <v/>
      </c>
      <c r="BO67" s="620" t="str">
        <f>IF($E67="","",IF(INDEX(E_SourceStreams!$A:$N,ET67,BO$7)="","",INDEX(E_SourceStreams!$A:$N,ET67,BO$7)))</f>
        <v/>
      </c>
      <c r="BP67" s="620" t="str">
        <f>IF($E67="","",IF(INDEX(E_SourceStreams!$A:$N,EU67,BP$7)="","",INDEX(E_SourceStreams!$A:$N,EU67,BP$7)))</f>
        <v/>
      </c>
      <c r="BQ67" s="620" t="str">
        <f>IF($E67="","",IF(INDEX(E_SourceStreams!$A:$N,EV67,BQ$7)="","",INDEX(E_SourceStreams!$A:$N,EV67,BQ$7)))</f>
        <v/>
      </c>
      <c r="BR67" s="620" t="str">
        <f>IF($E67="","",IF(INDEX(E_SourceStreams!$A:$N,EW67,BR$7)="","",INDEX(E_SourceStreams!$A:$N,EW67,BR$7)))</f>
        <v/>
      </c>
      <c r="BS67" s="620" t="str">
        <f>IF($E67="","",IF(INDEX(E_SourceStreams!$A:$N,EX67,BS$7)="","",INDEX(E_SourceStreams!$A:$N,EX67,BS$7)))</f>
        <v/>
      </c>
      <c r="BT67" s="620" t="str">
        <f>IF($E67="","",IF(INDEX(E_SourceStreams!$A:$N,EY67,BT$7)="","",INDEX(E_SourceStreams!$A:$N,EY67,BT$7)))</f>
        <v/>
      </c>
      <c r="BU67" s="615"/>
      <c r="CJ67" s="621" t="str">
        <f t="shared" si="68"/>
        <v>SourceCategory_</v>
      </c>
      <c r="CK67" s="602" t="b">
        <f>INDEX(C_InstallationDescription!$A$224:$A$329,ROWS($CI$11:CI67))="ausblenden"</f>
        <v>1</v>
      </c>
      <c r="CL67" s="602" t="str">
        <f t="shared" si="69"/>
        <v>SourceStreamName_</v>
      </c>
      <c r="CN67" s="602">
        <f t="shared" si="67"/>
        <v>3830</v>
      </c>
      <c r="CO67" s="602">
        <f t="shared" si="4"/>
        <v>3832</v>
      </c>
      <c r="CP67" s="602">
        <f t="shared" si="5"/>
        <v>3834</v>
      </c>
      <c r="CQ67" s="602">
        <f t="shared" si="6"/>
        <v>3836</v>
      </c>
      <c r="CR67" s="602">
        <f t="shared" si="7"/>
        <v>3838</v>
      </c>
      <c r="CS67" s="602">
        <f t="shared" si="8"/>
        <v>3840</v>
      </c>
      <c r="CT67" s="602">
        <f t="shared" si="9"/>
        <v>3842</v>
      </c>
      <c r="CU67" s="602">
        <f t="shared" si="10"/>
        <v>3842</v>
      </c>
      <c r="CV67" s="602">
        <f t="shared" si="11"/>
        <v>3842</v>
      </c>
      <c r="CW67" s="602">
        <f t="shared" si="12"/>
        <v>3842</v>
      </c>
      <c r="CX67" s="602">
        <f t="shared" si="13"/>
        <v>3842</v>
      </c>
      <c r="CY67" s="602">
        <f t="shared" si="14"/>
        <v>3845</v>
      </c>
      <c r="CZ67" s="602">
        <f t="shared" si="15"/>
        <v>3849</v>
      </c>
      <c r="DA67" s="602">
        <f t="shared" si="16"/>
        <v>3850</v>
      </c>
      <c r="DB67" s="602">
        <f t="shared" si="17"/>
        <v>3851</v>
      </c>
      <c r="DC67" s="602">
        <f t="shared" si="18"/>
        <v>3858</v>
      </c>
      <c r="DD67" s="602">
        <f t="shared" si="19"/>
        <v>3868</v>
      </c>
      <c r="DE67" s="602">
        <f t="shared" si="20"/>
        <v>3868</v>
      </c>
      <c r="DF67" s="602">
        <f t="shared" si="21"/>
        <v>3868</v>
      </c>
      <c r="DG67" s="602">
        <f t="shared" si="22"/>
        <v>3868</v>
      </c>
      <c r="DH67" s="602">
        <f t="shared" si="23"/>
        <v>3868</v>
      </c>
      <c r="DI67" s="602">
        <f t="shared" si="24"/>
        <v>3868</v>
      </c>
      <c r="DJ67" s="602">
        <f t="shared" si="25"/>
        <v>3868</v>
      </c>
      <c r="DK67" s="602">
        <f t="shared" si="26"/>
        <v>3859</v>
      </c>
      <c r="DL67" s="602">
        <f t="shared" si="27"/>
        <v>3869</v>
      </c>
      <c r="DM67" s="602">
        <f t="shared" si="28"/>
        <v>3869</v>
      </c>
      <c r="DN67" s="602">
        <f t="shared" si="29"/>
        <v>3869</v>
      </c>
      <c r="DO67" s="602">
        <f t="shared" si="30"/>
        <v>3869</v>
      </c>
      <c r="DP67" s="602">
        <f t="shared" si="31"/>
        <v>3869</v>
      </c>
      <c r="DQ67" s="602">
        <f t="shared" si="32"/>
        <v>3869</v>
      </c>
      <c r="DR67" s="602">
        <f t="shared" si="33"/>
        <v>3869</v>
      </c>
      <c r="DS67" s="602">
        <f t="shared" si="34"/>
        <v>3860</v>
      </c>
      <c r="DT67" s="602">
        <f t="shared" si="35"/>
        <v>3870</v>
      </c>
      <c r="DU67" s="602">
        <f t="shared" si="36"/>
        <v>3870</v>
      </c>
      <c r="DV67" s="602">
        <f t="shared" si="37"/>
        <v>3870</v>
      </c>
      <c r="DW67" s="602">
        <f t="shared" si="38"/>
        <v>3870</v>
      </c>
      <c r="DX67" s="602">
        <f t="shared" si="39"/>
        <v>3870</v>
      </c>
      <c r="DY67" s="602">
        <f t="shared" si="40"/>
        <v>3870</v>
      </c>
      <c r="DZ67" s="602">
        <f t="shared" si="41"/>
        <v>3870</v>
      </c>
      <c r="EA67" s="602">
        <f t="shared" si="42"/>
        <v>3861</v>
      </c>
      <c r="EB67" s="602">
        <f t="shared" si="43"/>
        <v>3871</v>
      </c>
      <c r="EC67" s="602">
        <f t="shared" si="44"/>
        <v>3871</v>
      </c>
      <c r="ED67" s="602">
        <f t="shared" si="45"/>
        <v>3871</v>
      </c>
      <c r="EE67" s="602">
        <f t="shared" si="46"/>
        <v>3871</v>
      </c>
      <c r="EF67" s="602">
        <f t="shared" si="47"/>
        <v>3871</v>
      </c>
      <c r="EG67" s="602">
        <f t="shared" si="48"/>
        <v>3871</v>
      </c>
      <c r="EH67" s="602">
        <f t="shared" si="49"/>
        <v>3871</v>
      </c>
      <c r="EI67" s="602">
        <f t="shared" si="50"/>
        <v>3862</v>
      </c>
      <c r="EJ67" s="602">
        <f t="shared" si="51"/>
        <v>3872</v>
      </c>
      <c r="EK67" s="602">
        <f t="shared" si="52"/>
        <v>3872</v>
      </c>
      <c r="EL67" s="602">
        <f t="shared" si="53"/>
        <v>3872</v>
      </c>
      <c r="EM67" s="602">
        <f t="shared" si="54"/>
        <v>3872</v>
      </c>
      <c r="EN67" s="602">
        <f t="shared" si="55"/>
        <v>3872</v>
      </c>
      <c r="EO67" s="602">
        <f t="shared" si="56"/>
        <v>3872</v>
      </c>
      <c r="EP67" s="602">
        <f t="shared" si="57"/>
        <v>3872</v>
      </c>
      <c r="EQ67" s="602">
        <f t="shared" si="58"/>
        <v>3863</v>
      </c>
      <c r="ER67" s="602">
        <f t="shared" si="59"/>
        <v>3873</v>
      </c>
      <c r="ES67" s="602">
        <f t="shared" si="60"/>
        <v>3873</v>
      </c>
      <c r="ET67" s="602">
        <f t="shared" si="61"/>
        <v>3873</v>
      </c>
      <c r="EU67" s="602">
        <f t="shared" si="62"/>
        <v>3873</v>
      </c>
      <c r="EV67" s="602">
        <f t="shared" si="63"/>
        <v>3873</v>
      </c>
      <c r="EW67" s="602">
        <f t="shared" si="64"/>
        <v>3873</v>
      </c>
      <c r="EX67" s="602">
        <f t="shared" si="65"/>
        <v>3873</v>
      </c>
      <c r="EY67" s="602">
        <f t="shared" si="66"/>
        <v>3879</v>
      </c>
    </row>
    <row r="68" spans="2:155" ht="12.75" customHeight="1" x14ac:dyDescent="0.2">
      <c r="B68" s="617" t="str">
        <f>IF(COUNTIF($CK$10:CK68,TRUE)&gt;0,"",INDEX(C_InstallationDescription!$E$224:$E$240,ROWS($A$11:A68)))</f>
        <v/>
      </c>
      <c r="C68" s="623" t="str">
        <f>IF($E68="","",INDEX(C_InstallationDescription!F:F,MATCH($B68,C_InstallationDescription!$E:$E,0)))</f>
        <v/>
      </c>
      <c r="D68" s="623" t="str">
        <f>IF($E68="","",INDEX(C_InstallationDescription!I:I,MATCH($B68,C_InstallationDescription!$E:$E,0)))</f>
        <v/>
      </c>
      <c r="E68" s="623" t="str">
        <f>IF($B68="","",INDEX(C_InstallationDescription!F:F,MATCH($CJ68,C_InstallationDescription!$Q:$Q,0)))</f>
        <v/>
      </c>
      <c r="F68" s="624" t="str">
        <f>IF($E68="","",INDEX(C_InstallationDescription!L:L,MATCH($CJ68,C_InstallationDescription!$Q:$Q,0)))</f>
        <v/>
      </c>
      <c r="G68" s="623" t="str">
        <f>IF($E68="","",INDEX(C_InstallationDescription!M:M,MATCH($CJ68,C_InstallationDescription!$Q:$Q,0)))</f>
        <v/>
      </c>
      <c r="H68" s="623" t="str">
        <f>IF($E68="","",INDEX(C_InstallationDescription!N:N,MATCH($CJ68,C_InstallationDescription!$Q:$Q,0)))</f>
        <v/>
      </c>
      <c r="I68" s="620" t="str">
        <f>IF($E68="","",IF(INDEX(E_SourceStreams!$A:$N,CN68,I$7)="","",INDEX(E_SourceStreams!$A:$N,CN68,I$7)))</f>
        <v/>
      </c>
      <c r="J68" s="620" t="str">
        <f>IF($E68="","",IF(INDEX(E_SourceStreams!$A:$N,CO68,J$7)="","",INDEX(E_SourceStreams!$A:$N,CO68,J$7)))</f>
        <v/>
      </c>
      <c r="K68" s="620" t="str">
        <f>IF($E68="","",IF(INDEX(E_SourceStreams!$A:$N,CP68,K$7)="","",INDEX(E_SourceStreams!$A:$N,CP68,K$7)))</f>
        <v/>
      </c>
      <c r="L68" s="620" t="str">
        <f>IF($E68="","",IF(INDEX(E_SourceStreams!$A:$N,CQ68,L$7)="","",INDEX(E_SourceStreams!$A:$N,CQ68,L$7)))</f>
        <v/>
      </c>
      <c r="M68" s="620" t="str">
        <f>IF($E68="","",IF(INDEX(E_SourceStreams!$A:$N,CR68,M$7)="","",INDEX(E_SourceStreams!$A:$N,CR68,M$7)))</f>
        <v/>
      </c>
      <c r="N68" s="620" t="str">
        <f>IF($E68="","",IF(INDEX(E_SourceStreams!$A:$N,CS68,N$7)="","",INDEX(E_SourceStreams!$A:$N,CS68,N$7)))</f>
        <v/>
      </c>
      <c r="O68" s="620" t="str">
        <f>IF($E68="","",IF(INDEX(E_SourceStreams!$A:$N,CT68,O$7)="","",INDEX(E_SourceStreams!$A:$N,CT68,O$7)))</f>
        <v/>
      </c>
      <c r="P68" s="620" t="str">
        <f>IF($E68="","",IF(INDEX(E_SourceStreams!$A:$N,CU68,P$7)="","",INDEX(E_SourceStreams!$A:$N,CU68,P$7)))</f>
        <v/>
      </c>
      <c r="Q68" s="620" t="str">
        <f>IF($E68="","",IF(INDEX(E_SourceStreams!$A:$N,CV68,Q$7)="","",INDEX(E_SourceStreams!$A:$N,CV68,Q$7)))</f>
        <v/>
      </c>
      <c r="R68" s="620" t="str">
        <f>IF($E68="","",IF(INDEX(E_SourceStreams!$A:$N,CW68,R$7)="","",INDEX(E_SourceStreams!$A:$N,CW68,R$7)))</f>
        <v/>
      </c>
      <c r="S68" s="620" t="str">
        <f>IF($E68="","",IF(INDEX(E_SourceStreams!$A:$N,CX68,S$7)="","",INDEX(E_SourceStreams!$A:$N,CX68,S$7)))</f>
        <v/>
      </c>
      <c r="T68" s="620" t="str">
        <f>IF($E68="","",IF(INDEX(E_SourceStreams!$A:$N,CY68,T$7)="","",INDEX(E_SourceStreams!$A:$N,CY68,T$7)))</f>
        <v/>
      </c>
      <c r="U68" s="620" t="str">
        <f>IF($E68="","",IF(INDEX(E_SourceStreams!$A:$N,CZ68,U$7)="","",INDEX(E_SourceStreams!$A:$N,CZ68,U$7)))</f>
        <v/>
      </c>
      <c r="V68" s="620" t="str">
        <f>IF($E68="","",IF(INDEX(E_SourceStreams!$A:$N,DA68,V$7)="","",INDEX(E_SourceStreams!$A:$N,DA68,V$7)))</f>
        <v/>
      </c>
      <c r="W68" s="620" t="str">
        <f>IF($E68="","",IF(INDEX(E_SourceStreams!$A:$N,DB68,W$7)="","",INDEX(E_SourceStreams!$A:$N,DB68,W$7)))</f>
        <v/>
      </c>
      <c r="X68" s="620" t="str">
        <f>IF($E68="","",IF(INDEX(E_SourceStreams!$A:$N,DC68,X$7)="","",INDEX(E_SourceStreams!$A:$N,DC68,X$7)))</f>
        <v/>
      </c>
      <c r="Y68" s="620" t="str">
        <f>IF($E68="","",IF(INDEX(E_SourceStreams!$A:$N,DD68,Y$7)="","",INDEX(E_SourceStreams!$A:$N,DD68,Y$7)))</f>
        <v/>
      </c>
      <c r="Z68" s="620" t="str">
        <f>IF($E68="","",IF(INDEX(E_SourceStreams!$A:$N,DE68,Z$7)="","",INDEX(E_SourceStreams!$A:$N,DE68,Z$7)))</f>
        <v/>
      </c>
      <c r="AA68" s="620" t="str">
        <f>IF($E68="","",IF(INDEX(E_SourceStreams!$A:$N,DF68,AA$7)="","",INDEX(E_SourceStreams!$A:$N,DF68,AA$7)))</f>
        <v/>
      </c>
      <c r="AB68" s="620" t="str">
        <f>IF($E68="","",IF(INDEX(E_SourceStreams!$A:$N,DG68,AB$7)="","",INDEX(E_SourceStreams!$A:$N,DG68,AB$7)))</f>
        <v/>
      </c>
      <c r="AC68" s="620" t="str">
        <f>IF($E68="","",IF(INDEX(E_SourceStreams!$A:$N,DH68,AC$7)="","",INDEX(E_SourceStreams!$A:$N,DH68,AC$7)))</f>
        <v/>
      </c>
      <c r="AD68" s="620" t="str">
        <f>IF($E68="","",IF(INDEX(E_SourceStreams!$A:$N,DI68,AD$7)="","",INDEX(E_SourceStreams!$A:$N,DI68,AD$7)))</f>
        <v/>
      </c>
      <c r="AE68" s="620" t="str">
        <f>IF($E68="","",IF(INDEX(E_SourceStreams!$A:$N,DJ68,AE$7)="","",INDEX(E_SourceStreams!$A:$N,DJ68,AE$7)))</f>
        <v/>
      </c>
      <c r="AF68" s="620" t="str">
        <f>IF($E68="","",IF(INDEX(E_SourceStreams!$A:$N,DK68,AF$7)="","",INDEX(E_SourceStreams!$A:$N,DK68,AF$7)))</f>
        <v/>
      </c>
      <c r="AG68" s="620" t="str">
        <f>IF($E68="","",IF(INDEX(E_SourceStreams!$A:$N,DL68,AG$7)="","",INDEX(E_SourceStreams!$A:$N,DL68,AG$7)))</f>
        <v/>
      </c>
      <c r="AH68" s="620" t="str">
        <f>IF($E68="","",IF(INDEX(E_SourceStreams!$A:$N,DM68,AH$7)="","",INDEX(E_SourceStreams!$A:$N,DM68,AH$7)))</f>
        <v/>
      </c>
      <c r="AI68" s="620" t="str">
        <f>IF($E68="","",IF(INDEX(E_SourceStreams!$A:$N,DN68,AI$7)="","",INDEX(E_SourceStreams!$A:$N,DN68,AI$7)))</f>
        <v/>
      </c>
      <c r="AJ68" s="620" t="str">
        <f>IF($E68="","",IF(INDEX(E_SourceStreams!$A:$N,DO68,AJ$7)="","",INDEX(E_SourceStreams!$A:$N,DO68,AJ$7)))</f>
        <v/>
      </c>
      <c r="AK68" s="620" t="str">
        <f>IF($E68="","",IF(INDEX(E_SourceStreams!$A:$N,DP68,AK$7)="","",INDEX(E_SourceStreams!$A:$N,DP68,AK$7)))</f>
        <v/>
      </c>
      <c r="AL68" s="620" t="str">
        <f>IF($E68="","",IF(INDEX(E_SourceStreams!$A:$N,DQ68,AL$7)="","",INDEX(E_SourceStreams!$A:$N,DQ68,AL$7)))</f>
        <v/>
      </c>
      <c r="AM68" s="620" t="str">
        <f>IF($E68="","",IF(INDEX(E_SourceStreams!$A:$N,DR68,AM$7)="","",INDEX(E_SourceStreams!$A:$N,DR68,AM$7)))</f>
        <v/>
      </c>
      <c r="AN68" s="620" t="str">
        <f>IF($E68="","",IF(INDEX(E_SourceStreams!$A:$N,DS68,AN$7)="","",INDEX(E_SourceStreams!$A:$N,DS68,AN$7)))</f>
        <v/>
      </c>
      <c r="AO68" s="620" t="str">
        <f>IF($E68="","",IF(INDEX(E_SourceStreams!$A:$N,DT68,AO$7)="","",INDEX(E_SourceStreams!$A:$N,DT68,AO$7)))</f>
        <v/>
      </c>
      <c r="AP68" s="620" t="str">
        <f>IF($E68="","",IF(INDEX(E_SourceStreams!$A:$N,DU68,AP$7)="","",INDEX(E_SourceStreams!$A:$N,DU68,AP$7)))</f>
        <v/>
      </c>
      <c r="AQ68" s="620" t="str">
        <f>IF($E68="","",IF(INDEX(E_SourceStreams!$A:$N,DV68,AQ$7)="","",INDEX(E_SourceStreams!$A:$N,DV68,AQ$7)))</f>
        <v/>
      </c>
      <c r="AR68" s="620" t="str">
        <f>IF($E68="","",IF(INDEX(E_SourceStreams!$A:$N,DW68,AR$7)="","",INDEX(E_SourceStreams!$A:$N,DW68,AR$7)))</f>
        <v/>
      </c>
      <c r="AS68" s="620" t="str">
        <f>IF($E68="","",IF(INDEX(E_SourceStreams!$A:$N,DX68,AS$7)="","",INDEX(E_SourceStreams!$A:$N,DX68,AS$7)))</f>
        <v/>
      </c>
      <c r="AT68" s="620" t="str">
        <f>IF($E68="","",IF(INDEX(E_SourceStreams!$A:$N,DY68,AT$7)="","",INDEX(E_SourceStreams!$A:$N,DY68,AT$7)))</f>
        <v/>
      </c>
      <c r="AU68" s="620" t="str">
        <f>IF($E68="","",IF(INDEX(E_SourceStreams!$A:$N,DZ68,AU$7)="","",INDEX(E_SourceStreams!$A:$N,DZ68,AU$7)))</f>
        <v/>
      </c>
      <c r="AV68" s="620" t="str">
        <f>IF($E68="","",IF(INDEX(E_SourceStreams!$A:$N,EA68,AV$7)="","",INDEX(E_SourceStreams!$A:$N,EA68,AV$7)))</f>
        <v/>
      </c>
      <c r="AW68" s="620" t="str">
        <f>IF($E68="","",IF(INDEX(E_SourceStreams!$A:$N,EB68,AW$7)="","",INDEX(E_SourceStreams!$A:$N,EB68,AW$7)))</f>
        <v/>
      </c>
      <c r="AX68" s="620" t="str">
        <f>IF($E68="","",IF(INDEX(E_SourceStreams!$A:$N,EC68,AX$7)="","",INDEX(E_SourceStreams!$A:$N,EC68,AX$7)))</f>
        <v/>
      </c>
      <c r="AY68" s="620" t="str">
        <f>IF($E68="","",IF(INDEX(E_SourceStreams!$A:$N,ED68,AY$7)="","",INDEX(E_SourceStreams!$A:$N,ED68,AY$7)))</f>
        <v/>
      </c>
      <c r="AZ68" s="620" t="str">
        <f>IF($E68="","",IF(INDEX(E_SourceStreams!$A:$N,EE68,AZ$7)="","",INDEX(E_SourceStreams!$A:$N,EE68,AZ$7)))</f>
        <v/>
      </c>
      <c r="BA68" s="620" t="str">
        <f>IF($E68="","",IF(INDEX(E_SourceStreams!$A:$N,EF68,BA$7)="","",INDEX(E_SourceStreams!$A:$N,EF68,BA$7)))</f>
        <v/>
      </c>
      <c r="BB68" s="620" t="str">
        <f>IF($E68="","",IF(INDEX(E_SourceStreams!$A:$N,EG68,BB$7)="","",INDEX(E_SourceStreams!$A:$N,EG68,BB$7)))</f>
        <v/>
      </c>
      <c r="BC68" s="620" t="str">
        <f>IF($E68="","",IF(INDEX(E_SourceStreams!$A:$N,EH68,BC$7)="","",INDEX(E_SourceStreams!$A:$N,EH68,BC$7)))</f>
        <v/>
      </c>
      <c r="BD68" s="620" t="str">
        <f>IF($E68="","",IF(INDEX(E_SourceStreams!$A:$N,EI68,BD$7)="","",INDEX(E_SourceStreams!$A:$N,EI68,BD$7)))</f>
        <v/>
      </c>
      <c r="BE68" s="620" t="str">
        <f>IF($E68="","",IF(INDEX(E_SourceStreams!$A:$N,EJ68,BE$7)="","",INDEX(E_SourceStreams!$A:$N,EJ68,BE$7)))</f>
        <v/>
      </c>
      <c r="BF68" s="620" t="str">
        <f>IF($E68="","",IF(INDEX(E_SourceStreams!$A:$N,EK68,BF$7)="","",INDEX(E_SourceStreams!$A:$N,EK68,BF$7)))</f>
        <v/>
      </c>
      <c r="BG68" s="620" t="str">
        <f>IF($E68="","",IF(INDEX(E_SourceStreams!$A:$N,EL68,BG$7)="","",INDEX(E_SourceStreams!$A:$N,EL68,BG$7)))</f>
        <v/>
      </c>
      <c r="BH68" s="620" t="str">
        <f>IF($E68="","",IF(INDEX(E_SourceStreams!$A:$N,EM68,BH$7)="","",INDEX(E_SourceStreams!$A:$N,EM68,BH$7)))</f>
        <v/>
      </c>
      <c r="BI68" s="620" t="str">
        <f>IF($E68="","",IF(INDEX(E_SourceStreams!$A:$N,EN68,BI$7)="","",INDEX(E_SourceStreams!$A:$N,EN68,BI$7)))</f>
        <v/>
      </c>
      <c r="BJ68" s="620" t="str">
        <f>IF($E68="","",IF(INDEX(E_SourceStreams!$A:$N,EO68,BJ$7)="","",INDEX(E_SourceStreams!$A:$N,EO68,BJ$7)))</f>
        <v/>
      </c>
      <c r="BK68" s="620" t="str">
        <f>IF($E68="","",IF(INDEX(E_SourceStreams!$A:$N,EP68,BK$7)="","",INDEX(E_SourceStreams!$A:$N,EP68,BK$7)))</f>
        <v/>
      </c>
      <c r="BL68" s="620" t="str">
        <f>IF($E68="","",IF(INDEX(E_SourceStreams!$A:$N,EQ68,BL$7)="","",INDEX(E_SourceStreams!$A:$N,EQ68,BL$7)))</f>
        <v/>
      </c>
      <c r="BM68" s="620" t="str">
        <f>IF($E68="","",IF(INDEX(E_SourceStreams!$A:$N,ER68,BM$7)="","",INDEX(E_SourceStreams!$A:$N,ER68,BM$7)))</f>
        <v/>
      </c>
      <c r="BN68" s="620" t="str">
        <f>IF($E68="","",IF(INDEX(E_SourceStreams!$A:$N,ES68,BN$7)="","",INDEX(E_SourceStreams!$A:$N,ES68,BN$7)))</f>
        <v/>
      </c>
      <c r="BO68" s="620" t="str">
        <f>IF($E68="","",IF(INDEX(E_SourceStreams!$A:$N,ET68,BO$7)="","",INDEX(E_SourceStreams!$A:$N,ET68,BO$7)))</f>
        <v/>
      </c>
      <c r="BP68" s="620" t="str">
        <f>IF($E68="","",IF(INDEX(E_SourceStreams!$A:$N,EU68,BP$7)="","",INDEX(E_SourceStreams!$A:$N,EU68,BP$7)))</f>
        <v/>
      </c>
      <c r="BQ68" s="620" t="str">
        <f>IF($E68="","",IF(INDEX(E_SourceStreams!$A:$N,EV68,BQ$7)="","",INDEX(E_SourceStreams!$A:$N,EV68,BQ$7)))</f>
        <v/>
      </c>
      <c r="BR68" s="620" t="str">
        <f>IF($E68="","",IF(INDEX(E_SourceStreams!$A:$N,EW68,BR$7)="","",INDEX(E_SourceStreams!$A:$N,EW68,BR$7)))</f>
        <v/>
      </c>
      <c r="BS68" s="620" t="str">
        <f>IF($E68="","",IF(INDEX(E_SourceStreams!$A:$N,EX68,BS$7)="","",INDEX(E_SourceStreams!$A:$N,EX68,BS$7)))</f>
        <v/>
      </c>
      <c r="BT68" s="620" t="str">
        <f>IF($E68="","",IF(INDEX(E_SourceStreams!$A:$N,EY68,BT$7)="","",INDEX(E_SourceStreams!$A:$N,EY68,BT$7)))</f>
        <v/>
      </c>
      <c r="BU68" s="615"/>
      <c r="CJ68" s="621" t="str">
        <f t="shared" si="68"/>
        <v>SourceCategory_</v>
      </c>
      <c r="CK68" s="602" t="b">
        <f>INDEX(C_InstallationDescription!$A$224:$A$329,ROWS($CI$11:CI68))="ausblenden"</f>
        <v>1</v>
      </c>
      <c r="CL68" s="602" t="str">
        <f t="shared" si="69"/>
        <v>SourceStreamName_</v>
      </c>
      <c r="CN68" s="602">
        <f t="shared" si="67"/>
        <v>3896</v>
      </c>
      <c r="CO68" s="602">
        <f t="shared" si="4"/>
        <v>3898</v>
      </c>
      <c r="CP68" s="602">
        <f t="shared" si="5"/>
        <v>3900</v>
      </c>
      <c r="CQ68" s="602">
        <f t="shared" si="6"/>
        <v>3902</v>
      </c>
      <c r="CR68" s="602">
        <f t="shared" si="7"/>
        <v>3904</v>
      </c>
      <c r="CS68" s="602">
        <f t="shared" si="8"/>
        <v>3906</v>
      </c>
      <c r="CT68" s="602">
        <f t="shared" si="9"/>
        <v>3908</v>
      </c>
      <c r="CU68" s="602">
        <f t="shared" si="10"/>
        <v>3908</v>
      </c>
      <c r="CV68" s="602">
        <f t="shared" si="11"/>
        <v>3908</v>
      </c>
      <c r="CW68" s="602">
        <f t="shared" si="12"/>
        <v>3908</v>
      </c>
      <c r="CX68" s="602">
        <f t="shared" si="13"/>
        <v>3908</v>
      </c>
      <c r="CY68" s="602">
        <f t="shared" si="14"/>
        <v>3911</v>
      </c>
      <c r="CZ68" s="602">
        <f t="shared" si="15"/>
        <v>3915</v>
      </c>
      <c r="DA68" s="602">
        <f t="shared" si="16"/>
        <v>3916</v>
      </c>
      <c r="DB68" s="602">
        <f t="shared" si="17"/>
        <v>3917</v>
      </c>
      <c r="DC68" s="602">
        <f t="shared" si="18"/>
        <v>3924</v>
      </c>
      <c r="DD68" s="602">
        <f t="shared" si="19"/>
        <v>3934</v>
      </c>
      <c r="DE68" s="602">
        <f t="shared" si="20"/>
        <v>3934</v>
      </c>
      <c r="DF68" s="602">
        <f t="shared" si="21"/>
        <v>3934</v>
      </c>
      <c r="DG68" s="602">
        <f t="shared" si="22"/>
        <v>3934</v>
      </c>
      <c r="DH68" s="602">
        <f t="shared" si="23"/>
        <v>3934</v>
      </c>
      <c r="DI68" s="602">
        <f t="shared" si="24"/>
        <v>3934</v>
      </c>
      <c r="DJ68" s="602">
        <f t="shared" si="25"/>
        <v>3934</v>
      </c>
      <c r="DK68" s="602">
        <f t="shared" si="26"/>
        <v>3925</v>
      </c>
      <c r="DL68" s="602">
        <f t="shared" si="27"/>
        <v>3935</v>
      </c>
      <c r="DM68" s="602">
        <f t="shared" si="28"/>
        <v>3935</v>
      </c>
      <c r="DN68" s="602">
        <f t="shared" si="29"/>
        <v>3935</v>
      </c>
      <c r="DO68" s="602">
        <f t="shared" si="30"/>
        <v>3935</v>
      </c>
      <c r="DP68" s="602">
        <f t="shared" si="31"/>
        <v>3935</v>
      </c>
      <c r="DQ68" s="602">
        <f t="shared" si="32"/>
        <v>3935</v>
      </c>
      <c r="DR68" s="602">
        <f t="shared" si="33"/>
        <v>3935</v>
      </c>
      <c r="DS68" s="602">
        <f t="shared" si="34"/>
        <v>3926</v>
      </c>
      <c r="DT68" s="602">
        <f t="shared" si="35"/>
        <v>3936</v>
      </c>
      <c r="DU68" s="602">
        <f t="shared" si="36"/>
        <v>3936</v>
      </c>
      <c r="DV68" s="602">
        <f t="shared" si="37"/>
        <v>3936</v>
      </c>
      <c r="DW68" s="602">
        <f t="shared" si="38"/>
        <v>3936</v>
      </c>
      <c r="DX68" s="602">
        <f t="shared" si="39"/>
        <v>3936</v>
      </c>
      <c r="DY68" s="602">
        <f t="shared" si="40"/>
        <v>3936</v>
      </c>
      <c r="DZ68" s="602">
        <f t="shared" si="41"/>
        <v>3936</v>
      </c>
      <c r="EA68" s="602">
        <f t="shared" si="42"/>
        <v>3927</v>
      </c>
      <c r="EB68" s="602">
        <f t="shared" si="43"/>
        <v>3937</v>
      </c>
      <c r="EC68" s="602">
        <f t="shared" si="44"/>
        <v>3937</v>
      </c>
      <c r="ED68" s="602">
        <f t="shared" si="45"/>
        <v>3937</v>
      </c>
      <c r="EE68" s="602">
        <f t="shared" si="46"/>
        <v>3937</v>
      </c>
      <c r="EF68" s="602">
        <f t="shared" si="47"/>
        <v>3937</v>
      </c>
      <c r="EG68" s="602">
        <f t="shared" si="48"/>
        <v>3937</v>
      </c>
      <c r="EH68" s="602">
        <f t="shared" si="49"/>
        <v>3937</v>
      </c>
      <c r="EI68" s="602">
        <f t="shared" si="50"/>
        <v>3928</v>
      </c>
      <c r="EJ68" s="602">
        <f t="shared" si="51"/>
        <v>3938</v>
      </c>
      <c r="EK68" s="602">
        <f t="shared" si="52"/>
        <v>3938</v>
      </c>
      <c r="EL68" s="602">
        <f t="shared" si="53"/>
        <v>3938</v>
      </c>
      <c r="EM68" s="602">
        <f t="shared" si="54"/>
        <v>3938</v>
      </c>
      <c r="EN68" s="602">
        <f t="shared" si="55"/>
        <v>3938</v>
      </c>
      <c r="EO68" s="602">
        <f t="shared" si="56"/>
        <v>3938</v>
      </c>
      <c r="EP68" s="602">
        <f t="shared" si="57"/>
        <v>3938</v>
      </c>
      <c r="EQ68" s="602">
        <f t="shared" si="58"/>
        <v>3929</v>
      </c>
      <c r="ER68" s="602">
        <f t="shared" si="59"/>
        <v>3939</v>
      </c>
      <c r="ES68" s="602">
        <f t="shared" si="60"/>
        <v>3939</v>
      </c>
      <c r="ET68" s="602">
        <f t="shared" si="61"/>
        <v>3939</v>
      </c>
      <c r="EU68" s="602">
        <f t="shared" si="62"/>
        <v>3939</v>
      </c>
      <c r="EV68" s="602">
        <f t="shared" si="63"/>
        <v>3939</v>
      </c>
      <c r="EW68" s="602">
        <f t="shared" si="64"/>
        <v>3939</v>
      </c>
      <c r="EX68" s="602">
        <f t="shared" si="65"/>
        <v>3939</v>
      </c>
      <c r="EY68" s="602">
        <f t="shared" si="66"/>
        <v>3945</v>
      </c>
    </row>
    <row r="69" spans="2:155" ht="12.75" customHeight="1" x14ac:dyDescent="0.2">
      <c r="B69" s="617" t="str">
        <f>IF(COUNTIF($CK$10:CK69,TRUE)&gt;0,"",INDEX(C_InstallationDescription!$E$224:$E$240,ROWS($A$11:A69)))</f>
        <v/>
      </c>
      <c r="C69" s="623" t="str">
        <f>IF($E69="","",INDEX(C_InstallationDescription!F:F,MATCH($B69,C_InstallationDescription!$E:$E,0)))</f>
        <v/>
      </c>
      <c r="D69" s="623" t="str">
        <f>IF($E69="","",INDEX(C_InstallationDescription!I:I,MATCH($B69,C_InstallationDescription!$E:$E,0)))</f>
        <v/>
      </c>
      <c r="E69" s="623" t="str">
        <f>IF($B69="","",INDEX(C_InstallationDescription!F:F,MATCH($CJ69,C_InstallationDescription!$Q:$Q,0)))</f>
        <v/>
      </c>
      <c r="F69" s="624" t="str">
        <f>IF($E69="","",INDEX(C_InstallationDescription!L:L,MATCH($CJ69,C_InstallationDescription!$Q:$Q,0)))</f>
        <v/>
      </c>
      <c r="G69" s="623" t="str">
        <f>IF($E69="","",INDEX(C_InstallationDescription!M:M,MATCH($CJ69,C_InstallationDescription!$Q:$Q,0)))</f>
        <v/>
      </c>
      <c r="H69" s="623" t="str">
        <f>IF($E69="","",INDEX(C_InstallationDescription!N:N,MATCH($CJ69,C_InstallationDescription!$Q:$Q,0)))</f>
        <v/>
      </c>
      <c r="I69" s="620" t="str">
        <f>IF($E69="","",IF(INDEX(E_SourceStreams!$A:$N,CN69,I$7)="","",INDEX(E_SourceStreams!$A:$N,CN69,I$7)))</f>
        <v/>
      </c>
      <c r="J69" s="620" t="str">
        <f>IF($E69="","",IF(INDEX(E_SourceStreams!$A:$N,CO69,J$7)="","",INDEX(E_SourceStreams!$A:$N,CO69,J$7)))</f>
        <v/>
      </c>
      <c r="K69" s="620" t="str">
        <f>IF($E69="","",IF(INDEX(E_SourceStreams!$A:$N,CP69,K$7)="","",INDEX(E_SourceStreams!$A:$N,CP69,K$7)))</f>
        <v/>
      </c>
      <c r="L69" s="620" t="str">
        <f>IF($E69="","",IF(INDEX(E_SourceStreams!$A:$N,CQ69,L$7)="","",INDEX(E_SourceStreams!$A:$N,CQ69,L$7)))</f>
        <v/>
      </c>
      <c r="M69" s="620" t="str">
        <f>IF($E69="","",IF(INDEX(E_SourceStreams!$A:$N,CR69,M$7)="","",INDEX(E_SourceStreams!$A:$N,CR69,M$7)))</f>
        <v/>
      </c>
      <c r="N69" s="620" t="str">
        <f>IF($E69="","",IF(INDEX(E_SourceStreams!$A:$N,CS69,N$7)="","",INDEX(E_SourceStreams!$A:$N,CS69,N$7)))</f>
        <v/>
      </c>
      <c r="O69" s="620" t="str">
        <f>IF($E69="","",IF(INDEX(E_SourceStreams!$A:$N,CT69,O$7)="","",INDEX(E_SourceStreams!$A:$N,CT69,O$7)))</f>
        <v/>
      </c>
      <c r="P69" s="620" t="str">
        <f>IF($E69="","",IF(INDEX(E_SourceStreams!$A:$N,CU69,P$7)="","",INDEX(E_SourceStreams!$A:$N,CU69,P$7)))</f>
        <v/>
      </c>
      <c r="Q69" s="620" t="str">
        <f>IF($E69="","",IF(INDEX(E_SourceStreams!$A:$N,CV69,Q$7)="","",INDEX(E_SourceStreams!$A:$N,CV69,Q$7)))</f>
        <v/>
      </c>
      <c r="R69" s="620" t="str">
        <f>IF($E69="","",IF(INDEX(E_SourceStreams!$A:$N,CW69,R$7)="","",INDEX(E_SourceStreams!$A:$N,CW69,R$7)))</f>
        <v/>
      </c>
      <c r="S69" s="620" t="str">
        <f>IF($E69="","",IF(INDEX(E_SourceStreams!$A:$N,CX69,S$7)="","",INDEX(E_SourceStreams!$A:$N,CX69,S$7)))</f>
        <v/>
      </c>
      <c r="T69" s="620" t="str">
        <f>IF($E69="","",IF(INDEX(E_SourceStreams!$A:$N,CY69,T$7)="","",INDEX(E_SourceStreams!$A:$N,CY69,T$7)))</f>
        <v/>
      </c>
      <c r="U69" s="620" t="str">
        <f>IF($E69="","",IF(INDEX(E_SourceStreams!$A:$N,CZ69,U$7)="","",INDEX(E_SourceStreams!$A:$N,CZ69,U$7)))</f>
        <v/>
      </c>
      <c r="V69" s="620" t="str">
        <f>IF($E69="","",IF(INDEX(E_SourceStreams!$A:$N,DA69,V$7)="","",INDEX(E_SourceStreams!$A:$N,DA69,V$7)))</f>
        <v/>
      </c>
      <c r="W69" s="620" t="str">
        <f>IF($E69="","",IF(INDEX(E_SourceStreams!$A:$N,DB69,W$7)="","",INDEX(E_SourceStreams!$A:$N,DB69,W$7)))</f>
        <v/>
      </c>
      <c r="X69" s="620" t="str">
        <f>IF($E69="","",IF(INDEX(E_SourceStreams!$A:$N,DC69,X$7)="","",INDEX(E_SourceStreams!$A:$N,DC69,X$7)))</f>
        <v/>
      </c>
      <c r="Y69" s="620" t="str">
        <f>IF($E69="","",IF(INDEX(E_SourceStreams!$A:$N,DD69,Y$7)="","",INDEX(E_SourceStreams!$A:$N,DD69,Y$7)))</f>
        <v/>
      </c>
      <c r="Z69" s="620" t="str">
        <f>IF($E69="","",IF(INDEX(E_SourceStreams!$A:$N,DE69,Z$7)="","",INDEX(E_SourceStreams!$A:$N,DE69,Z$7)))</f>
        <v/>
      </c>
      <c r="AA69" s="620" t="str">
        <f>IF($E69="","",IF(INDEX(E_SourceStreams!$A:$N,DF69,AA$7)="","",INDEX(E_SourceStreams!$A:$N,DF69,AA$7)))</f>
        <v/>
      </c>
      <c r="AB69" s="620" t="str">
        <f>IF($E69="","",IF(INDEX(E_SourceStreams!$A:$N,DG69,AB$7)="","",INDEX(E_SourceStreams!$A:$N,DG69,AB$7)))</f>
        <v/>
      </c>
      <c r="AC69" s="620" t="str">
        <f>IF($E69="","",IF(INDEX(E_SourceStreams!$A:$N,DH69,AC$7)="","",INDEX(E_SourceStreams!$A:$N,DH69,AC$7)))</f>
        <v/>
      </c>
      <c r="AD69" s="620" t="str">
        <f>IF($E69="","",IF(INDEX(E_SourceStreams!$A:$N,DI69,AD$7)="","",INDEX(E_SourceStreams!$A:$N,DI69,AD$7)))</f>
        <v/>
      </c>
      <c r="AE69" s="620" t="str">
        <f>IF($E69="","",IF(INDEX(E_SourceStreams!$A:$N,DJ69,AE$7)="","",INDEX(E_SourceStreams!$A:$N,DJ69,AE$7)))</f>
        <v/>
      </c>
      <c r="AF69" s="620" t="str">
        <f>IF($E69="","",IF(INDEX(E_SourceStreams!$A:$N,DK69,AF$7)="","",INDEX(E_SourceStreams!$A:$N,DK69,AF$7)))</f>
        <v/>
      </c>
      <c r="AG69" s="620" t="str">
        <f>IF($E69="","",IF(INDEX(E_SourceStreams!$A:$N,DL69,AG$7)="","",INDEX(E_SourceStreams!$A:$N,DL69,AG$7)))</f>
        <v/>
      </c>
      <c r="AH69" s="620" t="str">
        <f>IF($E69="","",IF(INDEX(E_SourceStreams!$A:$N,DM69,AH$7)="","",INDEX(E_SourceStreams!$A:$N,DM69,AH$7)))</f>
        <v/>
      </c>
      <c r="AI69" s="620" t="str">
        <f>IF($E69="","",IF(INDEX(E_SourceStreams!$A:$N,DN69,AI$7)="","",INDEX(E_SourceStreams!$A:$N,DN69,AI$7)))</f>
        <v/>
      </c>
      <c r="AJ69" s="620" t="str">
        <f>IF($E69="","",IF(INDEX(E_SourceStreams!$A:$N,DO69,AJ$7)="","",INDEX(E_SourceStreams!$A:$N,DO69,AJ$7)))</f>
        <v/>
      </c>
      <c r="AK69" s="620" t="str">
        <f>IF($E69="","",IF(INDEX(E_SourceStreams!$A:$N,DP69,AK$7)="","",INDEX(E_SourceStreams!$A:$N,DP69,AK$7)))</f>
        <v/>
      </c>
      <c r="AL69" s="620" t="str">
        <f>IF($E69="","",IF(INDEX(E_SourceStreams!$A:$N,DQ69,AL$7)="","",INDEX(E_SourceStreams!$A:$N,DQ69,AL$7)))</f>
        <v/>
      </c>
      <c r="AM69" s="620" t="str">
        <f>IF($E69="","",IF(INDEX(E_SourceStreams!$A:$N,DR69,AM$7)="","",INDEX(E_SourceStreams!$A:$N,DR69,AM$7)))</f>
        <v/>
      </c>
      <c r="AN69" s="620" t="str">
        <f>IF($E69="","",IF(INDEX(E_SourceStreams!$A:$N,DS69,AN$7)="","",INDEX(E_SourceStreams!$A:$N,DS69,AN$7)))</f>
        <v/>
      </c>
      <c r="AO69" s="620" t="str">
        <f>IF($E69="","",IF(INDEX(E_SourceStreams!$A:$N,DT69,AO$7)="","",INDEX(E_SourceStreams!$A:$N,DT69,AO$7)))</f>
        <v/>
      </c>
      <c r="AP69" s="620" t="str">
        <f>IF($E69="","",IF(INDEX(E_SourceStreams!$A:$N,DU69,AP$7)="","",INDEX(E_SourceStreams!$A:$N,DU69,AP$7)))</f>
        <v/>
      </c>
      <c r="AQ69" s="620" t="str">
        <f>IF($E69="","",IF(INDEX(E_SourceStreams!$A:$N,DV69,AQ$7)="","",INDEX(E_SourceStreams!$A:$N,DV69,AQ$7)))</f>
        <v/>
      </c>
      <c r="AR69" s="620" t="str">
        <f>IF($E69="","",IF(INDEX(E_SourceStreams!$A:$N,DW69,AR$7)="","",INDEX(E_SourceStreams!$A:$N,DW69,AR$7)))</f>
        <v/>
      </c>
      <c r="AS69" s="620" t="str">
        <f>IF($E69="","",IF(INDEX(E_SourceStreams!$A:$N,DX69,AS$7)="","",INDEX(E_SourceStreams!$A:$N,DX69,AS$7)))</f>
        <v/>
      </c>
      <c r="AT69" s="620" t="str">
        <f>IF($E69="","",IF(INDEX(E_SourceStreams!$A:$N,DY69,AT$7)="","",INDEX(E_SourceStreams!$A:$N,DY69,AT$7)))</f>
        <v/>
      </c>
      <c r="AU69" s="620" t="str">
        <f>IF($E69="","",IF(INDEX(E_SourceStreams!$A:$N,DZ69,AU$7)="","",INDEX(E_SourceStreams!$A:$N,DZ69,AU$7)))</f>
        <v/>
      </c>
      <c r="AV69" s="620" t="str">
        <f>IF($E69="","",IF(INDEX(E_SourceStreams!$A:$N,EA69,AV$7)="","",INDEX(E_SourceStreams!$A:$N,EA69,AV$7)))</f>
        <v/>
      </c>
      <c r="AW69" s="620" t="str">
        <f>IF($E69="","",IF(INDEX(E_SourceStreams!$A:$N,EB69,AW$7)="","",INDEX(E_SourceStreams!$A:$N,EB69,AW$7)))</f>
        <v/>
      </c>
      <c r="AX69" s="620" t="str">
        <f>IF($E69="","",IF(INDEX(E_SourceStreams!$A:$N,EC69,AX$7)="","",INDEX(E_SourceStreams!$A:$N,EC69,AX$7)))</f>
        <v/>
      </c>
      <c r="AY69" s="620" t="str">
        <f>IF($E69="","",IF(INDEX(E_SourceStreams!$A:$N,ED69,AY$7)="","",INDEX(E_SourceStreams!$A:$N,ED69,AY$7)))</f>
        <v/>
      </c>
      <c r="AZ69" s="620" t="str">
        <f>IF($E69="","",IF(INDEX(E_SourceStreams!$A:$N,EE69,AZ$7)="","",INDEX(E_SourceStreams!$A:$N,EE69,AZ$7)))</f>
        <v/>
      </c>
      <c r="BA69" s="620" t="str">
        <f>IF($E69="","",IF(INDEX(E_SourceStreams!$A:$N,EF69,BA$7)="","",INDEX(E_SourceStreams!$A:$N,EF69,BA$7)))</f>
        <v/>
      </c>
      <c r="BB69" s="620" t="str">
        <f>IF($E69="","",IF(INDEX(E_SourceStreams!$A:$N,EG69,BB$7)="","",INDEX(E_SourceStreams!$A:$N,EG69,BB$7)))</f>
        <v/>
      </c>
      <c r="BC69" s="620" t="str">
        <f>IF($E69="","",IF(INDEX(E_SourceStreams!$A:$N,EH69,BC$7)="","",INDEX(E_SourceStreams!$A:$N,EH69,BC$7)))</f>
        <v/>
      </c>
      <c r="BD69" s="620" t="str">
        <f>IF($E69="","",IF(INDEX(E_SourceStreams!$A:$N,EI69,BD$7)="","",INDEX(E_SourceStreams!$A:$N,EI69,BD$7)))</f>
        <v/>
      </c>
      <c r="BE69" s="620" t="str">
        <f>IF($E69="","",IF(INDEX(E_SourceStreams!$A:$N,EJ69,BE$7)="","",INDEX(E_SourceStreams!$A:$N,EJ69,BE$7)))</f>
        <v/>
      </c>
      <c r="BF69" s="620" t="str">
        <f>IF($E69="","",IF(INDEX(E_SourceStreams!$A:$N,EK69,BF$7)="","",INDEX(E_SourceStreams!$A:$N,EK69,BF$7)))</f>
        <v/>
      </c>
      <c r="BG69" s="620" t="str">
        <f>IF($E69="","",IF(INDEX(E_SourceStreams!$A:$N,EL69,BG$7)="","",INDEX(E_SourceStreams!$A:$N,EL69,BG$7)))</f>
        <v/>
      </c>
      <c r="BH69" s="620" t="str">
        <f>IF($E69="","",IF(INDEX(E_SourceStreams!$A:$N,EM69,BH$7)="","",INDEX(E_SourceStreams!$A:$N,EM69,BH$7)))</f>
        <v/>
      </c>
      <c r="BI69" s="620" t="str">
        <f>IF($E69="","",IF(INDEX(E_SourceStreams!$A:$N,EN69,BI$7)="","",INDEX(E_SourceStreams!$A:$N,EN69,BI$7)))</f>
        <v/>
      </c>
      <c r="BJ69" s="620" t="str">
        <f>IF($E69="","",IF(INDEX(E_SourceStreams!$A:$N,EO69,BJ$7)="","",INDEX(E_SourceStreams!$A:$N,EO69,BJ$7)))</f>
        <v/>
      </c>
      <c r="BK69" s="620" t="str">
        <f>IF($E69="","",IF(INDEX(E_SourceStreams!$A:$N,EP69,BK$7)="","",INDEX(E_SourceStreams!$A:$N,EP69,BK$7)))</f>
        <v/>
      </c>
      <c r="BL69" s="620" t="str">
        <f>IF($E69="","",IF(INDEX(E_SourceStreams!$A:$N,EQ69,BL$7)="","",INDEX(E_SourceStreams!$A:$N,EQ69,BL$7)))</f>
        <v/>
      </c>
      <c r="BM69" s="620" t="str">
        <f>IF($E69="","",IF(INDEX(E_SourceStreams!$A:$N,ER69,BM$7)="","",INDEX(E_SourceStreams!$A:$N,ER69,BM$7)))</f>
        <v/>
      </c>
      <c r="BN69" s="620" t="str">
        <f>IF($E69="","",IF(INDEX(E_SourceStreams!$A:$N,ES69,BN$7)="","",INDEX(E_SourceStreams!$A:$N,ES69,BN$7)))</f>
        <v/>
      </c>
      <c r="BO69" s="620" t="str">
        <f>IF($E69="","",IF(INDEX(E_SourceStreams!$A:$N,ET69,BO$7)="","",INDEX(E_SourceStreams!$A:$N,ET69,BO$7)))</f>
        <v/>
      </c>
      <c r="BP69" s="620" t="str">
        <f>IF($E69="","",IF(INDEX(E_SourceStreams!$A:$N,EU69,BP$7)="","",INDEX(E_SourceStreams!$A:$N,EU69,BP$7)))</f>
        <v/>
      </c>
      <c r="BQ69" s="620" t="str">
        <f>IF($E69="","",IF(INDEX(E_SourceStreams!$A:$N,EV69,BQ$7)="","",INDEX(E_SourceStreams!$A:$N,EV69,BQ$7)))</f>
        <v/>
      </c>
      <c r="BR69" s="620" t="str">
        <f>IF($E69="","",IF(INDEX(E_SourceStreams!$A:$N,EW69,BR$7)="","",INDEX(E_SourceStreams!$A:$N,EW69,BR$7)))</f>
        <v/>
      </c>
      <c r="BS69" s="620" t="str">
        <f>IF($E69="","",IF(INDEX(E_SourceStreams!$A:$N,EX69,BS$7)="","",INDEX(E_SourceStreams!$A:$N,EX69,BS$7)))</f>
        <v/>
      </c>
      <c r="BT69" s="620" t="str">
        <f>IF($E69="","",IF(INDEX(E_SourceStreams!$A:$N,EY69,BT$7)="","",INDEX(E_SourceStreams!$A:$N,EY69,BT$7)))</f>
        <v/>
      </c>
      <c r="BU69" s="615"/>
      <c r="CJ69" s="621" t="str">
        <f t="shared" si="68"/>
        <v>SourceCategory_</v>
      </c>
      <c r="CK69" s="602" t="b">
        <f>INDEX(C_InstallationDescription!$A$224:$A$329,ROWS($CI$11:CI69))="ausblenden"</f>
        <v>1</v>
      </c>
      <c r="CL69" s="602" t="str">
        <f t="shared" si="69"/>
        <v>SourceStreamName_</v>
      </c>
      <c r="CN69" s="602">
        <f t="shared" si="67"/>
        <v>3962</v>
      </c>
      <c r="CO69" s="602">
        <f t="shared" si="4"/>
        <v>3964</v>
      </c>
      <c r="CP69" s="602">
        <f t="shared" si="5"/>
        <v>3966</v>
      </c>
      <c r="CQ69" s="602">
        <f t="shared" si="6"/>
        <v>3968</v>
      </c>
      <c r="CR69" s="602">
        <f t="shared" si="7"/>
        <v>3970</v>
      </c>
      <c r="CS69" s="602">
        <f t="shared" si="8"/>
        <v>3972</v>
      </c>
      <c r="CT69" s="602">
        <f t="shared" si="9"/>
        <v>3974</v>
      </c>
      <c r="CU69" s="602">
        <f t="shared" si="10"/>
        <v>3974</v>
      </c>
      <c r="CV69" s="602">
        <f t="shared" si="11"/>
        <v>3974</v>
      </c>
      <c r="CW69" s="602">
        <f t="shared" si="12"/>
        <v>3974</v>
      </c>
      <c r="CX69" s="602">
        <f t="shared" si="13"/>
        <v>3974</v>
      </c>
      <c r="CY69" s="602">
        <f t="shared" si="14"/>
        <v>3977</v>
      </c>
      <c r="CZ69" s="602">
        <f t="shared" si="15"/>
        <v>3981</v>
      </c>
      <c r="DA69" s="602">
        <f t="shared" si="16"/>
        <v>3982</v>
      </c>
      <c r="DB69" s="602">
        <f t="shared" si="17"/>
        <v>3983</v>
      </c>
      <c r="DC69" s="602">
        <f t="shared" si="18"/>
        <v>3990</v>
      </c>
      <c r="DD69" s="602">
        <f t="shared" si="19"/>
        <v>4000</v>
      </c>
      <c r="DE69" s="602">
        <f t="shared" si="20"/>
        <v>4000</v>
      </c>
      <c r="DF69" s="602">
        <f t="shared" si="21"/>
        <v>4000</v>
      </c>
      <c r="DG69" s="602">
        <f t="shared" si="22"/>
        <v>4000</v>
      </c>
      <c r="DH69" s="602">
        <f t="shared" si="23"/>
        <v>4000</v>
      </c>
      <c r="DI69" s="602">
        <f t="shared" si="24"/>
        <v>4000</v>
      </c>
      <c r="DJ69" s="602">
        <f t="shared" si="25"/>
        <v>4000</v>
      </c>
      <c r="DK69" s="602">
        <f t="shared" si="26"/>
        <v>3991</v>
      </c>
      <c r="DL69" s="602">
        <f t="shared" si="27"/>
        <v>4001</v>
      </c>
      <c r="DM69" s="602">
        <f t="shared" si="28"/>
        <v>4001</v>
      </c>
      <c r="DN69" s="602">
        <f t="shared" si="29"/>
        <v>4001</v>
      </c>
      <c r="DO69" s="602">
        <f t="shared" si="30"/>
        <v>4001</v>
      </c>
      <c r="DP69" s="602">
        <f t="shared" si="31"/>
        <v>4001</v>
      </c>
      <c r="DQ69" s="602">
        <f t="shared" si="32"/>
        <v>4001</v>
      </c>
      <c r="DR69" s="602">
        <f t="shared" si="33"/>
        <v>4001</v>
      </c>
      <c r="DS69" s="602">
        <f t="shared" si="34"/>
        <v>3992</v>
      </c>
      <c r="DT69" s="602">
        <f t="shared" si="35"/>
        <v>4002</v>
      </c>
      <c r="DU69" s="602">
        <f t="shared" si="36"/>
        <v>4002</v>
      </c>
      <c r="DV69" s="602">
        <f t="shared" si="37"/>
        <v>4002</v>
      </c>
      <c r="DW69" s="602">
        <f t="shared" si="38"/>
        <v>4002</v>
      </c>
      <c r="DX69" s="602">
        <f t="shared" si="39"/>
        <v>4002</v>
      </c>
      <c r="DY69" s="602">
        <f t="shared" si="40"/>
        <v>4002</v>
      </c>
      <c r="DZ69" s="602">
        <f t="shared" si="41"/>
        <v>4002</v>
      </c>
      <c r="EA69" s="602">
        <f t="shared" si="42"/>
        <v>3993</v>
      </c>
      <c r="EB69" s="602">
        <f t="shared" si="43"/>
        <v>4003</v>
      </c>
      <c r="EC69" s="602">
        <f t="shared" si="44"/>
        <v>4003</v>
      </c>
      <c r="ED69" s="602">
        <f t="shared" si="45"/>
        <v>4003</v>
      </c>
      <c r="EE69" s="602">
        <f t="shared" si="46"/>
        <v>4003</v>
      </c>
      <c r="EF69" s="602">
        <f t="shared" si="47"/>
        <v>4003</v>
      </c>
      <c r="EG69" s="602">
        <f t="shared" si="48"/>
        <v>4003</v>
      </c>
      <c r="EH69" s="602">
        <f t="shared" si="49"/>
        <v>4003</v>
      </c>
      <c r="EI69" s="602">
        <f t="shared" si="50"/>
        <v>3994</v>
      </c>
      <c r="EJ69" s="602">
        <f t="shared" si="51"/>
        <v>4004</v>
      </c>
      <c r="EK69" s="602">
        <f t="shared" si="52"/>
        <v>4004</v>
      </c>
      <c r="EL69" s="602">
        <f t="shared" si="53"/>
        <v>4004</v>
      </c>
      <c r="EM69" s="602">
        <f t="shared" si="54"/>
        <v>4004</v>
      </c>
      <c r="EN69" s="602">
        <f t="shared" si="55"/>
        <v>4004</v>
      </c>
      <c r="EO69" s="602">
        <f t="shared" si="56"/>
        <v>4004</v>
      </c>
      <c r="EP69" s="602">
        <f t="shared" si="57"/>
        <v>4004</v>
      </c>
      <c r="EQ69" s="602">
        <f t="shared" si="58"/>
        <v>3995</v>
      </c>
      <c r="ER69" s="602">
        <f t="shared" si="59"/>
        <v>4005</v>
      </c>
      <c r="ES69" s="602">
        <f t="shared" si="60"/>
        <v>4005</v>
      </c>
      <c r="ET69" s="602">
        <f t="shared" si="61"/>
        <v>4005</v>
      </c>
      <c r="EU69" s="602">
        <f t="shared" si="62"/>
        <v>4005</v>
      </c>
      <c r="EV69" s="602">
        <f t="shared" si="63"/>
        <v>4005</v>
      </c>
      <c r="EW69" s="602">
        <f t="shared" si="64"/>
        <v>4005</v>
      </c>
      <c r="EX69" s="602">
        <f t="shared" si="65"/>
        <v>4005</v>
      </c>
      <c r="EY69" s="602">
        <f t="shared" si="66"/>
        <v>4011</v>
      </c>
    </row>
    <row r="70" spans="2:155" ht="12.75" customHeight="1" x14ac:dyDescent="0.2">
      <c r="B70" s="617" t="str">
        <f>IF(COUNTIF($CK$10:CK70,TRUE)&gt;0,"",INDEX(C_InstallationDescription!$E$224:$E$240,ROWS($A$11:A70)))</f>
        <v/>
      </c>
      <c r="C70" s="623" t="str">
        <f>IF($E70="","",INDEX(C_InstallationDescription!F:F,MATCH($B70,C_InstallationDescription!$E:$E,0)))</f>
        <v/>
      </c>
      <c r="D70" s="623" t="str">
        <f>IF($E70="","",INDEX(C_InstallationDescription!I:I,MATCH($B70,C_InstallationDescription!$E:$E,0)))</f>
        <v/>
      </c>
      <c r="E70" s="623" t="str">
        <f>IF($B70="","",INDEX(C_InstallationDescription!F:F,MATCH($CJ70,C_InstallationDescription!$Q:$Q,0)))</f>
        <v/>
      </c>
      <c r="F70" s="624" t="str">
        <f>IF($E70="","",INDEX(C_InstallationDescription!L:L,MATCH($CJ70,C_InstallationDescription!$Q:$Q,0)))</f>
        <v/>
      </c>
      <c r="G70" s="623" t="str">
        <f>IF($E70="","",INDEX(C_InstallationDescription!M:M,MATCH($CJ70,C_InstallationDescription!$Q:$Q,0)))</f>
        <v/>
      </c>
      <c r="H70" s="623" t="str">
        <f>IF($E70="","",INDEX(C_InstallationDescription!N:N,MATCH($CJ70,C_InstallationDescription!$Q:$Q,0)))</f>
        <v/>
      </c>
      <c r="I70" s="620" t="str">
        <f>IF($E70="","",IF(INDEX(E_SourceStreams!$A:$N,CN70,I$7)="","",INDEX(E_SourceStreams!$A:$N,CN70,I$7)))</f>
        <v/>
      </c>
      <c r="J70" s="620" t="str">
        <f>IF($E70="","",IF(INDEX(E_SourceStreams!$A:$N,CO70,J$7)="","",INDEX(E_SourceStreams!$A:$N,CO70,J$7)))</f>
        <v/>
      </c>
      <c r="K70" s="620" t="str">
        <f>IF($E70="","",IF(INDEX(E_SourceStreams!$A:$N,CP70,K$7)="","",INDEX(E_SourceStreams!$A:$N,CP70,K$7)))</f>
        <v/>
      </c>
      <c r="L70" s="620" t="str">
        <f>IF($E70="","",IF(INDEX(E_SourceStreams!$A:$N,CQ70,L$7)="","",INDEX(E_SourceStreams!$A:$N,CQ70,L$7)))</f>
        <v/>
      </c>
      <c r="M70" s="620" t="str">
        <f>IF($E70="","",IF(INDEX(E_SourceStreams!$A:$N,CR70,M$7)="","",INDEX(E_SourceStreams!$A:$N,CR70,M$7)))</f>
        <v/>
      </c>
      <c r="N70" s="620" t="str">
        <f>IF($E70="","",IF(INDEX(E_SourceStreams!$A:$N,CS70,N$7)="","",INDEX(E_SourceStreams!$A:$N,CS70,N$7)))</f>
        <v/>
      </c>
      <c r="O70" s="620" t="str">
        <f>IF($E70="","",IF(INDEX(E_SourceStreams!$A:$N,CT70,O$7)="","",INDEX(E_SourceStreams!$A:$N,CT70,O$7)))</f>
        <v/>
      </c>
      <c r="P70" s="620" t="str">
        <f>IF($E70="","",IF(INDEX(E_SourceStreams!$A:$N,CU70,P$7)="","",INDEX(E_SourceStreams!$A:$N,CU70,P$7)))</f>
        <v/>
      </c>
      <c r="Q70" s="620" t="str">
        <f>IF($E70="","",IF(INDEX(E_SourceStreams!$A:$N,CV70,Q$7)="","",INDEX(E_SourceStreams!$A:$N,CV70,Q$7)))</f>
        <v/>
      </c>
      <c r="R70" s="620" t="str">
        <f>IF($E70="","",IF(INDEX(E_SourceStreams!$A:$N,CW70,R$7)="","",INDEX(E_SourceStreams!$A:$N,CW70,R$7)))</f>
        <v/>
      </c>
      <c r="S70" s="620" t="str">
        <f>IF($E70="","",IF(INDEX(E_SourceStreams!$A:$N,CX70,S$7)="","",INDEX(E_SourceStreams!$A:$N,CX70,S$7)))</f>
        <v/>
      </c>
      <c r="T70" s="620" t="str">
        <f>IF($E70="","",IF(INDEX(E_SourceStreams!$A:$N,CY70,T$7)="","",INDEX(E_SourceStreams!$A:$N,CY70,T$7)))</f>
        <v/>
      </c>
      <c r="U70" s="620" t="str">
        <f>IF($E70="","",IF(INDEX(E_SourceStreams!$A:$N,CZ70,U$7)="","",INDEX(E_SourceStreams!$A:$N,CZ70,U$7)))</f>
        <v/>
      </c>
      <c r="V70" s="620" t="str">
        <f>IF($E70="","",IF(INDEX(E_SourceStreams!$A:$N,DA70,V$7)="","",INDEX(E_SourceStreams!$A:$N,DA70,V$7)))</f>
        <v/>
      </c>
      <c r="W70" s="620" t="str">
        <f>IF($E70="","",IF(INDEX(E_SourceStreams!$A:$N,DB70,W$7)="","",INDEX(E_SourceStreams!$A:$N,DB70,W$7)))</f>
        <v/>
      </c>
      <c r="X70" s="620" t="str">
        <f>IF($E70="","",IF(INDEX(E_SourceStreams!$A:$N,DC70,X$7)="","",INDEX(E_SourceStreams!$A:$N,DC70,X$7)))</f>
        <v/>
      </c>
      <c r="Y70" s="620" t="str">
        <f>IF($E70="","",IF(INDEX(E_SourceStreams!$A:$N,DD70,Y$7)="","",INDEX(E_SourceStreams!$A:$N,DD70,Y$7)))</f>
        <v/>
      </c>
      <c r="Z70" s="620" t="str">
        <f>IF($E70="","",IF(INDEX(E_SourceStreams!$A:$N,DE70,Z$7)="","",INDEX(E_SourceStreams!$A:$N,DE70,Z$7)))</f>
        <v/>
      </c>
      <c r="AA70" s="620" t="str">
        <f>IF($E70="","",IF(INDEX(E_SourceStreams!$A:$N,DF70,AA$7)="","",INDEX(E_SourceStreams!$A:$N,DF70,AA$7)))</f>
        <v/>
      </c>
      <c r="AB70" s="620" t="str">
        <f>IF($E70="","",IF(INDEX(E_SourceStreams!$A:$N,DG70,AB$7)="","",INDEX(E_SourceStreams!$A:$N,DG70,AB$7)))</f>
        <v/>
      </c>
      <c r="AC70" s="620" t="str">
        <f>IF($E70="","",IF(INDEX(E_SourceStreams!$A:$N,DH70,AC$7)="","",INDEX(E_SourceStreams!$A:$N,DH70,AC$7)))</f>
        <v/>
      </c>
      <c r="AD70" s="620" t="str">
        <f>IF($E70="","",IF(INDEX(E_SourceStreams!$A:$N,DI70,AD$7)="","",INDEX(E_SourceStreams!$A:$N,DI70,AD$7)))</f>
        <v/>
      </c>
      <c r="AE70" s="620" t="str">
        <f>IF($E70="","",IF(INDEX(E_SourceStreams!$A:$N,DJ70,AE$7)="","",INDEX(E_SourceStreams!$A:$N,DJ70,AE$7)))</f>
        <v/>
      </c>
      <c r="AF70" s="620" t="str">
        <f>IF($E70="","",IF(INDEX(E_SourceStreams!$A:$N,DK70,AF$7)="","",INDEX(E_SourceStreams!$A:$N,DK70,AF$7)))</f>
        <v/>
      </c>
      <c r="AG70" s="620" t="str">
        <f>IF($E70="","",IF(INDEX(E_SourceStreams!$A:$N,DL70,AG$7)="","",INDEX(E_SourceStreams!$A:$N,DL70,AG$7)))</f>
        <v/>
      </c>
      <c r="AH70" s="620" t="str">
        <f>IF($E70="","",IF(INDEX(E_SourceStreams!$A:$N,DM70,AH$7)="","",INDEX(E_SourceStreams!$A:$N,DM70,AH$7)))</f>
        <v/>
      </c>
      <c r="AI70" s="620" t="str">
        <f>IF($E70="","",IF(INDEX(E_SourceStreams!$A:$N,DN70,AI$7)="","",INDEX(E_SourceStreams!$A:$N,DN70,AI$7)))</f>
        <v/>
      </c>
      <c r="AJ70" s="620" t="str">
        <f>IF($E70="","",IF(INDEX(E_SourceStreams!$A:$N,DO70,AJ$7)="","",INDEX(E_SourceStreams!$A:$N,DO70,AJ$7)))</f>
        <v/>
      </c>
      <c r="AK70" s="620" t="str">
        <f>IF($E70="","",IF(INDEX(E_SourceStreams!$A:$N,DP70,AK$7)="","",INDEX(E_SourceStreams!$A:$N,DP70,AK$7)))</f>
        <v/>
      </c>
      <c r="AL70" s="620" t="str">
        <f>IF($E70="","",IF(INDEX(E_SourceStreams!$A:$N,DQ70,AL$7)="","",INDEX(E_SourceStreams!$A:$N,DQ70,AL$7)))</f>
        <v/>
      </c>
      <c r="AM70" s="620" t="str">
        <f>IF($E70="","",IF(INDEX(E_SourceStreams!$A:$N,DR70,AM$7)="","",INDEX(E_SourceStreams!$A:$N,DR70,AM$7)))</f>
        <v/>
      </c>
      <c r="AN70" s="620" t="str">
        <f>IF($E70="","",IF(INDEX(E_SourceStreams!$A:$N,DS70,AN$7)="","",INDEX(E_SourceStreams!$A:$N,DS70,AN$7)))</f>
        <v/>
      </c>
      <c r="AO70" s="620" t="str">
        <f>IF($E70="","",IF(INDEX(E_SourceStreams!$A:$N,DT70,AO$7)="","",INDEX(E_SourceStreams!$A:$N,DT70,AO$7)))</f>
        <v/>
      </c>
      <c r="AP70" s="620" t="str">
        <f>IF($E70="","",IF(INDEX(E_SourceStreams!$A:$N,DU70,AP$7)="","",INDEX(E_SourceStreams!$A:$N,DU70,AP$7)))</f>
        <v/>
      </c>
      <c r="AQ70" s="620" t="str">
        <f>IF($E70="","",IF(INDEX(E_SourceStreams!$A:$N,DV70,AQ$7)="","",INDEX(E_SourceStreams!$A:$N,DV70,AQ$7)))</f>
        <v/>
      </c>
      <c r="AR70" s="620" t="str">
        <f>IF($E70="","",IF(INDEX(E_SourceStreams!$A:$N,DW70,AR$7)="","",INDEX(E_SourceStreams!$A:$N,DW70,AR$7)))</f>
        <v/>
      </c>
      <c r="AS70" s="620" t="str">
        <f>IF($E70="","",IF(INDEX(E_SourceStreams!$A:$N,DX70,AS$7)="","",INDEX(E_SourceStreams!$A:$N,DX70,AS$7)))</f>
        <v/>
      </c>
      <c r="AT70" s="620" t="str">
        <f>IF($E70="","",IF(INDEX(E_SourceStreams!$A:$N,DY70,AT$7)="","",INDEX(E_SourceStreams!$A:$N,DY70,AT$7)))</f>
        <v/>
      </c>
      <c r="AU70" s="620" t="str">
        <f>IF($E70="","",IF(INDEX(E_SourceStreams!$A:$N,DZ70,AU$7)="","",INDEX(E_SourceStreams!$A:$N,DZ70,AU$7)))</f>
        <v/>
      </c>
      <c r="AV70" s="620" t="str">
        <f>IF($E70="","",IF(INDEX(E_SourceStreams!$A:$N,EA70,AV$7)="","",INDEX(E_SourceStreams!$A:$N,EA70,AV$7)))</f>
        <v/>
      </c>
      <c r="AW70" s="620" t="str">
        <f>IF($E70="","",IF(INDEX(E_SourceStreams!$A:$N,EB70,AW$7)="","",INDEX(E_SourceStreams!$A:$N,EB70,AW$7)))</f>
        <v/>
      </c>
      <c r="AX70" s="620" t="str">
        <f>IF($E70="","",IF(INDEX(E_SourceStreams!$A:$N,EC70,AX$7)="","",INDEX(E_SourceStreams!$A:$N,EC70,AX$7)))</f>
        <v/>
      </c>
      <c r="AY70" s="620" t="str">
        <f>IF($E70="","",IF(INDEX(E_SourceStreams!$A:$N,ED70,AY$7)="","",INDEX(E_SourceStreams!$A:$N,ED70,AY$7)))</f>
        <v/>
      </c>
      <c r="AZ70" s="620" t="str">
        <f>IF($E70="","",IF(INDEX(E_SourceStreams!$A:$N,EE70,AZ$7)="","",INDEX(E_SourceStreams!$A:$N,EE70,AZ$7)))</f>
        <v/>
      </c>
      <c r="BA70" s="620" t="str">
        <f>IF($E70="","",IF(INDEX(E_SourceStreams!$A:$N,EF70,BA$7)="","",INDEX(E_SourceStreams!$A:$N,EF70,BA$7)))</f>
        <v/>
      </c>
      <c r="BB70" s="620" t="str">
        <f>IF($E70="","",IF(INDEX(E_SourceStreams!$A:$N,EG70,BB$7)="","",INDEX(E_SourceStreams!$A:$N,EG70,BB$7)))</f>
        <v/>
      </c>
      <c r="BC70" s="620" t="str">
        <f>IF($E70="","",IF(INDEX(E_SourceStreams!$A:$N,EH70,BC$7)="","",INDEX(E_SourceStreams!$A:$N,EH70,BC$7)))</f>
        <v/>
      </c>
      <c r="BD70" s="620" t="str">
        <f>IF($E70="","",IF(INDEX(E_SourceStreams!$A:$N,EI70,BD$7)="","",INDEX(E_SourceStreams!$A:$N,EI70,BD$7)))</f>
        <v/>
      </c>
      <c r="BE70" s="620" t="str">
        <f>IF($E70="","",IF(INDEX(E_SourceStreams!$A:$N,EJ70,BE$7)="","",INDEX(E_SourceStreams!$A:$N,EJ70,BE$7)))</f>
        <v/>
      </c>
      <c r="BF70" s="620" t="str">
        <f>IF($E70="","",IF(INDEX(E_SourceStreams!$A:$N,EK70,BF$7)="","",INDEX(E_SourceStreams!$A:$N,EK70,BF$7)))</f>
        <v/>
      </c>
      <c r="BG70" s="620" t="str">
        <f>IF($E70="","",IF(INDEX(E_SourceStreams!$A:$N,EL70,BG$7)="","",INDEX(E_SourceStreams!$A:$N,EL70,BG$7)))</f>
        <v/>
      </c>
      <c r="BH70" s="620" t="str">
        <f>IF($E70="","",IF(INDEX(E_SourceStreams!$A:$N,EM70,BH$7)="","",INDEX(E_SourceStreams!$A:$N,EM70,BH$7)))</f>
        <v/>
      </c>
      <c r="BI70" s="620" t="str">
        <f>IF($E70="","",IF(INDEX(E_SourceStreams!$A:$N,EN70,BI$7)="","",INDEX(E_SourceStreams!$A:$N,EN70,BI$7)))</f>
        <v/>
      </c>
      <c r="BJ70" s="620" t="str">
        <f>IF($E70="","",IF(INDEX(E_SourceStreams!$A:$N,EO70,BJ$7)="","",INDEX(E_SourceStreams!$A:$N,EO70,BJ$7)))</f>
        <v/>
      </c>
      <c r="BK70" s="620" t="str">
        <f>IF($E70="","",IF(INDEX(E_SourceStreams!$A:$N,EP70,BK$7)="","",INDEX(E_SourceStreams!$A:$N,EP70,BK$7)))</f>
        <v/>
      </c>
      <c r="BL70" s="620" t="str">
        <f>IF($E70="","",IF(INDEX(E_SourceStreams!$A:$N,EQ70,BL$7)="","",INDEX(E_SourceStreams!$A:$N,EQ70,BL$7)))</f>
        <v/>
      </c>
      <c r="BM70" s="620" t="str">
        <f>IF($E70="","",IF(INDEX(E_SourceStreams!$A:$N,ER70,BM$7)="","",INDEX(E_SourceStreams!$A:$N,ER70,BM$7)))</f>
        <v/>
      </c>
      <c r="BN70" s="620" t="str">
        <f>IF($E70="","",IF(INDEX(E_SourceStreams!$A:$N,ES70,BN$7)="","",INDEX(E_SourceStreams!$A:$N,ES70,BN$7)))</f>
        <v/>
      </c>
      <c r="BO70" s="620" t="str">
        <f>IF($E70="","",IF(INDEX(E_SourceStreams!$A:$N,ET70,BO$7)="","",INDEX(E_SourceStreams!$A:$N,ET70,BO$7)))</f>
        <v/>
      </c>
      <c r="BP70" s="620" t="str">
        <f>IF($E70="","",IF(INDEX(E_SourceStreams!$A:$N,EU70,BP$7)="","",INDEX(E_SourceStreams!$A:$N,EU70,BP$7)))</f>
        <v/>
      </c>
      <c r="BQ70" s="620" t="str">
        <f>IF($E70="","",IF(INDEX(E_SourceStreams!$A:$N,EV70,BQ$7)="","",INDEX(E_SourceStreams!$A:$N,EV70,BQ$7)))</f>
        <v/>
      </c>
      <c r="BR70" s="620" t="str">
        <f>IF($E70="","",IF(INDEX(E_SourceStreams!$A:$N,EW70,BR$7)="","",INDEX(E_SourceStreams!$A:$N,EW70,BR$7)))</f>
        <v/>
      </c>
      <c r="BS70" s="620" t="str">
        <f>IF($E70="","",IF(INDEX(E_SourceStreams!$A:$N,EX70,BS$7)="","",INDEX(E_SourceStreams!$A:$N,EX70,BS$7)))</f>
        <v/>
      </c>
      <c r="BT70" s="620" t="str">
        <f>IF($E70="","",IF(INDEX(E_SourceStreams!$A:$N,EY70,BT$7)="","",INDEX(E_SourceStreams!$A:$N,EY70,BT$7)))</f>
        <v/>
      </c>
      <c r="BU70" s="615"/>
      <c r="CJ70" s="621" t="str">
        <f t="shared" si="68"/>
        <v>SourceCategory_</v>
      </c>
      <c r="CK70" s="602" t="b">
        <f>INDEX(C_InstallationDescription!$A$224:$A$329,ROWS($CI$11:CI70))="ausblenden"</f>
        <v>1</v>
      </c>
      <c r="CL70" s="602" t="str">
        <f t="shared" si="69"/>
        <v>SourceStreamName_</v>
      </c>
      <c r="CN70" s="602">
        <f t="shared" si="67"/>
        <v>4028</v>
      </c>
      <c r="CO70" s="602">
        <f t="shared" si="4"/>
        <v>4030</v>
      </c>
      <c r="CP70" s="602">
        <f t="shared" si="5"/>
        <v>4032</v>
      </c>
      <c r="CQ70" s="602">
        <f t="shared" si="6"/>
        <v>4034</v>
      </c>
      <c r="CR70" s="602">
        <f t="shared" si="7"/>
        <v>4036</v>
      </c>
      <c r="CS70" s="602">
        <f t="shared" si="8"/>
        <v>4038</v>
      </c>
      <c r="CT70" s="602">
        <f t="shared" si="9"/>
        <v>4040</v>
      </c>
      <c r="CU70" s="602">
        <f t="shared" si="10"/>
        <v>4040</v>
      </c>
      <c r="CV70" s="602">
        <f t="shared" si="11"/>
        <v>4040</v>
      </c>
      <c r="CW70" s="602">
        <f t="shared" si="12"/>
        <v>4040</v>
      </c>
      <c r="CX70" s="602">
        <f t="shared" si="13"/>
        <v>4040</v>
      </c>
      <c r="CY70" s="602">
        <f t="shared" si="14"/>
        <v>4043</v>
      </c>
      <c r="CZ70" s="602">
        <f t="shared" si="15"/>
        <v>4047</v>
      </c>
      <c r="DA70" s="602">
        <f t="shared" si="16"/>
        <v>4048</v>
      </c>
      <c r="DB70" s="602">
        <f t="shared" si="17"/>
        <v>4049</v>
      </c>
      <c r="DC70" s="602">
        <f t="shared" si="18"/>
        <v>4056</v>
      </c>
      <c r="DD70" s="602">
        <f t="shared" si="19"/>
        <v>4066</v>
      </c>
      <c r="DE70" s="602">
        <f t="shared" si="20"/>
        <v>4066</v>
      </c>
      <c r="DF70" s="602">
        <f t="shared" si="21"/>
        <v>4066</v>
      </c>
      <c r="DG70" s="602">
        <f t="shared" si="22"/>
        <v>4066</v>
      </c>
      <c r="DH70" s="602">
        <f t="shared" si="23"/>
        <v>4066</v>
      </c>
      <c r="DI70" s="602">
        <f t="shared" si="24"/>
        <v>4066</v>
      </c>
      <c r="DJ70" s="602">
        <f t="shared" si="25"/>
        <v>4066</v>
      </c>
      <c r="DK70" s="602">
        <f t="shared" si="26"/>
        <v>4057</v>
      </c>
      <c r="DL70" s="602">
        <f t="shared" si="27"/>
        <v>4067</v>
      </c>
      <c r="DM70" s="602">
        <f t="shared" si="28"/>
        <v>4067</v>
      </c>
      <c r="DN70" s="602">
        <f t="shared" si="29"/>
        <v>4067</v>
      </c>
      <c r="DO70" s="602">
        <f t="shared" si="30"/>
        <v>4067</v>
      </c>
      <c r="DP70" s="602">
        <f t="shared" si="31"/>
        <v>4067</v>
      </c>
      <c r="DQ70" s="602">
        <f t="shared" si="32"/>
        <v>4067</v>
      </c>
      <c r="DR70" s="602">
        <f t="shared" si="33"/>
        <v>4067</v>
      </c>
      <c r="DS70" s="602">
        <f t="shared" si="34"/>
        <v>4058</v>
      </c>
      <c r="DT70" s="602">
        <f t="shared" si="35"/>
        <v>4068</v>
      </c>
      <c r="DU70" s="602">
        <f t="shared" si="36"/>
        <v>4068</v>
      </c>
      <c r="DV70" s="602">
        <f t="shared" si="37"/>
        <v>4068</v>
      </c>
      <c r="DW70" s="602">
        <f t="shared" si="38"/>
        <v>4068</v>
      </c>
      <c r="DX70" s="602">
        <f t="shared" si="39"/>
        <v>4068</v>
      </c>
      <c r="DY70" s="602">
        <f t="shared" si="40"/>
        <v>4068</v>
      </c>
      <c r="DZ70" s="602">
        <f t="shared" si="41"/>
        <v>4068</v>
      </c>
      <c r="EA70" s="602">
        <f t="shared" si="42"/>
        <v>4059</v>
      </c>
      <c r="EB70" s="602">
        <f t="shared" si="43"/>
        <v>4069</v>
      </c>
      <c r="EC70" s="602">
        <f t="shared" si="44"/>
        <v>4069</v>
      </c>
      <c r="ED70" s="602">
        <f t="shared" si="45"/>
        <v>4069</v>
      </c>
      <c r="EE70" s="602">
        <f t="shared" si="46"/>
        <v>4069</v>
      </c>
      <c r="EF70" s="602">
        <f t="shared" si="47"/>
        <v>4069</v>
      </c>
      <c r="EG70" s="602">
        <f t="shared" si="48"/>
        <v>4069</v>
      </c>
      <c r="EH70" s="602">
        <f t="shared" si="49"/>
        <v>4069</v>
      </c>
      <c r="EI70" s="602">
        <f t="shared" si="50"/>
        <v>4060</v>
      </c>
      <c r="EJ70" s="602">
        <f t="shared" si="51"/>
        <v>4070</v>
      </c>
      <c r="EK70" s="602">
        <f t="shared" si="52"/>
        <v>4070</v>
      </c>
      <c r="EL70" s="602">
        <f t="shared" si="53"/>
        <v>4070</v>
      </c>
      <c r="EM70" s="602">
        <f t="shared" si="54"/>
        <v>4070</v>
      </c>
      <c r="EN70" s="602">
        <f t="shared" si="55"/>
        <v>4070</v>
      </c>
      <c r="EO70" s="602">
        <f t="shared" si="56"/>
        <v>4070</v>
      </c>
      <c r="EP70" s="602">
        <f t="shared" si="57"/>
        <v>4070</v>
      </c>
      <c r="EQ70" s="602">
        <f t="shared" si="58"/>
        <v>4061</v>
      </c>
      <c r="ER70" s="602">
        <f t="shared" si="59"/>
        <v>4071</v>
      </c>
      <c r="ES70" s="602">
        <f t="shared" si="60"/>
        <v>4071</v>
      </c>
      <c r="ET70" s="602">
        <f t="shared" si="61"/>
        <v>4071</v>
      </c>
      <c r="EU70" s="602">
        <f t="shared" si="62"/>
        <v>4071</v>
      </c>
      <c r="EV70" s="602">
        <f t="shared" si="63"/>
        <v>4071</v>
      </c>
      <c r="EW70" s="602">
        <f t="shared" si="64"/>
        <v>4071</v>
      </c>
      <c r="EX70" s="602">
        <f t="shared" si="65"/>
        <v>4071</v>
      </c>
      <c r="EY70" s="602">
        <f t="shared" si="66"/>
        <v>4077</v>
      </c>
    </row>
    <row r="71" spans="2:155" ht="12.75" customHeight="1" x14ac:dyDescent="0.2">
      <c r="B71" s="617" t="str">
        <f>IF(COUNTIF($CK$10:CK71,TRUE)&gt;0,"",INDEX(C_InstallationDescription!$E$224:$E$240,ROWS($A$11:A71)))</f>
        <v/>
      </c>
      <c r="C71" s="623" t="str">
        <f>IF($E71="","",INDEX(C_InstallationDescription!F:F,MATCH($B71,C_InstallationDescription!$E:$E,0)))</f>
        <v/>
      </c>
      <c r="D71" s="623" t="str">
        <f>IF($E71="","",INDEX(C_InstallationDescription!I:I,MATCH($B71,C_InstallationDescription!$E:$E,0)))</f>
        <v/>
      </c>
      <c r="E71" s="623" t="str">
        <f>IF($B71="","",INDEX(C_InstallationDescription!F:F,MATCH($CJ71,C_InstallationDescription!$Q:$Q,0)))</f>
        <v/>
      </c>
      <c r="F71" s="624" t="str">
        <f>IF($E71="","",INDEX(C_InstallationDescription!L:L,MATCH($CJ71,C_InstallationDescription!$Q:$Q,0)))</f>
        <v/>
      </c>
      <c r="G71" s="623" t="str">
        <f>IF($E71="","",INDEX(C_InstallationDescription!M:M,MATCH($CJ71,C_InstallationDescription!$Q:$Q,0)))</f>
        <v/>
      </c>
      <c r="H71" s="623" t="str">
        <f>IF($E71="","",INDEX(C_InstallationDescription!N:N,MATCH($CJ71,C_InstallationDescription!$Q:$Q,0)))</f>
        <v/>
      </c>
      <c r="I71" s="620" t="str">
        <f>IF($E71="","",IF(INDEX(E_SourceStreams!$A:$N,CN71,I$7)="","",INDEX(E_SourceStreams!$A:$N,CN71,I$7)))</f>
        <v/>
      </c>
      <c r="J71" s="620" t="str">
        <f>IF($E71="","",IF(INDEX(E_SourceStreams!$A:$N,CO71,J$7)="","",INDEX(E_SourceStreams!$A:$N,CO71,J$7)))</f>
        <v/>
      </c>
      <c r="K71" s="620" t="str">
        <f>IF($E71="","",IF(INDEX(E_SourceStreams!$A:$N,CP71,K$7)="","",INDEX(E_SourceStreams!$A:$N,CP71,K$7)))</f>
        <v/>
      </c>
      <c r="L71" s="620" t="str">
        <f>IF($E71="","",IF(INDEX(E_SourceStreams!$A:$N,CQ71,L$7)="","",INDEX(E_SourceStreams!$A:$N,CQ71,L$7)))</f>
        <v/>
      </c>
      <c r="M71" s="620" t="str">
        <f>IF($E71="","",IF(INDEX(E_SourceStreams!$A:$N,CR71,M$7)="","",INDEX(E_SourceStreams!$A:$N,CR71,M$7)))</f>
        <v/>
      </c>
      <c r="N71" s="620" t="str">
        <f>IF($E71="","",IF(INDEX(E_SourceStreams!$A:$N,CS71,N$7)="","",INDEX(E_SourceStreams!$A:$N,CS71,N$7)))</f>
        <v/>
      </c>
      <c r="O71" s="620" t="str">
        <f>IF($E71="","",IF(INDEX(E_SourceStreams!$A:$N,CT71,O$7)="","",INDEX(E_SourceStreams!$A:$N,CT71,O$7)))</f>
        <v/>
      </c>
      <c r="P71" s="620" t="str">
        <f>IF($E71="","",IF(INDEX(E_SourceStreams!$A:$N,CU71,P$7)="","",INDEX(E_SourceStreams!$A:$N,CU71,P$7)))</f>
        <v/>
      </c>
      <c r="Q71" s="620" t="str">
        <f>IF($E71="","",IF(INDEX(E_SourceStreams!$A:$N,CV71,Q$7)="","",INDEX(E_SourceStreams!$A:$N,CV71,Q$7)))</f>
        <v/>
      </c>
      <c r="R71" s="620" t="str">
        <f>IF($E71="","",IF(INDEX(E_SourceStreams!$A:$N,CW71,R$7)="","",INDEX(E_SourceStreams!$A:$N,CW71,R$7)))</f>
        <v/>
      </c>
      <c r="S71" s="620" t="str">
        <f>IF($E71="","",IF(INDEX(E_SourceStreams!$A:$N,CX71,S$7)="","",INDEX(E_SourceStreams!$A:$N,CX71,S$7)))</f>
        <v/>
      </c>
      <c r="T71" s="620" t="str">
        <f>IF($E71="","",IF(INDEX(E_SourceStreams!$A:$N,CY71,T$7)="","",INDEX(E_SourceStreams!$A:$N,CY71,T$7)))</f>
        <v/>
      </c>
      <c r="U71" s="620" t="str">
        <f>IF($E71="","",IF(INDEX(E_SourceStreams!$A:$N,CZ71,U$7)="","",INDEX(E_SourceStreams!$A:$N,CZ71,U$7)))</f>
        <v/>
      </c>
      <c r="V71" s="620" t="str">
        <f>IF($E71="","",IF(INDEX(E_SourceStreams!$A:$N,DA71,V$7)="","",INDEX(E_SourceStreams!$A:$N,DA71,V$7)))</f>
        <v/>
      </c>
      <c r="W71" s="620" t="str">
        <f>IF($E71="","",IF(INDEX(E_SourceStreams!$A:$N,DB71,W$7)="","",INDEX(E_SourceStreams!$A:$N,DB71,W$7)))</f>
        <v/>
      </c>
      <c r="X71" s="620" t="str">
        <f>IF($E71="","",IF(INDEX(E_SourceStreams!$A:$N,DC71,X$7)="","",INDEX(E_SourceStreams!$A:$N,DC71,X$7)))</f>
        <v/>
      </c>
      <c r="Y71" s="620" t="str">
        <f>IF($E71="","",IF(INDEX(E_SourceStreams!$A:$N,DD71,Y$7)="","",INDEX(E_SourceStreams!$A:$N,DD71,Y$7)))</f>
        <v/>
      </c>
      <c r="Z71" s="620" t="str">
        <f>IF($E71="","",IF(INDEX(E_SourceStreams!$A:$N,DE71,Z$7)="","",INDEX(E_SourceStreams!$A:$N,DE71,Z$7)))</f>
        <v/>
      </c>
      <c r="AA71" s="620" t="str">
        <f>IF($E71="","",IF(INDEX(E_SourceStreams!$A:$N,DF71,AA$7)="","",INDEX(E_SourceStreams!$A:$N,DF71,AA$7)))</f>
        <v/>
      </c>
      <c r="AB71" s="620" t="str">
        <f>IF($E71="","",IF(INDEX(E_SourceStreams!$A:$N,DG71,AB$7)="","",INDEX(E_SourceStreams!$A:$N,DG71,AB$7)))</f>
        <v/>
      </c>
      <c r="AC71" s="620" t="str">
        <f>IF($E71="","",IF(INDEX(E_SourceStreams!$A:$N,DH71,AC$7)="","",INDEX(E_SourceStreams!$A:$N,DH71,AC$7)))</f>
        <v/>
      </c>
      <c r="AD71" s="620" t="str">
        <f>IF($E71="","",IF(INDEX(E_SourceStreams!$A:$N,DI71,AD$7)="","",INDEX(E_SourceStreams!$A:$N,DI71,AD$7)))</f>
        <v/>
      </c>
      <c r="AE71" s="620" t="str">
        <f>IF($E71="","",IF(INDEX(E_SourceStreams!$A:$N,DJ71,AE$7)="","",INDEX(E_SourceStreams!$A:$N,DJ71,AE$7)))</f>
        <v/>
      </c>
      <c r="AF71" s="620" t="str">
        <f>IF($E71="","",IF(INDEX(E_SourceStreams!$A:$N,DK71,AF$7)="","",INDEX(E_SourceStreams!$A:$N,DK71,AF$7)))</f>
        <v/>
      </c>
      <c r="AG71" s="620" t="str">
        <f>IF($E71="","",IF(INDEX(E_SourceStreams!$A:$N,DL71,AG$7)="","",INDEX(E_SourceStreams!$A:$N,DL71,AG$7)))</f>
        <v/>
      </c>
      <c r="AH71" s="620" t="str">
        <f>IF($E71="","",IF(INDEX(E_SourceStreams!$A:$N,DM71,AH$7)="","",INDEX(E_SourceStreams!$A:$N,DM71,AH$7)))</f>
        <v/>
      </c>
      <c r="AI71" s="620" t="str">
        <f>IF($E71="","",IF(INDEX(E_SourceStreams!$A:$N,DN71,AI$7)="","",INDEX(E_SourceStreams!$A:$N,DN71,AI$7)))</f>
        <v/>
      </c>
      <c r="AJ71" s="620" t="str">
        <f>IF($E71="","",IF(INDEX(E_SourceStreams!$A:$N,DO71,AJ$7)="","",INDEX(E_SourceStreams!$A:$N,DO71,AJ$7)))</f>
        <v/>
      </c>
      <c r="AK71" s="620" t="str">
        <f>IF($E71="","",IF(INDEX(E_SourceStreams!$A:$N,DP71,AK$7)="","",INDEX(E_SourceStreams!$A:$N,DP71,AK$7)))</f>
        <v/>
      </c>
      <c r="AL71" s="620" t="str">
        <f>IF($E71="","",IF(INDEX(E_SourceStreams!$A:$N,DQ71,AL$7)="","",INDEX(E_SourceStreams!$A:$N,DQ71,AL$7)))</f>
        <v/>
      </c>
      <c r="AM71" s="620" t="str">
        <f>IF($E71="","",IF(INDEX(E_SourceStreams!$A:$N,DR71,AM$7)="","",INDEX(E_SourceStreams!$A:$N,DR71,AM$7)))</f>
        <v/>
      </c>
      <c r="AN71" s="620" t="str">
        <f>IF($E71="","",IF(INDEX(E_SourceStreams!$A:$N,DS71,AN$7)="","",INDEX(E_SourceStreams!$A:$N,DS71,AN$7)))</f>
        <v/>
      </c>
      <c r="AO71" s="620" t="str">
        <f>IF($E71="","",IF(INDEX(E_SourceStreams!$A:$N,DT71,AO$7)="","",INDEX(E_SourceStreams!$A:$N,DT71,AO$7)))</f>
        <v/>
      </c>
      <c r="AP71" s="620" t="str">
        <f>IF($E71="","",IF(INDEX(E_SourceStreams!$A:$N,DU71,AP$7)="","",INDEX(E_SourceStreams!$A:$N,DU71,AP$7)))</f>
        <v/>
      </c>
      <c r="AQ71" s="620" t="str">
        <f>IF($E71="","",IF(INDEX(E_SourceStreams!$A:$N,DV71,AQ$7)="","",INDEX(E_SourceStreams!$A:$N,DV71,AQ$7)))</f>
        <v/>
      </c>
      <c r="AR71" s="620" t="str">
        <f>IF($E71="","",IF(INDEX(E_SourceStreams!$A:$N,DW71,AR$7)="","",INDEX(E_SourceStreams!$A:$N,DW71,AR$7)))</f>
        <v/>
      </c>
      <c r="AS71" s="620" t="str">
        <f>IF($E71="","",IF(INDEX(E_SourceStreams!$A:$N,DX71,AS$7)="","",INDEX(E_SourceStreams!$A:$N,DX71,AS$7)))</f>
        <v/>
      </c>
      <c r="AT71" s="620" t="str">
        <f>IF($E71="","",IF(INDEX(E_SourceStreams!$A:$N,DY71,AT$7)="","",INDEX(E_SourceStreams!$A:$N,DY71,AT$7)))</f>
        <v/>
      </c>
      <c r="AU71" s="620" t="str">
        <f>IF($E71="","",IF(INDEX(E_SourceStreams!$A:$N,DZ71,AU$7)="","",INDEX(E_SourceStreams!$A:$N,DZ71,AU$7)))</f>
        <v/>
      </c>
      <c r="AV71" s="620" t="str">
        <f>IF($E71="","",IF(INDEX(E_SourceStreams!$A:$N,EA71,AV$7)="","",INDEX(E_SourceStreams!$A:$N,EA71,AV$7)))</f>
        <v/>
      </c>
      <c r="AW71" s="620" t="str">
        <f>IF($E71="","",IF(INDEX(E_SourceStreams!$A:$N,EB71,AW$7)="","",INDEX(E_SourceStreams!$A:$N,EB71,AW$7)))</f>
        <v/>
      </c>
      <c r="AX71" s="620" t="str">
        <f>IF($E71="","",IF(INDEX(E_SourceStreams!$A:$N,EC71,AX$7)="","",INDEX(E_SourceStreams!$A:$N,EC71,AX$7)))</f>
        <v/>
      </c>
      <c r="AY71" s="620" t="str">
        <f>IF($E71="","",IF(INDEX(E_SourceStreams!$A:$N,ED71,AY$7)="","",INDEX(E_SourceStreams!$A:$N,ED71,AY$7)))</f>
        <v/>
      </c>
      <c r="AZ71" s="620" t="str">
        <f>IF($E71="","",IF(INDEX(E_SourceStreams!$A:$N,EE71,AZ$7)="","",INDEX(E_SourceStreams!$A:$N,EE71,AZ$7)))</f>
        <v/>
      </c>
      <c r="BA71" s="620" t="str">
        <f>IF($E71="","",IF(INDEX(E_SourceStreams!$A:$N,EF71,BA$7)="","",INDEX(E_SourceStreams!$A:$N,EF71,BA$7)))</f>
        <v/>
      </c>
      <c r="BB71" s="620" t="str">
        <f>IF($E71="","",IF(INDEX(E_SourceStreams!$A:$N,EG71,BB$7)="","",INDEX(E_SourceStreams!$A:$N,EG71,BB$7)))</f>
        <v/>
      </c>
      <c r="BC71" s="620" t="str">
        <f>IF($E71="","",IF(INDEX(E_SourceStreams!$A:$N,EH71,BC$7)="","",INDEX(E_SourceStreams!$A:$N,EH71,BC$7)))</f>
        <v/>
      </c>
      <c r="BD71" s="620" t="str">
        <f>IF($E71="","",IF(INDEX(E_SourceStreams!$A:$N,EI71,BD$7)="","",INDEX(E_SourceStreams!$A:$N,EI71,BD$7)))</f>
        <v/>
      </c>
      <c r="BE71" s="620" t="str">
        <f>IF($E71="","",IF(INDEX(E_SourceStreams!$A:$N,EJ71,BE$7)="","",INDEX(E_SourceStreams!$A:$N,EJ71,BE$7)))</f>
        <v/>
      </c>
      <c r="BF71" s="620" t="str">
        <f>IF($E71="","",IF(INDEX(E_SourceStreams!$A:$N,EK71,BF$7)="","",INDEX(E_SourceStreams!$A:$N,EK71,BF$7)))</f>
        <v/>
      </c>
      <c r="BG71" s="620" t="str">
        <f>IF($E71="","",IF(INDEX(E_SourceStreams!$A:$N,EL71,BG$7)="","",INDEX(E_SourceStreams!$A:$N,EL71,BG$7)))</f>
        <v/>
      </c>
      <c r="BH71" s="620" t="str">
        <f>IF($E71="","",IF(INDEX(E_SourceStreams!$A:$N,EM71,BH$7)="","",INDEX(E_SourceStreams!$A:$N,EM71,BH$7)))</f>
        <v/>
      </c>
      <c r="BI71" s="620" t="str">
        <f>IF($E71="","",IF(INDEX(E_SourceStreams!$A:$N,EN71,BI$7)="","",INDEX(E_SourceStreams!$A:$N,EN71,BI$7)))</f>
        <v/>
      </c>
      <c r="BJ71" s="620" t="str">
        <f>IF($E71="","",IF(INDEX(E_SourceStreams!$A:$N,EO71,BJ$7)="","",INDEX(E_SourceStreams!$A:$N,EO71,BJ$7)))</f>
        <v/>
      </c>
      <c r="BK71" s="620" t="str">
        <f>IF($E71="","",IF(INDEX(E_SourceStreams!$A:$N,EP71,BK$7)="","",INDEX(E_SourceStreams!$A:$N,EP71,BK$7)))</f>
        <v/>
      </c>
      <c r="BL71" s="620" t="str">
        <f>IF($E71="","",IF(INDEX(E_SourceStreams!$A:$N,EQ71,BL$7)="","",INDEX(E_SourceStreams!$A:$N,EQ71,BL$7)))</f>
        <v/>
      </c>
      <c r="BM71" s="620" t="str">
        <f>IF($E71="","",IF(INDEX(E_SourceStreams!$A:$N,ER71,BM$7)="","",INDEX(E_SourceStreams!$A:$N,ER71,BM$7)))</f>
        <v/>
      </c>
      <c r="BN71" s="620" t="str">
        <f>IF($E71="","",IF(INDEX(E_SourceStreams!$A:$N,ES71,BN$7)="","",INDEX(E_SourceStreams!$A:$N,ES71,BN$7)))</f>
        <v/>
      </c>
      <c r="BO71" s="620" t="str">
        <f>IF($E71="","",IF(INDEX(E_SourceStreams!$A:$N,ET71,BO$7)="","",INDEX(E_SourceStreams!$A:$N,ET71,BO$7)))</f>
        <v/>
      </c>
      <c r="BP71" s="620" t="str">
        <f>IF($E71="","",IF(INDEX(E_SourceStreams!$A:$N,EU71,BP$7)="","",INDEX(E_SourceStreams!$A:$N,EU71,BP$7)))</f>
        <v/>
      </c>
      <c r="BQ71" s="620" t="str">
        <f>IF($E71="","",IF(INDEX(E_SourceStreams!$A:$N,EV71,BQ$7)="","",INDEX(E_SourceStreams!$A:$N,EV71,BQ$7)))</f>
        <v/>
      </c>
      <c r="BR71" s="620" t="str">
        <f>IF($E71="","",IF(INDEX(E_SourceStreams!$A:$N,EW71,BR$7)="","",INDEX(E_SourceStreams!$A:$N,EW71,BR$7)))</f>
        <v/>
      </c>
      <c r="BS71" s="620" t="str">
        <f>IF($E71="","",IF(INDEX(E_SourceStreams!$A:$N,EX71,BS$7)="","",INDEX(E_SourceStreams!$A:$N,EX71,BS$7)))</f>
        <v/>
      </c>
      <c r="BT71" s="620" t="str">
        <f>IF($E71="","",IF(INDEX(E_SourceStreams!$A:$N,EY71,BT$7)="","",INDEX(E_SourceStreams!$A:$N,EY71,BT$7)))</f>
        <v/>
      </c>
      <c r="BU71" s="615"/>
      <c r="CJ71" s="621" t="str">
        <f t="shared" si="68"/>
        <v>SourceCategory_</v>
      </c>
      <c r="CK71" s="602" t="b">
        <f>INDEX(C_InstallationDescription!$A$224:$A$329,ROWS($CI$11:CI71))="ausblenden"</f>
        <v>1</v>
      </c>
      <c r="CL71" s="602" t="str">
        <f t="shared" si="69"/>
        <v>SourceStreamName_</v>
      </c>
      <c r="CN71" s="602">
        <f t="shared" si="67"/>
        <v>4094</v>
      </c>
      <c r="CO71" s="602">
        <f t="shared" si="4"/>
        <v>4096</v>
      </c>
      <c r="CP71" s="602">
        <f t="shared" si="5"/>
        <v>4098</v>
      </c>
      <c r="CQ71" s="602">
        <f t="shared" si="6"/>
        <v>4100</v>
      </c>
      <c r="CR71" s="602">
        <f t="shared" si="7"/>
        <v>4102</v>
      </c>
      <c r="CS71" s="602">
        <f t="shared" si="8"/>
        <v>4104</v>
      </c>
      <c r="CT71" s="602">
        <f t="shared" si="9"/>
        <v>4106</v>
      </c>
      <c r="CU71" s="602">
        <f t="shared" si="10"/>
        <v>4106</v>
      </c>
      <c r="CV71" s="602">
        <f t="shared" si="11"/>
        <v>4106</v>
      </c>
      <c r="CW71" s="602">
        <f t="shared" si="12"/>
        <v>4106</v>
      </c>
      <c r="CX71" s="602">
        <f t="shared" si="13"/>
        <v>4106</v>
      </c>
      <c r="CY71" s="602">
        <f t="shared" si="14"/>
        <v>4109</v>
      </c>
      <c r="CZ71" s="602">
        <f t="shared" si="15"/>
        <v>4113</v>
      </c>
      <c r="DA71" s="602">
        <f t="shared" si="16"/>
        <v>4114</v>
      </c>
      <c r="DB71" s="602">
        <f t="shared" si="17"/>
        <v>4115</v>
      </c>
      <c r="DC71" s="602">
        <f t="shared" si="18"/>
        <v>4122</v>
      </c>
      <c r="DD71" s="602">
        <f t="shared" si="19"/>
        <v>4132</v>
      </c>
      <c r="DE71" s="602">
        <f t="shared" si="20"/>
        <v>4132</v>
      </c>
      <c r="DF71" s="602">
        <f t="shared" si="21"/>
        <v>4132</v>
      </c>
      <c r="DG71" s="602">
        <f t="shared" si="22"/>
        <v>4132</v>
      </c>
      <c r="DH71" s="602">
        <f t="shared" si="23"/>
        <v>4132</v>
      </c>
      <c r="DI71" s="602">
        <f t="shared" si="24"/>
        <v>4132</v>
      </c>
      <c r="DJ71" s="602">
        <f t="shared" si="25"/>
        <v>4132</v>
      </c>
      <c r="DK71" s="602">
        <f t="shared" si="26"/>
        <v>4123</v>
      </c>
      <c r="DL71" s="602">
        <f t="shared" si="27"/>
        <v>4133</v>
      </c>
      <c r="DM71" s="602">
        <f t="shared" si="28"/>
        <v>4133</v>
      </c>
      <c r="DN71" s="602">
        <f t="shared" si="29"/>
        <v>4133</v>
      </c>
      <c r="DO71" s="602">
        <f t="shared" si="30"/>
        <v>4133</v>
      </c>
      <c r="DP71" s="602">
        <f t="shared" si="31"/>
        <v>4133</v>
      </c>
      <c r="DQ71" s="602">
        <f t="shared" si="32"/>
        <v>4133</v>
      </c>
      <c r="DR71" s="602">
        <f t="shared" si="33"/>
        <v>4133</v>
      </c>
      <c r="DS71" s="602">
        <f t="shared" si="34"/>
        <v>4124</v>
      </c>
      <c r="DT71" s="602">
        <f t="shared" si="35"/>
        <v>4134</v>
      </c>
      <c r="DU71" s="602">
        <f t="shared" si="36"/>
        <v>4134</v>
      </c>
      <c r="DV71" s="602">
        <f t="shared" si="37"/>
        <v>4134</v>
      </c>
      <c r="DW71" s="602">
        <f t="shared" si="38"/>
        <v>4134</v>
      </c>
      <c r="DX71" s="602">
        <f t="shared" si="39"/>
        <v>4134</v>
      </c>
      <c r="DY71" s="602">
        <f t="shared" si="40"/>
        <v>4134</v>
      </c>
      <c r="DZ71" s="602">
        <f t="shared" si="41"/>
        <v>4134</v>
      </c>
      <c r="EA71" s="602">
        <f t="shared" si="42"/>
        <v>4125</v>
      </c>
      <c r="EB71" s="602">
        <f t="shared" si="43"/>
        <v>4135</v>
      </c>
      <c r="EC71" s="602">
        <f t="shared" si="44"/>
        <v>4135</v>
      </c>
      <c r="ED71" s="602">
        <f t="shared" si="45"/>
        <v>4135</v>
      </c>
      <c r="EE71" s="602">
        <f t="shared" si="46"/>
        <v>4135</v>
      </c>
      <c r="EF71" s="602">
        <f t="shared" si="47"/>
        <v>4135</v>
      </c>
      <c r="EG71" s="602">
        <f t="shared" si="48"/>
        <v>4135</v>
      </c>
      <c r="EH71" s="602">
        <f t="shared" si="49"/>
        <v>4135</v>
      </c>
      <c r="EI71" s="602">
        <f t="shared" si="50"/>
        <v>4126</v>
      </c>
      <c r="EJ71" s="602">
        <f t="shared" si="51"/>
        <v>4136</v>
      </c>
      <c r="EK71" s="602">
        <f t="shared" si="52"/>
        <v>4136</v>
      </c>
      <c r="EL71" s="602">
        <f t="shared" si="53"/>
        <v>4136</v>
      </c>
      <c r="EM71" s="602">
        <f t="shared" si="54"/>
        <v>4136</v>
      </c>
      <c r="EN71" s="602">
        <f t="shared" si="55"/>
        <v>4136</v>
      </c>
      <c r="EO71" s="602">
        <f t="shared" si="56"/>
        <v>4136</v>
      </c>
      <c r="EP71" s="602">
        <f t="shared" si="57"/>
        <v>4136</v>
      </c>
      <c r="EQ71" s="602">
        <f t="shared" si="58"/>
        <v>4127</v>
      </c>
      <c r="ER71" s="602">
        <f t="shared" si="59"/>
        <v>4137</v>
      </c>
      <c r="ES71" s="602">
        <f t="shared" si="60"/>
        <v>4137</v>
      </c>
      <c r="ET71" s="602">
        <f t="shared" si="61"/>
        <v>4137</v>
      </c>
      <c r="EU71" s="602">
        <f t="shared" si="62"/>
        <v>4137</v>
      </c>
      <c r="EV71" s="602">
        <f t="shared" si="63"/>
        <v>4137</v>
      </c>
      <c r="EW71" s="602">
        <f t="shared" si="64"/>
        <v>4137</v>
      </c>
      <c r="EX71" s="602">
        <f t="shared" si="65"/>
        <v>4137</v>
      </c>
      <c r="EY71" s="602">
        <f t="shared" si="66"/>
        <v>4143</v>
      </c>
    </row>
    <row r="72" spans="2:155" ht="12.75" customHeight="1" x14ac:dyDescent="0.2">
      <c r="B72" s="617" t="str">
        <f>IF(COUNTIF($CK$10:CK72,TRUE)&gt;0,"",INDEX(C_InstallationDescription!$E$224:$E$240,ROWS($A$11:A72)))</f>
        <v/>
      </c>
      <c r="C72" s="623" t="str">
        <f>IF($E72="","",INDEX(C_InstallationDescription!F:F,MATCH($B72,C_InstallationDescription!$E:$E,0)))</f>
        <v/>
      </c>
      <c r="D72" s="623" t="str">
        <f>IF($E72="","",INDEX(C_InstallationDescription!I:I,MATCH($B72,C_InstallationDescription!$E:$E,0)))</f>
        <v/>
      </c>
      <c r="E72" s="623" t="str">
        <f>IF($B72="","",INDEX(C_InstallationDescription!F:F,MATCH($CJ72,C_InstallationDescription!$Q:$Q,0)))</f>
        <v/>
      </c>
      <c r="F72" s="624" t="str">
        <f>IF($E72="","",INDEX(C_InstallationDescription!L:L,MATCH($CJ72,C_InstallationDescription!$Q:$Q,0)))</f>
        <v/>
      </c>
      <c r="G72" s="623" t="str">
        <f>IF($E72="","",INDEX(C_InstallationDescription!M:M,MATCH($CJ72,C_InstallationDescription!$Q:$Q,0)))</f>
        <v/>
      </c>
      <c r="H72" s="623" t="str">
        <f>IF($E72="","",INDEX(C_InstallationDescription!N:N,MATCH($CJ72,C_InstallationDescription!$Q:$Q,0)))</f>
        <v/>
      </c>
      <c r="I72" s="620" t="str">
        <f>IF($E72="","",IF(INDEX(E_SourceStreams!$A:$N,CN72,I$7)="","",INDEX(E_SourceStreams!$A:$N,CN72,I$7)))</f>
        <v/>
      </c>
      <c r="J72" s="620" t="str">
        <f>IF($E72="","",IF(INDEX(E_SourceStreams!$A:$N,CO72,J$7)="","",INDEX(E_SourceStreams!$A:$N,CO72,J$7)))</f>
        <v/>
      </c>
      <c r="K72" s="620" t="str">
        <f>IF($E72="","",IF(INDEX(E_SourceStreams!$A:$N,CP72,K$7)="","",INDEX(E_SourceStreams!$A:$N,CP72,K$7)))</f>
        <v/>
      </c>
      <c r="L72" s="620" t="str">
        <f>IF($E72="","",IF(INDEX(E_SourceStreams!$A:$N,CQ72,L$7)="","",INDEX(E_SourceStreams!$A:$N,CQ72,L$7)))</f>
        <v/>
      </c>
      <c r="M72" s="620" t="str">
        <f>IF($E72="","",IF(INDEX(E_SourceStreams!$A:$N,CR72,M$7)="","",INDEX(E_SourceStreams!$A:$N,CR72,M$7)))</f>
        <v/>
      </c>
      <c r="N72" s="620" t="str">
        <f>IF($E72="","",IF(INDEX(E_SourceStreams!$A:$N,CS72,N$7)="","",INDEX(E_SourceStreams!$A:$N,CS72,N$7)))</f>
        <v/>
      </c>
      <c r="O72" s="620" t="str">
        <f>IF($E72="","",IF(INDEX(E_SourceStreams!$A:$N,CT72,O$7)="","",INDEX(E_SourceStreams!$A:$N,CT72,O$7)))</f>
        <v/>
      </c>
      <c r="P72" s="620" t="str">
        <f>IF($E72="","",IF(INDEX(E_SourceStreams!$A:$N,CU72,P$7)="","",INDEX(E_SourceStreams!$A:$N,CU72,P$7)))</f>
        <v/>
      </c>
      <c r="Q72" s="620" t="str">
        <f>IF($E72="","",IF(INDEX(E_SourceStreams!$A:$N,CV72,Q$7)="","",INDEX(E_SourceStreams!$A:$N,CV72,Q$7)))</f>
        <v/>
      </c>
      <c r="R72" s="620" t="str">
        <f>IF($E72="","",IF(INDEX(E_SourceStreams!$A:$N,CW72,R$7)="","",INDEX(E_SourceStreams!$A:$N,CW72,R$7)))</f>
        <v/>
      </c>
      <c r="S72" s="620" t="str">
        <f>IF($E72="","",IF(INDEX(E_SourceStreams!$A:$N,CX72,S$7)="","",INDEX(E_SourceStreams!$A:$N,CX72,S$7)))</f>
        <v/>
      </c>
      <c r="T72" s="620" t="str">
        <f>IF($E72="","",IF(INDEX(E_SourceStreams!$A:$N,CY72,T$7)="","",INDEX(E_SourceStreams!$A:$N,CY72,T$7)))</f>
        <v/>
      </c>
      <c r="U72" s="620" t="str">
        <f>IF($E72="","",IF(INDEX(E_SourceStreams!$A:$N,CZ72,U$7)="","",INDEX(E_SourceStreams!$A:$N,CZ72,U$7)))</f>
        <v/>
      </c>
      <c r="V72" s="620" t="str">
        <f>IF($E72="","",IF(INDEX(E_SourceStreams!$A:$N,DA72,V$7)="","",INDEX(E_SourceStreams!$A:$N,DA72,V$7)))</f>
        <v/>
      </c>
      <c r="W72" s="620" t="str">
        <f>IF($E72="","",IF(INDEX(E_SourceStreams!$A:$N,DB72,W$7)="","",INDEX(E_SourceStreams!$A:$N,DB72,W$7)))</f>
        <v/>
      </c>
      <c r="X72" s="620" t="str">
        <f>IF($E72="","",IF(INDEX(E_SourceStreams!$A:$N,DC72,X$7)="","",INDEX(E_SourceStreams!$A:$N,DC72,X$7)))</f>
        <v/>
      </c>
      <c r="Y72" s="620" t="str">
        <f>IF($E72="","",IF(INDEX(E_SourceStreams!$A:$N,DD72,Y$7)="","",INDEX(E_SourceStreams!$A:$N,DD72,Y$7)))</f>
        <v/>
      </c>
      <c r="Z72" s="620" t="str">
        <f>IF($E72="","",IF(INDEX(E_SourceStreams!$A:$N,DE72,Z$7)="","",INDEX(E_SourceStreams!$A:$N,DE72,Z$7)))</f>
        <v/>
      </c>
      <c r="AA72" s="620" t="str">
        <f>IF($E72="","",IF(INDEX(E_SourceStreams!$A:$N,DF72,AA$7)="","",INDEX(E_SourceStreams!$A:$N,DF72,AA$7)))</f>
        <v/>
      </c>
      <c r="AB72" s="620" t="str">
        <f>IF($E72="","",IF(INDEX(E_SourceStreams!$A:$N,DG72,AB$7)="","",INDEX(E_SourceStreams!$A:$N,DG72,AB$7)))</f>
        <v/>
      </c>
      <c r="AC72" s="620" t="str">
        <f>IF($E72="","",IF(INDEX(E_SourceStreams!$A:$N,DH72,AC$7)="","",INDEX(E_SourceStreams!$A:$N,DH72,AC$7)))</f>
        <v/>
      </c>
      <c r="AD72" s="620" t="str">
        <f>IF($E72="","",IF(INDEX(E_SourceStreams!$A:$N,DI72,AD$7)="","",INDEX(E_SourceStreams!$A:$N,DI72,AD$7)))</f>
        <v/>
      </c>
      <c r="AE72" s="620" t="str">
        <f>IF($E72="","",IF(INDEX(E_SourceStreams!$A:$N,DJ72,AE$7)="","",INDEX(E_SourceStreams!$A:$N,DJ72,AE$7)))</f>
        <v/>
      </c>
      <c r="AF72" s="620" t="str">
        <f>IF($E72="","",IF(INDEX(E_SourceStreams!$A:$N,DK72,AF$7)="","",INDEX(E_SourceStreams!$A:$N,DK72,AF$7)))</f>
        <v/>
      </c>
      <c r="AG72" s="620" t="str">
        <f>IF($E72="","",IF(INDEX(E_SourceStreams!$A:$N,DL72,AG$7)="","",INDEX(E_SourceStreams!$A:$N,DL72,AG$7)))</f>
        <v/>
      </c>
      <c r="AH72" s="620" t="str">
        <f>IF($E72="","",IF(INDEX(E_SourceStreams!$A:$N,DM72,AH$7)="","",INDEX(E_SourceStreams!$A:$N,DM72,AH$7)))</f>
        <v/>
      </c>
      <c r="AI72" s="620" t="str">
        <f>IF($E72="","",IF(INDEX(E_SourceStreams!$A:$N,DN72,AI$7)="","",INDEX(E_SourceStreams!$A:$N,DN72,AI$7)))</f>
        <v/>
      </c>
      <c r="AJ72" s="620" t="str">
        <f>IF($E72="","",IF(INDEX(E_SourceStreams!$A:$N,DO72,AJ$7)="","",INDEX(E_SourceStreams!$A:$N,DO72,AJ$7)))</f>
        <v/>
      </c>
      <c r="AK72" s="620" t="str">
        <f>IF($E72="","",IF(INDEX(E_SourceStreams!$A:$N,DP72,AK$7)="","",INDEX(E_SourceStreams!$A:$N,DP72,AK$7)))</f>
        <v/>
      </c>
      <c r="AL72" s="620" t="str">
        <f>IF($E72="","",IF(INDEX(E_SourceStreams!$A:$N,DQ72,AL$7)="","",INDEX(E_SourceStreams!$A:$N,DQ72,AL$7)))</f>
        <v/>
      </c>
      <c r="AM72" s="620" t="str">
        <f>IF($E72="","",IF(INDEX(E_SourceStreams!$A:$N,DR72,AM$7)="","",INDEX(E_SourceStreams!$A:$N,DR72,AM$7)))</f>
        <v/>
      </c>
      <c r="AN72" s="620" t="str">
        <f>IF($E72="","",IF(INDEX(E_SourceStreams!$A:$N,DS72,AN$7)="","",INDEX(E_SourceStreams!$A:$N,DS72,AN$7)))</f>
        <v/>
      </c>
      <c r="AO72" s="620" t="str">
        <f>IF($E72="","",IF(INDEX(E_SourceStreams!$A:$N,DT72,AO$7)="","",INDEX(E_SourceStreams!$A:$N,DT72,AO$7)))</f>
        <v/>
      </c>
      <c r="AP72" s="620" t="str">
        <f>IF($E72="","",IF(INDEX(E_SourceStreams!$A:$N,DU72,AP$7)="","",INDEX(E_SourceStreams!$A:$N,DU72,AP$7)))</f>
        <v/>
      </c>
      <c r="AQ72" s="620" t="str">
        <f>IF($E72="","",IF(INDEX(E_SourceStreams!$A:$N,DV72,AQ$7)="","",INDEX(E_SourceStreams!$A:$N,DV72,AQ$7)))</f>
        <v/>
      </c>
      <c r="AR72" s="620" t="str">
        <f>IF($E72="","",IF(INDEX(E_SourceStreams!$A:$N,DW72,AR$7)="","",INDEX(E_SourceStreams!$A:$N,DW72,AR$7)))</f>
        <v/>
      </c>
      <c r="AS72" s="620" t="str">
        <f>IF($E72="","",IF(INDEX(E_SourceStreams!$A:$N,DX72,AS$7)="","",INDEX(E_SourceStreams!$A:$N,DX72,AS$7)))</f>
        <v/>
      </c>
      <c r="AT72" s="620" t="str">
        <f>IF($E72="","",IF(INDEX(E_SourceStreams!$A:$N,DY72,AT$7)="","",INDEX(E_SourceStreams!$A:$N,DY72,AT$7)))</f>
        <v/>
      </c>
      <c r="AU72" s="620" t="str">
        <f>IF($E72="","",IF(INDEX(E_SourceStreams!$A:$N,DZ72,AU$7)="","",INDEX(E_SourceStreams!$A:$N,DZ72,AU$7)))</f>
        <v/>
      </c>
      <c r="AV72" s="620" t="str">
        <f>IF($E72="","",IF(INDEX(E_SourceStreams!$A:$N,EA72,AV$7)="","",INDEX(E_SourceStreams!$A:$N,EA72,AV$7)))</f>
        <v/>
      </c>
      <c r="AW72" s="620" t="str">
        <f>IF($E72="","",IF(INDEX(E_SourceStreams!$A:$N,EB72,AW$7)="","",INDEX(E_SourceStreams!$A:$N,EB72,AW$7)))</f>
        <v/>
      </c>
      <c r="AX72" s="620" t="str">
        <f>IF($E72="","",IF(INDEX(E_SourceStreams!$A:$N,EC72,AX$7)="","",INDEX(E_SourceStreams!$A:$N,EC72,AX$7)))</f>
        <v/>
      </c>
      <c r="AY72" s="620" t="str">
        <f>IF($E72="","",IF(INDEX(E_SourceStreams!$A:$N,ED72,AY$7)="","",INDEX(E_SourceStreams!$A:$N,ED72,AY$7)))</f>
        <v/>
      </c>
      <c r="AZ72" s="620" t="str">
        <f>IF($E72="","",IF(INDEX(E_SourceStreams!$A:$N,EE72,AZ$7)="","",INDEX(E_SourceStreams!$A:$N,EE72,AZ$7)))</f>
        <v/>
      </c>
      <c r="BA72" s="620" t="str">
        <f>IF($E72="","",IF(INDEX(E_SourceStreams!$A:$N,EF72,BA$7)="","",INDEX(E_SourceStreams!$A:$N,EF72,BA$7)))</f>
        <v/>
      </c>
      <c r="BB72" s="620" t="str">
        <f>IF($E72="","",IF(INDEX(E_SourceStreams!$A:$N,EG72,BB$7)="","",INDEX(E_SourceStreams!$A:$N,EG72,BB$7)))</f>
        <v/>
      </c>
      <c r="BC72" s="620" t="str">
        <f>IF($E72="","",IF(INDEX(E_SourceStreams!$A:$N,EH72,BC$7)="","",INDEX(E_SourceStreams!$A:$N,EH72,BC$7)))</f>
        <v/>
      </c>
      <c r="BD72" s="620" t="str">
        <f>IF($E72="","",IF(INDEX(E_SourceStreams!$A:$N,EI72,BD$7)="","",INDEX(E_SourceStreams!$A:$N,EI72,BD$7)))</f>
        <v/>
      </c>
      <c r="BE72" s="620" t="str">
        <f>IF($E72="","",IF(INDEX(E_SourceStreams!$A:$N,EJ72,BE$7)="","",INDEX(E_SourceStreams!$A:$N,EJ72,BE$7)))</f>
        <v/>
      </c>
      <c r="BF72" s="620" t="str">
        <f>IF($E72="","",IF(INDEX(E_SourceStreams!$A:$N,EK72,BF$7)="","",INDEX(E_SourceStreams!$A:$N,EK72,BF$7)))</f>
        <v/>
      </c>
      <c r="BG72" s="620" t="str">
        <f>IF($E72="","",IF(INDEX(E_SourceStreams!$A:$N,EL72,BG$7)="","",INDEX(E_SourceStreams!$A:$N,EL72,BG$7)))</f>
        <v/>
      </c>
      <c r="BH72" s="620" t="str">
        <f>IF($E72="","",IF(INDEX(E_SourceStreams!$A:$N,EM72,BH$7)="","",INDEX(E_SourceStreams!$A:$N,EM72,BH$7)))</f>
        <v/>
      </c>
      <c r="BI72" s="620" t="str">
        <f>IF($E72="","",IF(INDEX(E_SourceStreams!$A:$N,EN72,BI$7)="","",INDEX(E_SourceStreams!$A:$N,EN72,BI$7)))</f>
        <v/>
      </c>
      <c r="BJ72" s="620" t="str">
        <f>IF($E72="","",IF(INDEX(E_SourceStreams!$A:$N,EO72,BJ$7)="","",INDEX(E_SourceStreams!$A:$N,EO72,BJ$7)))</f>
        <v/>
      </c>
      <c r="BK72" s="620" t="str">
        <f>IF($E72="","",IF(INDEX(E_SourceStreams!$A:$N,EP72,BK$7)="","",INDEX(E_SourceStreams!$A:$N,EP72,BK$7)))</f>
        <v/>
      </c>
      <c r="BL72" s="620" t="str">
        <f>IF($E72="","",IF(INDEX(E_SourceStreams!$A:$N,EQ72,BL$7)="","",INDEX(E_SourceStreams!$A:$N,EQ72,BL$7)))</f>
        <v/>
      </c>
      <c r="BM72" s="620" t="str">
        <f>IF($E72="","",IF(INDEX(E_SourceStreams!$A:$N,ER72,BM$7)="","",INDEX(E_SourceStreams!$A:$N,ER72,BM$7)))</f>
        <v/>
      </c>
      <c r="BN72" s="620" t="str">
        <f>IF($E72="","",IF(INDEX(E_SourceStreams!$A:$N,ES72,BN$7)="","",INDEX(E_SourceStreams!$A:$N,ES72,BN$7)))</f>
        <v/>
      </c>
      <c r="BO72" s="620" t="str">
        <f>IF($E72="","",IF(INDEX(E_SourceStreams!$A:$N,ET72,BO$7)="","",INDEX(E_SourceStreams!$A:$N,ET72,BO$7)))</f>
        <v/>
      </c>
      <c r="BP72" s="620" t="str">
        <f>IF($E72="","",IF(INDEX(E_SourceStreams!$A:$N,EU72,BP$7)="","",INDEX(E_SourceStreams!$A:$N,EU72,BP$7)))</f>
        <v/>
      </c>
      <c r="BQ72" s="620" t="str">
        <f>IF($E72="","",IF(INDEX(E_SourceStreams!$A:$N,EV72,BQ$7)="","",INDEX(E_SourceStreams!$A:$N,EV72,BQ$7)))</f>
        <v/>
      </c>
      <c r="BR72" s="620" t="str">
        <f>IF($E72="","",IF(INDEX(E_SourceStreams!$A:$N,EW72,BR$7)="","",INDEX(E_SourceStreams!$A:$N,EW72,BR$7)))</f>
        <v/>
      </c>
      <c r="BS72" s="620" t="str">
        <f>IF($E72="","",IF(INDEX(E_SourceStreams!$A:$N,EX72,BS$7)="","",INDEX(E_SourceStreams!$A:$N,EX72,BS$7)))</f>
        <v/>
      </c>
      <c r="BT72" s="620" t="str">
        <f>IF($E72="","",IF(INDEX(E_SourceStreams!$A:$N,EY72,BT$7)="","",INDEX(E_SourceStreams!$A:$N,EY72,BT$7)))</f>
        <v/>
      </c>
      <c r="BU72" s="615"/>
      <c r="CJ72" s="621" t="str">
        <f t="shared" si="68"/>
        <v>SourceCategory_</v>
      </c>
      <c r="CK72" s="602" t="b">
        <f>INDEX(C_InstallationDescription!$A$224:$A$329,ROWS($CI$11:CI72))="ausblenden"</f>
        <v>1</v>
      </c>
      <c r="CL72" s="602" t="str">
        <f t="shared" si="69"/>
        <v>SourceStreamName_</v>
      </c>
      <c r="CN72" s="602">
        <f t="shared" si="67"/>
        <v>4160</v>
      </c>
      <c r="CO72" s="602">
        <f t="shared" si="4"/>
        <v>4162</v>
      </c>
      <c r="CP72" s="602">
        <f t="shared" si="5"/>
        <v>4164</v>
      </c>
      <c r="CQ72" s="602">
        <f t="shared" si="6"/>
        <v>4166</v>
      </c>
      <c r="CR72" s="602">
        <f t="shared" si="7"/>
        <v>4168</v>
      </c>
      <c r="CS72" s="602">
        <f t="shared" si="8"/>
        <v>4170</v>
      </c>
      <c r="CT72" s="602">
        <f t="shared" si="9"/>
        <v>4172</v>
      </c>
      <c r="CU72" s="602">
        <f t="shared" si="10"/>
        <v>4172</v>
      </c>
      <c r="CV72" s="602">
        <f t="shared" si="11"/>
        <v>4172</v>
      </c>
      <c r="CW72" s="602">
        <f t="shared" si="12"/>
        <v>4172</v>
      </c>
      <c r="CX72" s="602">
        <f t="shared" si="13"/>
        <v>4172</v>
      </c>
      <c r="CY72" s="602">
        <f t="shared" si="14"/>
        <v>4175</v>
      </c>
      <c r="CZ72" s="602">
        <f t="shared" si="15"/>
        <v>4179</v>
      </c>
      <c r="DA72" s="602">
        <f t="shared" si="16"/>
        <v>4180</v>
      </c>
      <c r="DB72" s="602">
        <f t="shared" si="17"/>
        <v>4181</v>
      </c>
      <c r="DC72" s="602">
        <f t="shared" si="18"/>
        <v>4188</v>
      </c>
      <c r="DD72" s="602">
        <f t="shared" si="19"/>
        <v>4198</v>
      </c>
      <c r="DE72" s="602">
        <f t="shared" si="20"/>
        <v>4198</v>
      </c>
      <c r="DF72" s="602">
        <f t="shared" si="21"/>
        <v>4198</v>
      </c>
      <c r="DG72" s="602">
        <f t="shared" si="22"/>
        <v>4198</v>
      </c>
      <c r="DH72" s="602">
        <f t="shared" si="23"/>
        <v>4198</v>
      </c>
      <c r="DI72" s="602">
        <f t="shared" si="24"/>
        <v>4198</v>
      </c>
      <c r="DJ72" s="602">
        <f t="shared" si="25"/>
        <v>4198</v>
      </c>
      <c r="DK72" s="602">
        <f t="shared" si="26"/>
        <v>4189</v>
      </c>
      <c r="DL72" s="602">
        <f t="shared" si="27"/>
        <v>4199</v>
      </c>
      <c r="DM72" s="602">
        <f t="shared" si="28"/>
        <v>4199</v>
      </c>
      <c r="DN72" s="602">
        <f t="shared" si="29"/>
        <v>4199</v>
      </c>
      <c r="DO72" s="602">
        <f t="shared" si="30"/>
        <v>4199</v>
      </c>
      <c r="DP72" s="602">
        <f t="shared" si="31"/>
        <v>4199</v>
      </c>
      <c r="DQ72" s="602">
        <f t="shared" si="32"/>
        <v>4199</v>
      </c>
      <c r="DR72" s="602">
        <f t="shared" si="33"/>
        <v>4199</v>
      </c>
      <c r="DS72" s="602">
        <f t="shared" si="34"/>
        <v>4190</v>
      </c>
      <c r="DT72" s="602">
        <f t="shared" si="35"/>
        <v>4200</v>
      </c>
      <c r="DU72" s="602">
        <f t="shared" si="36"/>
        <v>4200</v>
      </c>
      <c r="DV72" s="602">
        <f t="shared" si="37"/>
        <v>4200</v>
      </c>
      <c r="DW72" s="602">
        <f t="shared" si="38"/>
        <v>4200</v>
      </c>
      <c r="DX72" s="602">
        <f t="shared" si="39"/>
        <v>4200</v>
      </c>
      <c r="DY72" s="602">
        <f t="shared" si="40"/>
        <v>4200</v>
      </c>
      <c r="DZ72" s="602">
        <f t="shared" si="41"/>
        <v>4200</v>
      </c>
      <c r="EA72" s="602">
        <f t="shared" si="42"/>
        <v>4191</v>
      </c>
      <c r="EB72" s="602">
        <f t="shared" si="43"/>
        <v>4201</v>
      </c>
      <c r="EC72" s="602">
        <f t="shared" si="44"/>
        <v>4201</v>
      </c>
      <c r="ED72" s="602">
        <f t="shared" si="45"/>
        <v>4201</v>
      </c>
      <c r="EE72" s="602">
        <f t="shared" si="46"/>
        <v>4201</v>
      </c>
      <c r="EF72" s="602">
        <f t="shared" si="47"/>
        <v>4201</v>
      </c>
      <c r="EG72" s="602">
        <f t="shared" si="48"/>
        <v>4201</v>
      </c>
      <c r="EH72" s="602">
        <f t="shared" si="49"/>
        <v>4201</v>
      </c>
      <c r="EI72" s="602">
        <f t="shared" si="50"/>
        <v>4192</v>
      </c>
      <c r="EJ72" s="602">
        <f t="shared" si="51"/>
        <v>4202</v>
      </c>
      <c r="EK72" s="602">
        <f t="shared" si="52"/>
        <v>4202</v>
      </c>
      <c r="EL72" s="602">
        <f t="shared" si="53"/>
        <v>4202</v>
      </c>
      <c r="EM72" s="602">
        <f t="shared" si="54"/>
        <v>4202</v>
      </c>
      <c r="EN72" s="602">
        <f t="shared" si="55"/>
        <v>4202</v>
      </c>
      <c r="EO72" s="602">
        <f t="shared" si="56"/>
        <v>4202</v>
      </c>
      <c r="EP72" s="602">
        <f t="shared" si="57"/>
        <v>4202</v>
      </c>
      <c r="EQ72" s="602">
        <f t="shared" si="58"/>
        <v>4193</v>
      </c>
      <c r="ER72" s="602">
        <f t="shared" si="59"/>
        <v>4203</v>
      </c>
      <c r="ES72" s="602">
        <f t="shared" si="60"/>
        <v>4203</v>
      </c>
      <c r="ET72" s="602">
        <f t="shared" si="61"/>
        <v>4203</v>
      </c>
      <c r="EU72" s="602">
        <f t="shared" si="62"/>
        <v>4203</v>
      </c>
      <c r="EV72" s="602">
        <f t="shared" si="63"/>
        <v>4203</v>
      </c>
      <c r="EW72" s="602">
        <f t="shared" si="64"/>
        <v>4203</v>
      </c>
      <c r="EX72" s="602">
        <f t="shared" si="65"/>
        <v>4203</v>
      </c>
      <c r="EY72" s="602">
        <f t="shared" si="66"/>
        <v>4209</v>
      </c>
    </row>
    <row r="73" spans="2:155" ht="12.75" customHeight="1" x14ac:dyDescent="0.2">
      <c r="B73" s="617" t="str">
        <f>IF(COUNTIF($CK$10:CK73,TRUE)&gt;0,"",INDEX(C_InstallationDescription!$E$224:$E$240,ROWS($A$11:A73)))</f>
        <v/>
      </c>
      <c r="C73" s="623" t="str">
        <f>IF($E73="","",INDEX(C_InstallationDescription!F:F,MATCH($B73,C_InstallationDescription!$E:$E,0)))</f>
        <v/>
      </c>
      <c r="D73" s="623" t="str">
        <f>IF($E73="","",INDEX(C_InstallationDescription!I:I,MATCH($B73,C_InstallationDescription!$E:$E,0)))</f>
        <v/>
      </c>
      <c r="E73" s="623" t="str">
        <f>IF($B73="","",INDEX(C_InstallationDescription!F:F,MATCH($CJ73,C_InstallationDescription!$Q:$Q,0)))</f>
        <v/>
      </c>
      <c r="F73" s="624" t="str">
        <f>IF($E73="","",INDEX(C_InstallationDescription!L:L,MATCH($CJ73,C_InstallationDescription!$Q:$Q,0)))</f>
        <v/>
      </c>
      <c r="G73" s="623" t="str">
        <f>IF($E73="","",INDEX(C_InstallationDescription!M:M,MATCH($CJ73,C_InstallationDescription!$Q:$Q,0)))</f>
        <v/>
      </c>
      <c r="H73" s="623" t="str">
        <f>IF($E73="","",INDEX(C_InstallationDescription!N:N,MATCH($CJ73,C_InstallationDescription!$Q:$Q,0)))</f>
        <v/>
      </c>
      <c r="I73" s="620" t="str">
        <f>IF($E73="","",IF(INDEX(E_SourceStreams!$A:$N,CN73,I$7)="","",INDEX(E_SourceStreams!$A:$N,CN73,I$7)))</f>
        <v/>
      </c>
      <c r="J73" s="620" t="str">
        <f>IF($E73="","",IF(INDEX(E_SourceStreams!$A:$N,CO73,J$7)="","",INDEX(E_SourceStreams!$A:$N,CO73,J$7)))</f>
        <v/>
      </c>
      <c r="K73" s="620" t="str">
        <f>IF($E73="","",IF(INDEX(E_SourceStreams!$A:$N,CP73,K$7)="","",INDEX(E_SourceStreams!$A:$N,CP73,K$7)))</f>
        <v/>
      </c>
      <c r="L73" s="620" t="str">
        <f>IF($E73="","",IF(INDEX(E_SourceStreams!$A:$N,CQ73,L$7)="","",INDEX(E_SourceStreams!$A:$N,CQ73,L$7)))</f>
        <v/>
      </c>
      <c r="M73" s="620" t="str">
        <f>IF($E73="","",IF(INDEX(E_SourceStreams!$A:$N,CR73,M$7)="","",INDEX(E_SourceStreams!$A:$N,CR73,M$7)))</f>
        <v/>
      </c>
      <c r="N73" s="620" t="str">
        <f>IF($E73="","",IF(INDEX(E_SourceStreams!$A:$N,CS73,N$7)="","",INDEX(E_SourceStreams!$A:$N,CS73,N$7)))</f>
        <v/>
      </c>
      <c r="O73" s="620" t="str">
        <f>IF($E73="","",IF(INDEX(E_SourceStreams!$A:$N,CT73,O$7)="","",INDEX(E_SourceStreams!$A:$N,CT73,O$7)))</f>
        <v/>
      </c>
      <c r="P73" s="620" t="str">
        <f>IF($E73="","",IF(INDEX(E_SourceStreams!$A:$N,CU73,P$7)="","",INDEX(E_SourceStreams!$A:$N,CU73,P$7)))</f>
        <v/>
      </c>
      <c r="Q73" s="620" t="str">
        <f>IF($E73="","",IF(INDEX(E_SourceStreams!$A:$N,CV73,Q$7)="","",INDEX(E_SourceStreams!$A:$N,CV73,Q$7)))</f>
        <v/>
      </c>
      <c r="R73" s="620" t="str">
        <f>IF($E73="","",IF(INDEX(E_SourceStreams!$A:$N,CW73,R$7)="","",INDEX(E_SourceStreams!$A:$N,CW73,R$7)))</f>
        <v/>
      </c>
      <c r="S73" s="620" t="str">
        <f>IF($E73="","",IF(INDEX(E_SourceStreams!$A:$N,CX73,S$7)="","",INDEX(E_SourceStreams!$A:$N,CX73,S$7)))</f>
        <v/>
      </c>
      <c r="T73" s="620" t="str">
        <f>IF($E73="","",IF(INDEX(E_SourceStreams!$A:$N,CY73,T$7)="","",INDEX(E_SourceStreams!$A:$N,CY73,T$7)))</f>
        <v/>
      </c>
      <c r="U73" s="620" t="str">
        <f>IF($E73="","",IF(INDEX(E_SourceStreams!$A:$N,CZ73,U$7)="","",INDEX(E_SourceStreams!$A:$N,CZ73,U$7)))</f>
        <v/>
      </c>
      <c r="V73" s="620" t="str">
        <f>IF($E73="","",IF(INDEX(E_SourceStreams!$A:$N,DA73,V$7)="","",INDEX(E_SourceStreams!$A:$N,DA73,V$7)))</f>
        <v/>
      </c>
      <c r="W73" s="620" t="str">
        <f>IF($E73="","",IF(INDEX(E_SourceStreams!$A:$N,DB73,W$7)="","",INDEX(E_SourceStreams!$A:$N,DB73,W$7)))</f>
        <v/>
      </c>
      <c r="X73" s="620" t="str">
        <f>IF($E73="","",IF(INDEX(E_SourceStreams!$A:$N,DC73,X$7)="","",INDEX(E_SourceStreams!$A:$N,DC73,X$7)))</f>
        <v/>
      </c>
      <c r="Y73" s="620" t="str">
        <f>IF($E73="","",IF(INDEX(E_SourceStreams!$A:$N,DD73,Y$7)="","",INDEX(E_SourceStreams!$A:$N,DD73,Y$7)))</f>
        <v/>
      </c>
      <c r="Z73" s="620" t="str">
        <f>IF($E73="","",IF(INDEX(E_SourceStreams!$A:$N,DE73,Z$7)="","",INDEX(E_SourceStreams!$A:$N,DE73,Z$7)))</f>
        <v/>
      </c>
      <c r="AA73" s="620" t="str">
        <f>IF($E73="","",IF(INDEX(E_SourceStreams!$A:$N,DF73,AA$7)="","",INDEX(E_SourceStreams!$A:$N,DF73,AA$7)))</f>
        <v/>
      </c>
      <c r="AB73" s="620" t="str">
        <f>IF($E73="","",IF(INDEX(E_SourceStreams!$A:$N,DG73,AB$7)="","",INDEX(E_SourceStreams!$A:$N,DG73,AB$7)))</f>
        <v/>
      </c>
      <c r="AC73" s="620" t="str">
        <f>IF($E73="","",IF(INDEX(E_SourceStreams!$A:$N,DH73,AC$7)="","",INDEX(E_SourceStreams!$A:$N,DH73,AC$7)))</f>
        <v/>
      </c>
      <c r="AD73" s="620" t="str">
        <f>IF($E73="","",IF(INDEX(E_SourceStreams!$A:$N,DI73,AD$7)="","",INDEX(E_SourceStreams!$A:$N,DI73,AD$7)))</f>
        <v/>
      </c>
      <c r="AE73" s="620" t="str">
        <f>IF($E73="","",IF(INDEX(E_SourceStreams!$A:$N,DJ73,AE$7)="","",INDEX(E_SourceStreams!$A:$N,DJ73,AE$7)))</f>
        <v/>
      </c>
      <c r="AF73" s="620" t="str">
        <f>IF($E73="","",IF(INDEX(E_SourceStreams!$A:$N,DK73,AF$7)="","",INDEX(E_SourceStreams!$A:$N,DK73,AF$7)))</f>
        <v/>
      </c>
      <c r="AG73" s="620" t="str">
        <f>IF($E73="","",IF(INDEX(E_SourceStreams!$A:$N,DL73,AG$7)="","",INDEX(E_SourceStreams!$A:$N,DL73,AG$7)))</f>
        <v/>
      </c>
      <c r="AH73" s="620" t="str">
        <f>IF($E73="","",IF(INDEX(E_SourceStreams!$A:$N,DM73,AH$7)="","",INDEX(E_SourceStreams!$A:$N,DM73,AH$7)))</f>
        <v/>
      </c>
      <c r="AI73" s="620" t="str">
        <f>IF($E73="","",IF(INDEX(E_SourceStreams!$A:$N,DN73,AI$7)="","",INDEX(E_SourceStreams!$A:$N,DN73,AI$7)))</f>
        <v/>
      </c>
      <c r="AJ73" s="620" t="str">
        <f>IF($E73="","",IF(INDEX(E_SourceStreams!$A:$N,DO73,AJ$7)="","",INDEX(E_SourceStreams!$A:$N,DO73,AJ$7)))</f>
        <v/>
      </c>
      <c r="AK73" s="620" t="str">
        <f>IF($E73="","",IF(INDEX(E_SourceStreams!$A:$N,DP73,AK$7)="","",INDEX(E_SourceStreams!$A:$N,DP73,AK$7)))</f>
        <v/>
      </c>
      <c r="AL73" s="620" t="str">
        <f>IF($E73="","",IF(INDEX(E_SourceStreams!$A:$N,DQ73,AL$7)="","",INDEX(E_SourceStreams!$A:$N,DQ73,AL$7)))</f>
        <v/>
      </c>
      <c r="AM73" s="620" t="str">
        <f>IF($E73="","",IF(INDEX(E_SourceStreams!$A:$N,DR73,AM$7)="","",INDEX(E_SourceStreams!$A:$N,DR73,AM$7)))</f>
        <v/>
      </c>
      <c r="AN73" s="620" t="str">
        <f>IF($E73="","",IF(INDEX(E_SourceStreams!$A:$N,DS73,AN$7)="","",INDEX(E_SourceStreams!$A:$N,DS73,AN$7)))</f>
        <v/>
      </c>
      <c r="AO73" s="620" t="str">
        <f>IF($E73="","",IF(INDEX(E_SourceStreams!$A:$N,DT73,AO$7)="","",INDEX(E_SourceStreams!$A:$N,DT73,AO$7)))</f>
        <v/>
      </c>
      <c r="AP73" s="620" t="str">
        <f>IF($E73="","",IF(INDEX(E_SourceStreams!$A:$N,DU73,AP$7)="","",INDEX(E_SourceStreams!$A:$N,DU73,AP$7)))</f>
        <v/>
      </c>
      <c r="AQ73" s="620" t="str">
        <f>IF($E73="","",IF(INDEX(E_SourceStreams!$A:$N,DV73,AQ$7)="","",INDEX(E_SourceStreams!$A:$N,DV73,AQ$7)))</f>
        <v/>
      </c>
      <c r="AR73" s="620" t="str">
        <f>IF($E73="","",IF(INDEX(E_SourceStreams!$A:$N,DW73,AR$7)="","",INDEX(E_SourceStreams!$A:$N,DW73,AR$7)))</f>
        <v/>
      </c>
      <c r="AS73" s="620" t="str">
        <f>IF($E73="","",IF(INDEX(E_SourceStreams!$A:$N,DX73,AS$7)="","",INDEX(E_SourceStreams!$A:$N,DX73,AS$7)))</f>
        <v/>
      </c>
      <c r="AT73" s="620" t="str">
        <f>IF($E73="","",IF(INDEX(E_SourceStreams!$A:$N,DY73,AT$7)="","",INDEX(E_SourceStreams!$A:$N,DY73,AT$7)))</f>
        <v/>
      </c>
      <c r="AU73" s="620" t="str">
        <f>IF($E73="","",IF(INDEX(E_SourceStreams!$A:$N,DZ73,AU$7)="","",INDEX(E_SourceStreams!$A:$N,DZ73,AU$7)))</f>
        <v/>
      </c>
      <c r="AV73" s="620" t="str">
        <f>IF($E73="","",IF(INDEX(E_SourceStreams!$A:$N,EA73,AV$7)="","",INDEX(E_SourceStreams!$A:$N,EA73,AV$7)))</f>
        <v/>
      </c>
      <c r="AW73" s="620" t="str">
        <f>IF($E73="","",IF(INDEX(E_SourceStreams!$A:$N,EB73,AW$7)="","",INDEX(E_SourceStreams!$A:$N,EB73,AW$7)))</f>
        <v/>
      </c>
      <c r="AX73" s="620" t="str">
        <f>IF($E73="","",IF(INDEX(E_SourceStreams!$A:$N,EC73,AX$7)="","",INDEX(E_SourceStreams!$A:$N,EC73,AX$7)))</f>
        <v/>
      </c>
      <c r="AY73" s="620" t="str">
        <f>IF($E73="","",IF(INDEX(E_SourceStreams!$A:$N,ED73,AY$7)="","",INDEX(E_SourceStreams!$A:$N,ED73,AY$7)))</f>
        <v/>
      </c>
      <c r="AZ73" s="620" t="str">
        <f>IF($E73="","",IF(INDEX(E_SourceStreams!$A:$N,EE73,AZ$7)="","",INDEX(E_SourceStreams!$A:$N,EE73,AZ$7)))</f>
        <v/>
      </c>
      <c r="BA73" s="620" t="str">
        <f>IF($E73="","",IF(INDEX(E_SourceStreams!$A:$N,EF73,BA$7)="","",INDEX(E_SourceStreams!$A:$N,EF73,BA$7)))</f>
        <v/>
      </c>
      <c r="BB73" s="620" t="str">
        <f>IF($E73="","",IF(INDEX(E_SourceStreams!$A:$N,EG73,BB$7)="","",INDEX(E_SourceStreams!$A:$N,EG73,BB$7)))</f>
        <v/>
      </c>
      <c r="BC73" s="620" t="str">
        <f>IF($E73="","",IF(INDEX(E_SourceStreams!$A:$N,EH73,BC$7)="","",INDEX(E_SourceStreams!$A:$N,EH73,BC$7)))</f>
        <v/>
      </c>
      <c r="BD73" s="620" t="str">
        <f>IF($E73="","",IF(INDEX(E_SourceStreams!$A:$N,EI73,BD$7)="","",INDEX(E_SourceStreams!$A:$N,EI73,BD$7)))</f>
        <v/>
      </c>
      <c r="BE73" s="620" t="str">
        <f>IF($E73="","",IF(INDEX(E_SourceStreams!$A:$N,EJ73,BE$7)="","",INDEX(E_SourceStreams!$A:$N,EJ73,BE$7)))</f>
        <v/>
      </c>
      <c r="BF73" s="620" t="str">
        <f>IF($E73="","",IF(INDEX(E_SourceStreams!$A:$N,EK73,BF$7)="","",INDEX(E_SourceStreams!$A:$N,EK73,BF$7)))</f>
        <v/>
      </c>
      <c r="BG73" s="620" t="str">
        <f>IF($E73="","",IF(INDEX(E_SourceStreams!$A:$N,EL73,BG$7)="","",INDEX(E_SourceStreams!$A:$N,EL73,BG$7)))</f>
        <v/>
      </c>
      <c r="BH73" s="620" t="str">
        <f>IF($E73="","",IF(INDEX(E_SourceStreams!$A:$N,EM73,BH$7)="","",INDEX(E_SourceStreams!$A:$N,EM73,BH$7)))</f>
        <v/>
      </c>
      <c r="BI73" s="620" t="str">
        <f>IF($E73="","",IF(INDEX(E_SourceStreams!$A:$N,EN73,BI$7)="","",INDEX(E_SourceStreams!$A:$N,EN73,BI$7)))</f>
        <v/>
      </c>
      <c r="BJ73" s="620" t="str">
        <f>IF($E73="","",IF(INDEX(E_SourceStreams!$A:$N,EO73,BJ$7)="","",INDEX(E_SourceStreams!$A:$N,EO73,BJ$7)))</f>
        <v/>
      </c>
      <c r="BK73" s="620" t="str">
        <f>IF($E73="","",IF(INDEX(E_SourceStreams!$A:$N,EP73,BK$7)="","",INDEX(E_SourceStreams!$A:$N,EP73,BK$7)))</f>
        <v/>
      </c>
      <c r="BL73" s="620" t="str">
        <f>IF($E73="","",IF(INDEX(E_SourceStreams!$A:$N,EQ73,BL$7)="","",INDEX(E_SourceStreams!$A:$N,EQ73,BL$7)))</f>
        <v/>
      </c>
      <c r="BM73" s="620" t="str">
        <f>IF($E73="","",IF(INDEX(E_SourceStreams!$A:$N,ER73,BM$7)="","",INDEX(E_SourceStreams!$A:$N,ER73,BM$7)))</f>
        <v/>
      </c>
      <c r="BN73" s="620" t="str">
        <f>IF($E73="","",IF(INDEX(E_SourceStreams!$A:$N,ES73,BN$7)="","",INDEX(E_SourceStreams!$A:$N,ES73,BN$7)))</f>
        <v/>
      </c>
      <c r="BO73" s="620" t="str">
        <f>IF($E73="","",IF(INDEX(E_SourceStreams!$A:$N,ET73,BO$7)="","",INDEX(E_SourceStreams!$A:$N,ET73,BO$7)))</f>
        <v/>
      </c>
      <c r="BP73" s="620" t="str">
        <f>IF($E73="","",IF(INDEX(E_SourceStreams!$A:$N,EU73,BP$7)="","",INDEX(E_SourceStreams!$A:$N,EU73,BP$7)))</f>
        <v/>
      </c>
      <c r="BQ73" s="620" t="str">
        <f>IF($E73="","",IF(INDEX(E_SourceStreams!$A:$N,EV73,BQ$7)="","",INDEX(E_SourceStreams!$A:$N,EV73,BQ$7)))</f>
        <v/>
      </c>
      <c r="BR73" s="620" t="str">
        <f>IF($E73="","",IF(INDEX(E_SourceStreams!$A:$N,EW73,BR$7)="","",INDEX(E_SourceStreams!$A:$N,EW73,BR$7)))</f>
        <v/>
      </c>
      <c r="BS73" s="620" t="str">
        <f>IF($E73="","",IF(INDEX(E_SourceStreams!$A:$N,EX73,BS$7)="","",INDEX(E_SourceStreams!$A:$N,EX73,BS$7)))</f>
        <v/>
      </c>
      <c r="BT73" s="620" t="str">
        <f>IF($E73="","",IF(INDEX(E_SourceStreams!$A:$N,EY73,BT$7)="","",INDEX(E_SourceStreams!$A:$N,EY73,BT$7)))</f>
        <v/>
      </c>
      <c r="BU73" s="615"/>
      <c r="CJ73" s="621" t="str">
        <f t="shared" si="68"/>
        <v>SourceCategory_</v>
      </c>
      <c r="CK73" s="602" t="b">
        <f>INDEX(C_InstallationDescription!$A$224:$A$329,ROWS($CI$11:CI73))="ausblenden"</f>
        <v>1</v>
      </c>
      <c r="CL73" s="602" t="str">
        <f t="shared" si="69"/>
        <v>SourceStreamName_</v>
      </c>
      <c r="CN73" s="602">
        <f t="shared" si="67"/>
        <v>4226</v>
      </c>
      <c r="CO73" s="602">
        <f t="shared" si="4"/>
        <v>4228</v>
      </c>
      <c r="CP73" s="602">
        <f t="shared" si="5"/>
        <v>4230</v>
      </c>
      <c r="CQ73" s="602">
        <f t="shared" si="6"/>
        <v>4232</v>
      </c>
      <c r="CR73" s="602">
        <f t="shared" si="7"/>
        <v>4234</v>
      </c>
      <c r="CS73" s="602">
        <f t="shared" si="8"/>
        <v>4236</v>
      </c>
      <c r="CT73" s="602">
        <f t="shared" si="9"/>
        <v>4238</v>
      </c>
      <c r="CU73" s="602">
        <f t="shared" si="10"/>
        <v>4238</v>
      </c>
      <c r="CV73" s="602">
        <f t="shared" si="11"/>
        <v>4238</v>
      </c>
      <c r="CW73" s="602">
        <f t="shared" si="12"/>
        <v>4238</v>
      </c>
      <c r="CX73" s="602">
        <f t="shared" si="13"/>
        <v>4238</v>
      </c>
      <c r="CY73" s="602">
        <f t="shared" si="14"/>
        <v>4241</v>
      </c>
      <c r="CZ73" s="602">
        <f t="shared" si="15"/>
        <v>4245</v>
      </c>
      <c r="DA73" s="602">
        <f t="shared" si="16"/>
        <v>4246</v>
      </c>
      <c r="DB73" s="602">
        <f t="shared" si="17"/>
        <v>4247</v>
      </c>
      <c r="DC73" s="602">
        <f t="shared" si="18"/>
        <v>4254</v>
      </c>
      <c r="DD73" s="602">
        <f t="shared" si="19"/>
        <v>4264</v>
      </c>
      <c r="DE73" s="602">
        <f t="shared" si="20"/>
        <v>4264</v>
      </c>
      <c r="DF73" s="602">
        <f t="shared" si="21"/>
        <v>4264</v>
      </c>
      <c r="DG73" s="602">
        <f t="shared" si="22"/>
        <v>4264</v>
      </c>
      <c r="DH73" s="602">
        <f t="shared" si="23"/>
        <v>4264</v>
      </c>
      <c r="DI73" s="602">
        <f t="shared" si="24"/>
        <v>4264</v>
      </c>
      <c r="DJ73" s="602">
        <f t="shared" si="25"/>
        <v>4264</v>
      </c>
      <c r="DK73" s="602">
        <f t="shared" si="26"/>
        <v>4255</v>
      </c>
      <c r="DL73" s="602">
        <f t="shared" si="27"/>
        <v>4265</v>
      </c>
      <c r="DM73" s="602">
        <f t="shared" si="28"/>
        <v>4265</v>
      </c>
      <c r="DN73" s="602">
        <f t="shared" si="29"/>
        <v>4265</v>
      </c>
      <c r="DO73" s="602">
        <f t="shared" si="30"/>
        <v>4265</v>
      </c>
      <c r="DP73" s="602">
        <f t="shared" si="31"/>
        <v>4265</v>
      </c>
      <c r="DQ73" s="602">
        <f t="shared" si="32"/>
        <v>4265</v>
      </c>
      <c r="DR73" s="602">
        <f t="shared" si="33"/>
        <v>4265</v>
      </c>
      <c r="DS73" s="602">
        <f t="shared" si="34"/>
        <v>4256</v>
      </c>
      <c r="DT73" s="602">
        <f t="shared" si="35"/>
        <v>4266</v>
      </c>
      <c r="DU73" s="602">
        <f t="shared" si="36"/>
        <v>4266</v>
      </c>
      <c r="DV73" s="602">
        <f t="shared" si="37"/>
        <v>4266</v>
      </c>
      <c r="DW73" s="602">
        <f t="shared" si="38"/>
        <v>4266</v>
      </c>
      <c r="DX73" s="602">
        <f t="shared" si="39"/>
        <v>4266</v>
      </c>
      <c r="DY73" s="602">
        <f t="shared" si="40"/>
        <v>4266</v>
      </c>
      <c r="DZ73" s="602">
        <f t="shared" si="41"/>
        <v>4266</v>
      </c>
      <c r="EA73" s="602">
        <f t="shared" si="42"/>
        <v>4257</v>
      </c>
      <c r="EB73" s="602">
        <f t="shared" si="43"/>
        <v>4267</v>
      </c>
      <c r="EC73" s="602">
        <f t="shared" si="44"/>
        <v>4267</v>
      </c>
      <c r="ED73" s="602">
        <f t="shared" si="45"/>
        <v>4267</v>
      </c>
      <c r="EE73" s="602">
        <f t="shared" si="46"/>
        <v>4267</v>
      </c>
      <c r="EF73" s="602">
        <f t="shared" si="47"/>
        <v>4267</v>
      </c>
      <c r="EG73" s="602">
        <f t="shared" si="48"/>
        <v>4267</v>
      </c>
      <c r="EH73" s="602">
        <f t="shared" si="49"/>
        <v>4267</v>
      </c>
      <c r="EI73" s="602">
        <f t="shared" si="50"/>
        <v>4258</v>
      </c>
      <c r="EJ73" s="602">
        <f t="shared" si="51"/>
        <v>4268</v>
      </c>
      <c r="EK73" s="602">
        <f t="shared" si="52"/>
        <v>4268</v>
      </c>
      <c r="EL73" s="602">
        <f t="shared" si="53"/>
        <v>4268</v>
      </c>
      <c r="EM73" s="602">
        <f t="shared" si="54"/>
        <v>4268</v>
      </c>
      <c r="EN73" s="602">
        <f t="shared" si="55"/>
        <v>4268</v>
      </c>
      <c r="EO73" s="602">
        <f t="shared" si="56"/>
        <v>4268</v>
      </c>
      <c r="EP73" s="602">
        <f t="shared" si="57"/>
        <v>4268</v>
      </c>
      <c r="EQ73" s="602">
        <f t="shared" si="58"/>
        <v>4259</v>
      </c>
      <c r="ER73" s="602">
        <f t="shared" si="59"/>
        <v>4269</v>
      </c>
      <c r="ES73" s="602">
        <f t="shared" si="60"/>
        <v>4269</v>
      </c>
      <c r="ET73" s="602">
        <f t="shared" si="61"/>
        <v>4269</v>
      </c>
      <c r="EU73" s="602">
        <f t="shared" si="62"/>
        <v>4269</v>
      </c>
      <c r="EV73" s="602">
        <f t="shared" si="63"/>
        <v>4269</v>
      </c>
      <c r="EW73" s="602">
        <f t="shared" si="64"/>
        <v>4269</v>
      </c>
      <c r="EX73" s="602">
        <f t="shared" si="65"/>
        <v>4269</v>
      </c>
      <c r="EY73" s="602">
        <f t="shared" si="66"/>
        <v>4275</v>
      </c>
    </row>
    <row r="74" spans="2:155" ht="12.75" customHeight="1" x14ac:dyDescent="0.2">
      <c r="B74" s="617" t="str">
        <f>IF(COUNTIF($CK$10:CK74,TRUE)&gt;0,"",INDEX(C_InstallationDescription!$E$224:$E$240,ROWS($A$11:A74)))</f>
        <v/>
      </c>
      <c r="C74" s="623" t="str">
        <f>IF($E74="","",INDEX(C_InstallationDescription!F:F,MATCH($B74,C_InstallationDescription!$E:$E,0)))</f>
        <v/>
      </c>
      <c r="D74" s="623" t="str">
        <f>IF($E74="","",INDEX(C_InstallationDescription!I:I,MATCH($B74,C_InstallationDescription!$E:$E,0)))</f>
        <v/>
      </c>
      <c r="E74" s="623" t="str">
        <f>IF($B74="","",INDEX(C_InstallationDescription!F:F,MATCH($CJ74,C_InstallationDescription!$Q:$Q,0)))</f>
        <v/>
      </c>
      <c r="F74" s="624" t="str">
        <f>IF($E74="","",INDEX(C_InstallationDescription!L:L,MATCH($CJ74,C_InstallationDescription!$Q:$Q,0)))</f>
        <v/>
      </c>
      <c r="G74" s="623" t="str">
        <f>IF($E74="","",INDEX(C_InstallationDescription!M:M,MATCH($CJ74,C_InstallationDescription!$Q:$Q,0)))</f>
        <v/>
      </c>
      <c r="H74" s="623" t="str">
        <f>IF($E74="","",INDEX(C_InstallationDescription!N:N,MATCH($CJ74,C_InstallationDescription!$Q:$Q,0)))</f>
        <v/>
      </c>
      <c r="I74" s="620" t="str">
        <f>IF($E74="","",IF(INDEX(E_SourceStreams!$A:$N,CN74,I$7)="","",INDEX(E_SourceStreams!$A:$N,CN74,I$7)))</f>
        <v/>
      </c>
      <c r="J74" s="620" t="str">
        <f>IF($E74="","",IF(INDEX(E_SourceStreams!$A:$N,CO74,J$7)="","",INDEX(E_SourceStreams!$A:$N,CO74,J$7)))</f>
        <v/>
      </c>
      <c r="K74" s="620" t="str">
        <f>IF($E74="","",IF(INDEX(E_SourceStreams!$A:$N,CP74,K$7)="","",INDEX(E_SourceStreams!$A:$N,CP74,K$7)))</f>
        <v/>
      </c>
      <c r="L74" s="620" t="str">
        <f>IF($E74="","",IF(INDEX(E_SourceStreams!$A:$N,CQ74,L$7)="","",INDEX(E_SourceStreams!$A:$N,CQ74,L$7)))</f>
        <v/>
      </c>
      <c r="M74" s="620" t="str">
        <f>IF($E74="","",IF(INDEX(E_SourceStreams!$A:$N,CR74,M$7)="","",INDEX(E_SourceStreams!$A:$N,CR74,M$7)))</f>
        <v/>
      </c>
      <c r="N74" s="620" t="str">
        <f>IF($E74="","",IF(INDEX(E_SourceStreams!$A:$N,CS74,N$7)="","",INDEX(E_SourceStreams!$A:$N,CS74,N$7)))</f>
        <v/>
      </c>
      <c r="O74" s="620" t="str">
        <f>IF($E74="","",IF(INDEX(E_SourceStreams!$A:$N,CT74,O$7)="","",INDEX(E_SourceStreams!$A:$N,CT74,O$7)))</f>
        <v/>
      </c>
      <c r="P74" s="620" t="str">
        <f>IF($E74="","",IF(INDEX(E_SourceStreams!$A:$N,CU74,P$7)="","",INDEX(E_SourceStreams!$A:$N,CU74,P$7)))</f>
        <v/>
      </c>
      <c r="Q74" s="620" t="str">
        <f>IF($E74="","",IF(INDEX(E_SourceStreams!$A:$N,CV74,Q$7)="","",INDEX(E_SourceStreams!$A:$N,CV74,Q$7)))</f>
        <v/>
      </c>
      <c r="R74" s="620" t="str">
        <f>IF($E74="","",IF(INDEX(E_SourceStreams!$A:$N,CW74,R$7)="","",INDEX(E_SourceStreams!$A:$N,CW74,R$7)))</f>
        <v/>
      </c>
      <c r="S74" s="620" t="str">
        <f>IF($E74="","",IF(INDEX(E_SourceStreams!$A:$N,CX74,S$7)="","",INDEX(E_SourceStreams!$A:$N,CX74,S$7)))</f>
        <v/>
      </c>
      <c r="T74" s="620" t="str">
        <f>IF($E74="","",IF(INDEX(E_SourceStreams!$A:$N,CY74,T$7)="","",INDEX(E_SourceStreams!$A:$N,CY74,T$7)))</f>
        <v/>
      </c>
      <c r="U74" s="620" t="str">
        <f>IF($E74="","",IF(INDEX(E_SourceStreams!$A:$N,CZ74,U$7)="","",INDEX(E_SourceStreams!$A:$N,CZ74,U$7)))</f>
        <v/>
      </c>
      <c r="V74" s="620" t="str">
        <f>IF($E74="","",IF(INDEX(E_SourceStreams!$A:$N,DA74,V$7)="","",INDEX(E_SourceStreams!$A:$N,DA74,V$7)))</f>
        <v/>
      </c>
      <c r="W74" s="620" t="str">
        <f>IF($E74="","",IF(INDEX(E_SourceStreams!$A:$N,DB74,W$7)="","",INDEX(E_SourceStreams!$A:$N,DB74,W$7)))</f>
        <v/>
      </c>
      <c r="X74" s="620" t="str">
        <f>IF($E74="","",IF(INDEX(E_SourceStreams!$A:$N,DC74,X$7)="","",INDEX(E_SourceStreams!$A:$N,DC74,X$7)))</f>
        <v/>
      </c>
      <c r="Y74" s="620" t="str">
        <f>IF($E74="","",IF(INDEX(E_SourceStreams!$A:$N,DD74,Y$7)="","",INDEX(E_SourceStreams!$A:$N,DD74,Y$7)))</f>
        <v/>
      </c>
      <c r="Z74" s="620" t="str">
        <f>IF($E74="","",IF(INDEX(E_SourceStreams!$A:$N,DE74,Z$7)="","",INDEX(E_SourceStreams!$A:$N,DE74,Z$7)))</f>
        <v/>
      </c>
      <c r="AA74" s="620" t="str">
        <f>IF($E74="","",IF(INDEX(E_SourceStreams!$A:$N,DF74,AA$7)="","",INDEX(E_SourceStreams!$A:$N,DF74,AA$7)))</f>
        <v/>
      </c>
      <c r="AB74" s="620" t="str">
        <f>IF($E74="","",IF(INDEX(E_SourceStreams!$A:$N,DG74,AB$7)="","",INDEX(E_SourceStreams!$A:$N,DG74,AB$7)))</f>
        <v/>
      </c>
      <c r="AC74" s="620" t="str">
        <f>IF($E74="","",IF(INDEX(E_SourceStreams!$A:$N,DH74,AC$7)="","",INDEX(E_SourceStreams!$A:$N,DH74,AC$7)))</f>
        <v/>
      </c>
      <c r="AD74" s="620" t="str">
        <f>IF($E74="","",IF(INDEX(E_SourceStreams!$A:$N,DI74,AD$7)="","",INDEX(E_SourceStreams!$A:$N,DI74,AD$7)))</f>
        <v/>
      </c>
      <c r="AE74" s="620" t="str">
        <f>IF($E74="","",IF(INDEX(E_SourceStreams!$A:$N,DJ74,AE$7)="","",INDEX(E_SourceStreams!$A:$N,DJ74,AE$7)))</f>
        <v/>
      </c>
      <c r="AF74" s="620" t="str">
        <f>IF($E74="","",IF(INDEX(E_SourceStreams!$A:$N,DK74,AF$7)="","",INDEX(E_SourceStreams!$A:$N,DK74,AF$7)))</f>
        <v/>
      </c>
      <c r="AG74" s="620" t="str">
        <f>IF($E74="","",IF(INDEX(E_SourceStreams!$A:$N,DL74,AG$7)="","",INDEX(E_SourceStreams!$A:$N,DL74,AG$7)))</f>
        <v/>
      </c>
      <c r="AH74" s="620" t="str">
        <f>IF($E74="","",IF(INDEX(E_SourceStreams!$A:$N,DM74,AH$7)="","",INDEX(E_SourceStreams!$A:$N,DM74,AH$7)))</f>
        <v/>
      </c>
      <c r="AI74" s="620" t="str">
        <f>IF($E74="","",IF(INDEX(E_SourceStreams!$A:$N,DN74,AI$7)="","",INDEX(E_SourceStreams!$A:$N,DN74,AI$7)))</f>
        <v/>
      </c>
      <c r="AJ74" s="620" t="str">
        <f>IF($E74="","",IF(INDEX(E_SourceStreams!$A:$N,DO74,AJ$7)="","",INDEX(E_SourceStreams!$A:$N,DO74,AJ$7)))</f>
        <v/>
      </c>
      <c r="AK74" s="620" t="str">
        <f>IF($E74="","",IF(INDEX(E_SourceStreams!$A:$N,DP74,AK$7)="","",INDEX(E_SourceStreams!$A:$N,DP74,AK$7)))</f>
        <v/>
      </c>
      <c r="AL74" s="620" t="str">
        <f>IF($E74="","",IF(INDEX(E_SourceStreams!$A:$N,DQ74,AL$7)="","",INDEX(E_SourceStreams!$A:$N,DQ74,AL$7)))</f>
        <v/>
      </c>
      <c r="AM74" s="620" t="str">
        <f>IF($E74="","",IF(INDEX(E_SourceStreams!$A:$N,DR74,AM$7)="","",INDEX(E_SourceStreams!$A:$N,DR74,AM$7)))</f>
        <v/>
      </c>
      <c r="AN74" s="620" t="str">
        <f>IF($E74="","",IF(INDEX(E_SourceStreams!$A:$N,DS74,AN$7)="","",INDEX(E_SourceStreams!$A:$N,DS74,AN$7)))</f>
        <v/>
      </c>
      <c r="AO74" s="620" t="str">
        <f>IF($E74="","",IF(INDEX(E_SourceStreams!$A:$N,DT74,AO$7)="","",INDEX(E_SourceStreams!$A:$N,DT74,AO$7)))</f>
        <v/>
      </c>
      <c r="AP74" s="620" t="str">
        <f>IF($E74="","",IF(INDEX(E_SourceStreams!$A:$N,DU74,AP$7)="","",INDEX(E_SourceStreams!$A:$N,DU74,AP$7)))</f>
        <v/>
      </c>
      <c r="AQ74" s="620" t="str">
        <f>IF($E74="","",IF(INDEX(E_SourceStreams!$A:$N,DV74,AQ$7)="","",INDEX(E_SourceStreams!$A:$N,DV74,AQ$7)))</f>
        <v/>
      </c>
      <c r="AR74" s="620" t="str">
        <f>IF($E74="","",IF(INDEX(E_SourceStreams!$A:$N,DW74,AR$7)="","",INDEX(E_SourceStreams!$A:$N,DW74,AR$7)))</f>
        <v/>
      </c>
      <c r="AS74" s="620" t="str">
        <f>IF($E74="","",IF(INDEX(E_SourceStreams!$A:$N,DX74,AS$7)="","",INDEX(E_SourceStreams!$A:$N,DX74,AS$7)))</f>
        <v/>
      </c>
      <c r="AT74" s="620" t="str">
        <f>IF($E74="","",IF(INDEX(E_SourceStreams!$A:$N,DY74,AT$7)="","",INDEX(E_SourceStreams!$A:$N,DY74,AT$7)))</f>
        <v/>
      </c>
      <c r="AU74" s="620" t="str">
        <f>IF($E74="","",IF(INDEX(E_SourceStreams!$A:$N,DZ74,AU$7)="","",INDEX(E_SourceStreams!$A:$N,DZ74,AU$7)))</f>
        <v/>
      </c>
      <c r="AV74" s="620" t="str">
        <f>IF($E74="","",IF(INDEX(E_SourceStreams!$A:$N,EA74,AV$7)="","",INDEX(E_SourceStreams!$A:$N,EA74,AV$7)))</f>
        <v/>
      </c>
      <c r="AW74" s="620" t="str">
        <f>IF($E74="","",IF(INDEX(E_SourceStreams!$A:$N,EB74,AW$7)="","",INDEX(E_SourceStreams!$A:$N,EB74,AW$7)))</f>
        <v/>
      </c>
      <c r="AX74" s="620" t="str">
        <f>IF($E74="","",IF(INDEX(E_SourceStreams!$A:$N,EC74,AX$7)="","",INDEX(E_SourceStreams!$A:$N,EC74,AX$7)))</f>
        <v/>
      </c>
      <c r="AY74" s="620" t="str">
        <f>IF($E74="","",IF(INDEX(E_SourceStreams!$A:$N,ED74,AY$7)="","",INDEX(E_SourceStreams!$A:$N,ED74,AY$7)))</f>
        <v/>
      </c>
      <c r="AZ74" s="620" t="str">
        <f>IF($E74="","",IF(INDEX(E_SourceStreams!$A:$N,EE74,AZ$7)="","",INDEX(E_SourceStreams!$A:$N,EE74,AZ$7)))</f>
        <v/>
      </c>
      <c r="BA74" s="620" t="str">
        <f>IF($E74="","",IF(INDEX(E_SourceStreams!$A:$N,EF74,BA$7)="","",INDEX(E_SourceStreams!$A:$N,EF74,BA$7)))</f>
        <v/>
      </c>
      <c r="BB74" s="620" t="str">
        <f>IF($E74="","",IF(INDEX(E_SourceStreams!$A:$N,EG74,BB$7)="","",INDEX(E_SourceStreams!$A:$N,EG74,BB$7)))</f>
        <v/>
      </c>
      <c r="BC74" s="620" t="str">
        <f>IF($E74="","",IF(INDEX(E_SourceStreams!$A:$N,EH74,BC$7)="","",INDEX(E_SourceStreams!$A:$N,EH74,BC$7)))</f>
        <v/>
      </c>
      <c r="BD74" s="620" t="str">
        <f>IF($E74="","",IF(INDEX(E_SourceStreams!$A:$N,EI74,BD$7)="","",INDEX(E_SourceStreams!$A:$N,EI74,BD$7)))</f>
        <v/>
      </c>
      <c r="BE74" s="620" t="str">
        <f>IF($E74="","",IF(INDEX(E_SourceStreams!$A:$N,EJ74,BE$7)="","",INDEX(E_SourceStreams!$A:$N,EJ74,BE$7)))</f>
        <v/>
      </c>
      <c r="BF74" s="620" t="str">
        <f>IF($E74="","",IF(INDEX(E_SourceStreams!$A:$N,EK74,BF$7)="","",INDEX(E_SourceStreams!$A:$N,EK74,BF$7)))</f>
        <v/>
      </c>
      <c r="BG74" s="620" t="str">
        <f>IF($E74="","",IF(INDEX(E_SourceStreams!$A:$N,EL74,BG$7)="","",INDEX(E_SourceStreams!$A:$N,EL74,BG$7)))</f>
        <v/>
      </c>
      <c r="BH74" s="620" t="str">
        <f>IF($E74="","",IF(INDEX(E_SourceStreams!$A:$N,EM74,BH$7)="","",INDEX(E_SourceStreams!$A:$N,EM74,BH$7)))</f>
        <v/>
      </c>
      <c r="BI74" s="620" t="str">
        <f>IF($E74="","",IF(INDEX(E_SourceStreams!$A:$N,EN74,BI$7)="","",INDEX(E_SourceStreams!$A:$N,EN74,BI$7)))</f>
        <v/>
      </c>
      <c r="BJ74" s="620" t="str">
        <f>IF($E74="","",IF(INDEX(E_SourceStreams!$A:$N,EO74,BJ$7)="","",INDEX(E_SourceStreams!$A:$N,EO74,BJ$7)))</f>
        <v/>
      </c>
      <c r="BK74" s="620" t="str">
        <f>IF($E74="","",IF(INDEX(E_SourceStreams!$A:$N,EP74,BK$7)="","",INDEX(E_SourceStreams!$A:$N,EP74,BK$7)))</f>
        <v/>
      </c>
      <c r="BL74" s="620" t="str">
        <f>IF($E74="","",IF(INDEX(E_SourceStreams!$A:$N,EQ74,BL$7)="","",INDEX(E_SourceStreams!$A:$N,EQ74,BL$7)))</f>
        <v/>
      </c>
      <c r="BM74" s="620" t="str">
        <f>IF($E74="","",IF(INDEX(E_SourceStreams!$A:$N,ER74,BM$7)="","",INDEX(E_SourceStreams!$A:$N,ER74,BM$7)))</f>
        <v/>
      </c>
      <c r="BN74" s="620" t="str">
        <f>IF($E74="","",IF(INDEX(E_SourceStreams!$A:$N,ES74,BN$7)="","",INDEX(E_SourceStreams!$A:$N,ES74,BN$7)))</f>
        <v/>
      </c>
      <c r="BO74" s="620" t="str">
        <f>IF($E74="","",IF(INDEX(E_SourceStreams!$A:$N,ET74,BO$7)="","",INDEX(E_SourceStreams!$A:$N,ET74,BO$7)))</f>
        <v/>
      </c>
      <c r="BP74" s="620" t="str">
        <f>IF($E74="","",IF(INDEX(E_SourceStreams!$A:$N,EU74,BP$7)="","",INDEX(E_SourceStreams!$A:$N,EU74,BP$7)))</f>
        <v/>
      </c>
      <c r="BQ74" s="620" t="str">
        <f>IF($E74="","",IF(INDEX(E_SourceStreams!$A:$N,EV74,BQ$7)="","",INDEX(E_SourceStreams!$A:$N,EV74,BQ$7)))</f>
        <v/>
      </c>
      <c r="BR74" s="620" t="str">
        <f>IF($E74="","",IF(INDEX(E_SourceStreams!$A:$N,EW74,BR$7)="","",INDEX(E_SourceStreams!$A:$N,EW74,BR$7)))</f>
        <v/>
      </c>
      <c r="BS74" s="620" t="str">
        <f>IF($E74="","",IF(INDEX(E_SourceStreams!$A:$N,EX74,BS$7)="","",INDEX(E_SourceStreams!$A:$N,EX74,BS$7)))</f>
        <v/>
      </c>
      <c r="BT74" s="620" t="str">
        <f>IF($E74="","",IF(INDEX(E_SourceStreams!$A:$N,EY74,BT$7)="","",INDEX(E_SourceStreams!$A:$N,EY74,BT$7)))</f>
        <v/>
      </c>
      <c r="BU74" s="615"/>
      <c r="CJ74" s="621" t="str">
        <f t="shared" si="68"/>
        <v>SourceCategory_</v>
      </c>
      <c r="CK74" s="602" t="b">
        <f>INDEX(C_InstallationDescription!$A$224:$A$329,ROWS($CI$11:CI74))="ausblenden"</f>
        <v>1</v>
      </c>
      <c r="CL74" s="602" t="str">
        <f t="shared" si="69"/>
        <v>SourceStreamName_</v>
      </c>
      <c r="CN74" s="602">
        <f t="shared" si="67"/>
        <v>4292</v>
      </c>
      <c r="CO74" s="602">
        <f t="shared" si="4"/>
        <v>4294</v>
      </c>
      <c r="CP74" s="602">
        <f t="shared" si="5"/>
        <v>4296</v>
      </c>
      <c r="CQ74" s="602">
        <f t="shared" si="6"/>
        <v>4298</v>
      </c>
      <c r="CR74" s="602">
        <f t="shared" si="7"/>
        <v>4300</v>
      </c>
      <c r="CS74" s="602">
        <f t="shared" si="8"/>
        <v>4302</v>
      </c>
      <c r="CT74" s="602">
        <f t="shared" si="9"/>
        <v>4304</v>
      </c>
      <c r="CU74" s="602">
        <f t="shared" si="10"/>
        <v>4304</v>
      </c>
      <c r="CV74" s="602">
        <f t="shared" si="11"/>
        <v>4304</v>
      </c>
      <c r="CW74" s="602">
        <f t="shared" si="12"/>
        <v>4304</v>
      </c>
      <c r="CX74" s="602">
        <f t="shared" si="13"/>
        <v>4304</v>
      </c>
      <c r="CY74" s="602">
        <f t="shared" si="14"/>
        <v>4307</v>
      </c>
      <c r="CZ74" s="602">
        <f t="shared" si="15"/>
        <v>4311</v>
      </c>
      <c r="DA74" s="602">
        <f t="shared" si="16"/>
        <v>4312</v>
      </c>
      <c r="DB74" s="602">
        <f t="shared" si="17"/>
        <v>4313</v>
      </c>
      <c r="DC74" s="602">
        <f t="shared" si="18"/>
        <v>4320</v>
      </c>
      <c r="DD74" s="602">
        <f t="shared" si="19"/>
        <v>4330</v>
      </c>
      <c r="DE74" s="602">
        <f t="shared" si="20"/>
        <v>4330</v>
      </c>
      <c r="DF74" s="602">
        <f t="shared" si="21"/>
        <v>4330</v>
      </c>
      <c r="DG74" s="602">
        <f t="shared" si="22"/>
        <v>4330</v>
      </c>
      <c r="DH74" s="602">
        <f t="shared" si="23"/>
        <v>4330</v>
      </c>
      <c r="DI74" s="602">
        <f t="shared" si="24"/>
        <v>4330</v>
      </c>
      <c r="DJ74" s="602">
        <f t="shared" si="25"/>
        <v>4330</v>
      </c>
      <c r="DK74" s="602">
        <f t="shared" si="26"/>
        <v>4321</v>
      </c>
      <c r="DL74" s="602">
        <f t="shared" si="27"/>
        <v>4331</v>
      </c>
      <c r="DM74" s="602">
        <f t="shared" si="28"/>
        <v>4331</v>
      </c>
      <c r="DN74" s="602">
        <f t="shared" si="29"/>
        <v>4331</v>
      </c>
      <c r="DO74" s="602">
        <f t="shared" si="30"/>
        <v>4331</v>
      </c>
      <c r="DP74" s="602">
        <f t="shared" si="31"/>
        <v>4331</v>
      </c>
      <c r="DQ74" s="602">
        <f t="shared" si="32"/>
        <v>4331</v>
      </c>
      <c r="DR74" s="602">
        <f t="shared" si="33"/>
        <v>4331</v>
      </c>
      <c r="DS74" s="602">
        <f t="shared" si="34"/>
        <v>4322</v>
      </c>
      <c r="DT74" s="602">
        <f t="shared" si="35"/>
        <v>4332</v>
      </c>
      <c r="DU74" s="602">
        <f t="shared" si="36"/>
        <v>4332</v>
      </c>
      <c r="DV74" s="602">
        <f t="shared" si="37"/>
        <v>4332</v>
      </c>
      <c r="DW74" s="602">
        <f t="shared" si="38"/>
        <v>4332</v>
      </c>
      <c r="DX74" s="602">
        <f t="shared" si="39"/>
        <v>4332</v>
      </c>
      <c r="DY74" s="602">
        <f t="shared" si="40"/>
        <v>4332</v>
      </c>
      <c r="DZ74" s="602">
        <f t="shared" si="41"/>
        <v>4332</v>
      </c>
      <c r="EA74" s="602">
        <f t="shared" si="42"/>
        <v>4323</v>
      </c>
      <c r="EB74" s="602">
        <f t="shared" si="43"/>
        <v>4333</v>
      </c>
      <c r="EC74" s="602">
        <f t="shared" si="44"/>
        <v>4333</v>
      </c>
      <c r="ED74" s="602">
        <f t="shared" si="45"/>
        <v>4333</v>
      </c>
      <c r="EE74" s="602">
        <f t="shared" si="46"/>
        <v>4333</v>
      </c>
      <c r="EF74" s="602">
        <f t="shared" si="47"/>
        <v>4333</v>
      </c>
      <c r="EG74" s="602">
        <f t="shared" si="48"/>
        <v>4333</v>
      </c>
      <c r="EH74" s="602">
        <f t="shared" si="49"/>
        <v>4333</v>
      </c>
      <c r="EI74" s="602">
        <f t="shared" si="50"/>
        <v>4324</v>
      </c>
      <c r="EJ74" s="602">
        <f t="shared" si="51"/>
        <v>4334</v>
      </c>
      <c r="EK74" s="602">
        <f t="shared" si="52"/>
        <v>4334</v>
      </c>
      <c r="EL74" s="602">
        <f t="shared" si="53"/>
        <v>4334</v>
      </c>
      <c r="EM74" s="602">
        <f t="shared" si="54"/>
        <v>4334</v>
      </c>
      <c r="EN74" s="602">
        <f t="shared" si="55"/>
        <v>4334</v>
      </c>
      <c r="EO74" s="602">
        <f t="shared" si="56"/>
        <v>4334</v>
      </c>
      <c r="EP74" s="602">
        <f t="shared" si="57"/>
        <v>4334</v>
      </c>
      <c r="EQ74" s="602">
        <f t="shared" si="58"/>
        <v>4325</v>
      </c>
      <c r="ER74" s="602">
        <f t="shared" si="59"/>
        <v>4335</v>
      </c>
      <c r="ES74" s="602">
        <f t="shared" si="60"/>
        <v>4335</v>
      </c>
      <c r="ET74" s="602">
        <f t="shared" si="61"/>
        <v>4335</v>
      </c>
      <c r="EU74" s="602">
        <f t="shared" si="62"/>
        <v>4335</v>
      </c>
      <c r="EV74" s="602">
        <f t="shared" si="63"/>
        <v>4335</v>
      </c>
      <c r="EW74" s="602">
        <f t="shared" si="64"/>
        <v>4335</v>
      </c>
      <c r="EX74" s="602">
        <f t="shared" si="65"/>
        <v>4335</v>
      </c>
      <c r="EY74" s="602">
        <f t="shared" si="66"/>
        <v>4341</v>
      </c>
    </row>
    <row r="75" spans="2:155" ht="12.75" customHeight="1" x14ac:dyDescent="0.2">
      <c r="B75" s="617" t="str">
        <f>IF(COUNTIF($CK$10:CK75,TRUE)&gt;0,"",INDEX(C_InstallationDescription!$E$224:$E$240,ROWS($A$11:A75)))</f>
        <v/>
      </c>
      <c r="C75" s="623" t="str">
        <f>IF($E75="","",INDEX(C_InstallationDescription!F:F,MATCH($B75,C_InstallationDescription!$E:$E,0)))</f>
        <v/>
      </c>
      <c r="D75" s="623" t="str">
        <f>IF($E75="","",INDEX(C_InstallationDescription!I:I,MATCH($B75,C_InstallationDescription!$E:$E,0)))</f>
        <v/>
      </c>
      <c r="E75" s="623" t="str">
        <f>IF($B75="","",INDEX(C_InstallationDescription!F:F,MATCH($CJ75,C_InstallationDescription!$Q:$Q,0)))</f>
        <v/>
      </c>
      <c r="F75" s="624" t="str">
        <f>IF($E75="","",INDEX(C_InstallationDescription!L:L,MATCH($CJ75,C_InstallationDescription!$Q:$Q,0)))</f>
        <v/>
      </c>
      <c r="G75" s="623" t="str">
        <f>IF($E75="","",INDEX(C_InstallationDescription!M:M,MATCH($CJ75,C_InstallationDescription!$Q:$Q,0)))</f>
        <v/>
      </c>
      <c r="H75" s="623" t="str">
        <f>IF($E75="","",INDEX(C_InstallationDescription!N:N,MATCH($CJ75,C_InstallationDescription!$Q:$Q,0)))</f>
        <v/>
      </c>
      <c r="I75" s="620" t="str">
        <f>IF($E75="","",IF(INDEX(E_SourceStreams!$A:$N,CN75,I$7)="","",INDEX(E_SourceStreams!$A:$N,CN75,I$7)))</f>
        <v/>
      </c>
      <c r="J75" s="620" t="str">
        <f>IF($E75="","",IF(INDEX(E_SourceStreams!$A:$N,CO75,J$7)="","",INDEX(E_SourceStreams!$A:$N,CO75,J$7)))</f>
        <v/>
      </c>
      <c r="K75" s="620" t="str">
        <f>IF($E75="","",IF(INDEX(E_SourceStreams!$A:$N,CP75,K$7)="","",INDEX(E_SourceStreams!$A:$N,CP75,K$7)))</f>
        <v/>
      </c>
      <c r="L75" s="620" t="str">
        <f>IF($E75="","",IF(INDEX(E_SourceStreams!$A:$N,CQ75,L$7)="","",INDEX(E_SourceStreams!$A:$N,CQ75,L$7)))</f>
        <v/>
      </c>
      <c r="M75" s="620" t="str">
        <f>IF($E75="","",IF(INDEX(E_SourceStreams!$A:$N,CR75,M$7)="","",INDEX(E_SourceStreams!$A:$N,CR75,M$7)))</f>
        <v/>
      </c>
      <c r="N75" s="620" t="str">
        <f>IF($E75="","",IF(INDEX(E_SourceStreams!$A:$N,CS75,N$7)="","",INDEX(E_SourceStreams!$A:$N,CS75,N$7)))</f>
        <v/>
      </c>
      <c r="O75" s="620" t="str">
        <f>IF($E75="","",IF(INDEX(E_SourceStreams!$A:$N,CT75,O$7)="","",INDEX(E_SourceStreams!$A:$N,CT75,O$7)))</f>
        <v/>
      </c>
      <c r="P75" s="620" t="str">
        <f>IF($E75="","",IF(INDEX(E_SourceStreams!$A:$N,CU75,P$7)="","",INDEX(E_SourceStreams!$A:$N,CU75,P$7)))</f>
        <v/>
      </c>
      <c r="Q75" s="620" t="str">
        <f>IF($E75="","",IF(INDEX(E_SourceStreams!$A:$N,CV75,Q$7)="","",INDEX(E_SourceStreams!$A:$N,CV75,Q$7)))</f>
        <v/>
      </c>
      <c r="R75" s="620" t="str">
        <f>IF($E75="","",IF(INDEX(E_SourceStreams!$A:$N,CW75,R$7)="","",INDEX(E_SourceStreams!$A:$N,CW75,R$7)))</f>
        <v/>
      </c>
      <c r="S75" s="620" t="str">
        <f>IF($E75="","",IF(INDEX(E_SourceStreams!$A:$N,CX75,S$7)="","",INDEX(E_SourceStreams!$A:$N,CX75,S$7)))</f>
        <v/>
      </c>
      <c r="T75" s="620" t="str">
        <f>IF($E75="","",IF(INDEX(E_SourceStreams!$A:$N,CY75,T$7)="","",INDEX(E_SourceStreams!$A:$N,CY75,T$7)))</f>
        <v/>
      </c>
      <c r="U75" s="620" t="str">
        <f>IF($E75="","",IF(INDEX(E_SourceStreams!$A:$N,CZ75,U$7)="","",INDEX(E_SourceStreams!$A:$N,CZ75,U$7)))</f>
        <v/>
      </c>
      <c r="V75" s="620" t="str">
        <f>IF($E75="","",IF(INDEX(E_SourceStreams!$A:$N,DA75,V$7)="","",INDEX(E_SourceStreams!$A:$N,DA75,V$7)))</f>
        <v/>
      </c>
      <c r="W75" s="620" t="str">
        <f>IF($E75="","",IF(INDEX(E_SourceStreams!$A:$N,DB75,W$7)="","",INDEX(E_SourceStreams!$A:$N,DB75,W$7)))</f>
        <v/>
      </c>
      <c r="X75" s="620" t="str">
        <f>IF($E75="","",IF(INDEX(E_SourceStreams!$A:$N,DC75,X$7)="","",INDEX(E_SourceStreams!$A:$N,DC75,X$7)))</f>
        <v/>
      </c>
      <c r="Y75" s="620" t="str">
        <f>IF($E75="","",IF(INDEX(E_SourceStreams!$A:$N,DD75,Y$7)="","",INDEX(E_SourceStreams!$A:$N,DD75,Y$7)))</f>
        <v/>
      </c>
      <c r="Z75" s="620" t="str">
        <f>IF($E75="","",IF(INDEX(E_SourceStreams!$A:$N,DE75,Z$7)="","",INDEX(E_SourceStreams!$A:$N,DE75,Z$7)))</f>
        <v/>
      </c>
      <c r="AA75" s="620" t="str">
        <f>IF($E75="","",IF(INDEX(E_SourceStreams!$A:$N,DF75,AA$7)="","",INDEX(E_SourceStreams!$A:$N,DF75,AA$7)))</f>
        <v/>
      </c>
      <c r="AB75" s="620" t="str">
        <f>IF($E75="","",IF(INDEX(E_SourceStreams!$A:$N,DG75,AB$7)="","",INDEX(E_SourceStreams!$A:$N,DG75,AB$7)))</f>
        <v/>
      </c>
      <c r="AC75" s="620" t="str">
        <f>IF($E75="","",IF(INDEX(E_SourceStreams!$A:$N,DH75,AC$7)="","",INDEX(E_SourceStreams!$A:$N,DH75,AC$7)))</f>
        <v/>
      </c>
      <c r="AD75" s="620" t="str">
        <f>IF($E75="","",IF(INDEX(E_SourceStreams!$A:$N,DI75,AD$7)="","",INDEX(E_SourceStreams!$A:$N,DI75,AD$7)))</f>
        <v/>
      </c>
      <c r="AE75" s="620" t="str">
        <f>IF($E75="","",IF(INDEX(E_SourceStreams!$A:$N,DJ75,AE$7)="","",INDEX(E_SourceStreams!$A:$N,DJ75,AE$7)))</f>
        <v/>
      </c>
      <c r="AF75" s="620" t="str">
        <f>IF($E75="","",IF(INDEX(E_SourceStreams!$A:$N,DK75,AF$7)="","",INDEX(E_SourceStreams!$A:$N,DK75,AF$7)))</f>
        <v/>
      </c>
      <c r="AG75" s="620" t="str">
        <f>IF($E75="","",IF(INDEX(E_SourceStreams!$A:$N,DL75,AG$7)="","",INDEX(E_SourceStreams!$A:$N,DL75,AG$7)))</f>
        <v/>
      </c>
      <c r="AH75" s="620" t="str">
        <f>IF($E75="","",IF(INDEX(E_SourceStreams!$A:$N,DM75,AH$7)="","",INDEX(E_SourceStreams!$A:$N,DM75,AH$7)))</f>
        <v/>
      </c>
      <c r="AI75" s="620" t="str">
        <f>IF($E75="","",IF(INDEX(E_SourceStreams!$A:$N,DN75,AI$7)="","",INDEX(E_SourceStreams!$A:$N,DN75,AI$7)))</f>
        <v/>
      </c>
      <c r="AJ75" s="620" t="str">
        <f>IF($E75="","",IF(INDEX(E_SourceStreams!$A:$N,DO75,AJ$7)="","",INDEX(E_SourceStreams!$A:$N,DO75,AJ$7)))</f>
        <v/>
      </c>
      <c r="AK75" s="620" t="str">
        <f>IF($E75="","",IF(INDEX(E_SourceStreams!$A:$N,DP75,AK$7)="","",INDEX(E_SourceStreams!$A:$N,DP75,AK$7)))</f>
        <v/>
      </c>
      <c r="AL75" s="620" t="str">
        <f>IF($E75="","",IF(INDEX(E_SourceStreams!$A:$N,DQ75,AL$7)="","",INDEX(E_SourceStreams!$A:$N,DQ75,AL$7)))</f>
        <v/>
      </c>
      <c r="AM75" s="620" t="str">
        <f>IF($E75="","",IF(INDEX(E_SourceStreams!$A:$N,DR75,AM$7)="","",INDEX(E_SourceStreams!$A:$N,DR75,AM$7)))</f>
        <v/>
      </c>
      <c r="AN75" s="620" t="str">
        <f>IF($E75="","",IF(INDEX(E_SourceStreams!$A:$N,DS75,AN$7)="","",INDEX(E_SourceStreams!$A:$N,DS75,AN$7)))</f>
        <v/>
      </c>
      <c r="AO75" s="620" t="str">
        <f>IF($E75="","",IF(INDEX(E_SourceStreams!$A:$N,DT75,AO$7)="","",INDEX(E_SourceStreams!$A:$N,DT75,AO$7)))</f>
        <v/>
      </c>
      <c r="AP75" s="620" t="str">
        <f>IF($E75="","",IF(INDEX(E_SourceStreams!$A:$N,DU75,AP$7)="","",INDEX(E_SourceStreams!$A:$N,DU75,AP$7)))</f>
        <v/>
      </c>
      <c r="AQ75" s="620" t="str">
        <f>IF($E75="","",IF(INDEX(E_SourceStreams!$A:$N,DV75,AQ$7)="","",INDEX(E_SourceStreams!$A:$N,DV75,AQ$7)))</f>
        <v/>
      </c>
      <c r="AR75" s="620" t="str">
        <f>IF($E75="","",IF(INDEX(E_SourceStreams!$A:$N,DW75,AR$7)="","",INDEX(E_SourceStreams!$A:$N,DW75,AR$7)))</f>
        <v/>
      </c>
      <c r="AS75" s="620" t="str">
        <f>IF($E75="","",IF(INDEX(E_SourceStreams!$A:$N,DX75,AS$7)="","",INDEX(E_SourceStreams!$A:$N,DX75,AS$7)))</f>
        <v/>
      </c>
      <c r="AT75" s="620" t="str">
        <f>IF($E75="","",IF(INDEX(E_SourceStreams!$A:$N,DY75,AT$7)="","",INDEX(E_SourceStreams!$A:$N,DY75,AT$7)))</f>
        <v/>
      </c>
      <c r="AU75" s="620" t="str">
        <f>IF($E75="","",IF(INDEX(E_SourceStreams!$A:$N,DZ75,AU$7)="","",INDEX(E_SourceStreams!$A:$N,DZ75,AU$7)))</f>
        <v/>
      </c>
      <c r="AV75" s="620" t="str">
        <f>IF($E75="","",IF(INDEX(E_SourceStreams!$A:$N,EA75,AV$7)="","",INDEX(E_SourceStreams!$A:$N,EA75,AV$7)))</f>
        <v/>
      </c>
      <c r="AW75" s="620" t="str">
        <f>IF($E75="","",IF(INDEX(E_SourceStreams!$A:$N,EB75,AW$7)="","",INDEX(E_SourceStreams!$A:$N,EB75,AW$7)))</f>
        <v/>
      </c>
      <c r="AX75" s="620" t="str">
        <f>IF($E75="","",IF(INDEX(E_SourceStreams!$A:$N,EC75,AX$7)="","",INDEX(E_SourceStreams!$A:$N,EC75,AX$7)))</f>
        <v/>
      </c>
      <c r="AY75" s="620" t="str">
        <f>IF($E75="","",IF(INDEX(E_SourceStreams!$A:$N,ED75,AY$7)="","",INDEX(E_SourceStreams!$A:$N,ED75,AY$7)))</f>
        <v/>
      </c>
      <c r="AZ75" s="620" t="str">
        <f>IF($E75="","",IF(INDEX(E_SourceStreams!$A:$N,EE75,AZ$7)="","",INDEX(E_SourceStreams!$A:$N,EE75,AZ$7)))</f>
        <v/>
      </c>
      <c r="BA75" s="620" t="str">
        <f>IF($E75="","",IF(INDEX(E_SourceStreams!$A:$N,EF75,BA$7)="","",INDEX(E_SourceStreams!$A:$N,EF75,BA$7)))</f>
        <v/>
      </c>
      <c r="BB75" s="620" t="str">
        <f>IF($E75="","",IF(INDEX(E_SourceStreams!$A:$N,EG75,BB$7)="","",INDEX(E_SourceStreams!$A:$N,EG75,BB$7)))</f>
        <v/>
      </c>
      <c r="BC75" s="620" t="str">
        <f>IF($E75="","",IF(INDEX(E_SourceStreams!$A:$N,EH75,BC$7)="","",INDEX(E_SourceStreams!$A:$N,EH75,BC$7)))</f>
        <v/>
      </c>
      <c r="BD75" s="620" t="str">
        <f>IF($E75="","",IF(INDEX(E_SourceStreams!$A:$N,EI75,BD$7)="","",INDEX(E_SourceStreams!$A:$N,EI75,BD$7)))</f>
        <v/>
      </c>
      <c r="BE75" s="620" t="str">
        <f>IF($E75="","",IF(INDEX(E_SourceStreams!$A:$N,EJ75,BE$7)="","",INDEX(E_SourceStreams!$A:$N,EJ75,BE$7)))</f>
        <v/>
      </c>
      <c r="BF75" s="620" t="str">
        <f>IF($E75="","",IF(INDEX(E_SourceStreams!$A:$N,EK75,BF$7)="","",INDEX(E_SourceStreams!$A:$N,EK75,BF$7)))</f>
        <v/>
      </c>
      <c r="BG75" s="620" t="str">
        <f>IF($E75="","",IF(INDEX(E_SourceStreams!$A:$N,EL75,BG$7)="","",INDEX(E_SourceStreams!$A:$N,EL75,BG$7)))</f>
        <v/>
      </c>
      <c r="BH75" s="620" t="str">
        <f>IF($E75="","",IF(INDEX(E_SourceStreams!$A:$N,EM75,BH$7)="","",INDEX(E_SourceStreams!$A:$N,EM75,BH$7)))</f>
        <v/>
      </c>
      <c r="BI75" s="620" t="str">
        <f>IF($E75="","",IF(INDEX(E_SourceStreams!$A:$N,EN75,BI$7)="","",INDEX(E_SourceStreams!$A:$N,EN75,BI$7)))</f>
        <v/>
      </c>
      <c r="BJ75" s="620" t="str">
        <f>IF($E75="","",IF(INDEX(E_SourceStreams!$A:$N,EO75,BJ$7)="","",INDEX(E_SourceStreams!$A:$N,EO75,BJ$7)))</f>
        <v/>
      </c>
      <c r="BK75" s="620" t="str">
        <f>IF($E75="","",IF(INDEX(E_SourceStreams!$A:$N,EP75,BK$7)="","",INDEX(E_SourceStreams!$A:$N,EP75,BK$7)))</f>
        <v/>
      </c>
      <c r="BL75" s="620" t="str">
        <f>IF($E75="","",IF(INDEX(E_SourceStreams!$A:$N,EQ75,BL$7)="","",INDEX(E_SourceStreams!$A:$N,EQ75,BL$7)))</f>
        <v/>
      </c>
      <c r="BM75" s="620" t="str">
        <f>IF($E75="","",IF(INDEX(E_SourceStreams!$A:$N,ER75,BM$7)="","",INDEX(E_SourceStreams!$A:$N,ER75,BM$7)))</f>
        <v/>
      </c>
      <c r="BN75" s="620" t="str">
        <f>IF($E75="","",IF(INDEX(E_SourceStreams!$A:$N,ES75,BN$7)="","",INDEX(E_SourceStreams!$A:$N,ES75,BN$7)))</f>
        <v/>
      </c>
      <c r="BO75" s="620" t="str">
        <f>IF($E75="","",IF(INDEX(E_SourceStreams!$A:$N,ET75,BO$7)="","",INDEX(E_SourceStreams!$A:$N,ET75,BO$7)))</f>
        <v/>
      </c>
      <c r="BP75" s="620" t="str">
        <f>IF($E75="","",IF(INDEX(E_SourceStreams!$A:$N,EU75,BP$7)="","",INDEX(E_SourceStreams!$A:$N,EU75,BP$7)))</f>
        <v/>
      </c>
      <c r="BQ75" s="620" t="str">
        <f>IF($E75="","",IF(INDEX(E_SourceStreams!$A:$N,EV75,BQ$7)="","",INDEX(E_SourceStreams!$A:$N,EV75,BQ$7)))</f>
        <v/>
      </c>
      <c r="BR75" s="620" t="str">
        <f>IF($E75="","",IF(INDEX(E_SourceStreams!$A:$N,EW75,BR$7)="","",INDEX(E_SourceStreams!$A:$N,EW75,BR$7)))</f>
        <v/>
      </c>
      <c r="BS75" s="620" t="str">
        <f>IF($E75="","",IF(INDEX(E_SourceStreams!$A:$N,EX75,BS$7)="","",INDEX(E_SourceStreams!$A:$N,EX75,BS$7)))</f>
        <v/>
      </c>
      <c r="BT75" s="620" t="str">
        <f>IF($E75="","",IF(INDEX(E_SourceStreams!$A:$N,EY75,BT$7)="","",INDEX(E_SourceStreams!$A:$N,EY75,BT$7)))</f>
        <v/>
      </c>
      <c r="BU75" s="615"/>
      <c r="CJ75" s="621" t="str">
        <f t="shared" ref="CJ75:CJ85" si="70">EUconst_CNTR_SourceCategory&amp;B75</f>
        <v>SourceCategory_</v>
      </c>
      <c r="CK75" s="602" t="b">
        <f>INDEX(C_InstallationDescription!$A$224:$A$329,ROWS($CI$11:CI75))="ausblenden"</f>
        <v>1</v>
      </c>
      <c r="CL75" s="602" t="str">
        <f t="shared" ref="CL75:CL85" si="71">EUconst_CNTR_SourceStreamName&amp;B75</f>
        <v>SourceStreamName_</v>
      </c>
      <c r="CN75" s="602">
        <f t="shared" si="67"/>
        <v>4358</v>
      </c>
      <c r="CO75" s="602">
        <f t="shared" si="4"/>
        <v>4360</v>
      </c>
      <c r="CP75" s="602">
        <f t="shared" si="5"/>
        <v>4362</v>
      </c>
      <c r="CQ75" s="602">
        <f t="shared" si="6"/>
        <v>4364</v>
      </c>
      <c r="CR75" s="602">
        <f t="shared" si="7"/>
        <v>4366</v>
      </c>
      <c r="CS75" s="602">
        <f t="shared" si="8"/>
        <v>4368</v>
      </c>
      <c r="CT75" s="602">
        <f t="shared" si="9"/>
        <v>4370</v>
      </c>
      <c r="CU75" s="602">
        <f t="shared" si="10"/>
        <v>4370</v>
      </c>
      <c r="CV75" s="602">
        <f t="shared" si="11"/>
        <v>4370</v>
      </c>
      <c r="CW75" s="602">
        <f t="shared" si="12"/>
        <v>4370</v>
      </c>
      <c r="CX75" s="602">
        <f t="shared" si="13"/>
        <v>4370</v>
      </c>
      <c r="CY75" s="602">
        <f t="shared" si="14"/>
        <v>4373</v>
      </c>
      <c r="CZ75" s="602">
        <f t="shared" si="15"/>
        <v>4377</v>
      </c>
      <c r="DA75" s="602">
        <f t="shared" si="16"/>
        <v>4378</v>
      </c>
      <c r="DB75" s="602">
        <f t="shared" si="17"/>
        <v>4379</v>
      </c>
      <c r="DC75" s="602">
        <f t="shared" si="18"/>
        <v>4386</v>
      </c>
      <c r="DD75" s="602">
        <f t="shared" si="19"/>
        <v>4396</v>
      </c>
      <c r="DE75" s="602">
        <f t="shared" si="20"/>
        <v>4396</v>
      </c>
      <c r="DF75" s="602">
        <f t="shared" si="21"/>
        <v>4396</v>
      </c>
      <c r="DG75" s="602">
        <f t="shared" si="22"/>
        <v>4396</v>
      </c>
      <c r="DH75" s="602">
        <f t="shared" si="23"/>
        <v>4396</v>
      </c>
      <c r="DI75" s="602">
        <f t="shared" si="24"/>
        <v>4396</v>
      </c>
      <c r="DJ75" s="602">
        <f t="shared" si="25"/>
        <v>4396</v>
      </c>
      <c r="DK75" s="602">
        <f t="shared" si="26"/>
        <v>4387</v>
      </c>
      <c r="DL75" s="602">
        <f t="shared" si="27"/>
        <v>4397</v>
      </c>
      <c r="DM75" s="602">
        <f t="shared" si="28"/>
        <v>4397</v>
      </c>
      <c r="DN75" s="602">
        <f t="shared" si="29"/>
        <v>4397</v>
      </c>
      <c r="DO75" s="602">
        <f t="shared" si="30"/>
        <v>4397</v>
      </c>
      <c r="DP75" s="602">
        <f t="shared" si="31"/>
        <v>4397</v>
      </c>
      <c r="DQ75" s="602">
        <f t="shared" si="32"/>
        <v>4397</v>
      </c>
      <c r="DR75" s="602">
        <f t="shared" si="33"/>
        <v>4397</v>
      </c>
      <c r="DS75" s="602">
        <f t="shared" si="34"/>
        <v>4388</v>
      </c>
      <c r="DT75" s="602">
        <f t="shared" si="35"/>
        <v>4398</v>
      </c>
      <c r="DU75" s="602">
        <f t="shared" si="36"/>
        <v>4398</v>
      </c>
      <c r="DV75" s="602">
        <f t="shared" si="37"/>
        <v>4398</v>
      </c>
      <c r="DW75" s="602">
        <f t="shared" si="38"/>
        <v>4398</v>
      </c>
      <c r="DX75" s="602">
        <f t="shared" si="39"/>
        <v>4398</v>
      </c>
      <c r="DY75" s="602">
        <f t="shared" si="40"/>
        <v>4398</v>
      </c>
      <c r="DZ75" s="602">
        <f t="shared" si="41"/>
        <v>4398</v>
      </c>
      <c r="EA75" s="602">
        <f t="shared" si="42"/>
        <v>4389</v>
      </c>
      <c r="EB75" s="602">
        <f t="shared" si="43"/>
        <v>4399</v>
      </c>
      <c r="EC75" s="602">
        <f t="shared" si="44"/>
        <v>4399</v>
      </c>
      <c r="ED75" s="602">
        <f t="shared" si="45"/>
        <v>4399</v>
      </c>
      <c r="EE75" s="602">
        <f t="shared" si="46"/>
        <v>4399</v>
      </c>
      <c r="EF75" s="602">
        <f t="shared" si="47"/>
        <v>4399</v>
      </c>
      <c r="EG75" s="602">
        <f t="shared" si="48"/>
        <v>4399</v>
      </c>
      <c r="EH75" s="602">
        <f t="shared" si="49"/>
        <v>4399</v>
      </c>
      <c r="EI75" s="602">
        <f t="shared" si="50"/>
        <v>4390</v>
      </c>
      <c r="EJ75" s="602">
        <f t="shared" si="51"/>
        <v>4400</v>
      </c>
      <c r="EK75" s="602">
        <f t="shared" si="52"/>
        <v>4400</v>
      </c>
      <c r="EL75" s="602">
        <f t="shared" si="53"/>
        <v>4400</v>
      </c>
      <c r="EM75" s="602">
        <f t="shared" si="54"/>
        <v>4400</v>
      </c>
      <c r="EN75" s="602">
        <f t="shared" si="55"/>
        <v>4400</v>
      </c>
      <c r="EO75" s="602">
        <f t="shared" si="56"/>
        <v>4400</v>
      </c>
      <c r="EP75" s="602">
        <f t="shared" si="57"/>
        <v>4400</v>
      </c>
      <c r="EQ75" s="602">
        <f t="shared" si="58"/>
        <v>4391</v>
      </c>
      <c r="ER75" s="602">
        <f t="shared" si="59"/>
        <v>4401</v>
      </c>
      <c r="ES75" s="602">
        <f t="shared" si="60"/>
        <v>4401</v>
      </c>
      <c r="ET75" s="602">
        <f t="shared" si="61"/>
        <v>4401</v>
      </c>
      <c r="EU75" s="602">
        <f t="shared" si="62"/>
        <v>4401</v>
      </c>
      <c r="EV75" s="602">
        <f t="shared" si="63"/>
        <v>4401</v>
      </c>
      <c r="EW75" s="602">
        <f t="shared" si="64"/>
        <v>4401</v>
      </c>
      <c r="EX75" s="602">
        <f t="shared" si="65"/>
        <v>4401</v>
      </c>
      <c r="EY75" s="602">
        <f t="shared" si="66"/>
        <v>4407</v>
      </c>
    </row>
    <row r="76" spans="2:155" ht="12.75" customHeight="1" x14ac:dyDescent="0.2">
      <c r="B76" s="617" t="str">
        <f>IF(COUNTIF($CK$10:CK76,TRUE)&gt;0,"",INDEX(C_InstallationDescription!$E$224:$E$240,ROWS($A$11:A76)))</f>
        <v/>
      </c>
      <c r="C76" s="623" t="str">
        <f>IF($E76="","",INDEX(C_InstallationDescription!F:F,MATCH($B76,C_InstallationDescription!$E:$E,0)))</f>
        <v/>
      </c>
      <c r="D76" s="623" t="str">
        <f>IF($E76="","",INDEX(C_InstallationDescription!I:I,MATCH($B76,C_InstallationDescription!$E:$E,0)))</f>
        <v/>
      </c>
      <c r="E76" s="623" t="str">
        <f>IF($B76="","",INDEX(C_InstallationDescription!F:F,MATCH($CJ76,C_InstallationDescription!$Q:$Q,0)))</f>
        <v/>
      </c>
      <c r="F76" s="624" t="str">
        <f>IF($E76="","",INDEX(C_InstallationDescription!L:L,MATCH($CJ76,C_InstallationDescription!$Q:$Q,0)))</f>
        <v/>
      </c>
      <c r="G76" s="623" t="str">
        <f>IF($E76="","",INDEX(C_InstallationDescription!M:M,MATCH($CJ76,C_InstallationDescription!$Q:$Q,0)))</f>
        <v/>
      </c>
      <c r="H76" s="623" t="str">
        <f>IF($E76="","",INDEX(C_InstallationDescription!N:N,MATCH($CJ76,C_InstallationDescription!$Q:$Q,0)))</f>
        <v/>
      </c>
      <c r="I76" s="620" t="str">
        <f>IF($E76="","",IF(INDEX(E_SourceStreams!$A:$N,CN76,I$7)="","",INDEX(E_SourceStreams!$A:$N,CN76,I$7)))</f>
        <v/>
      </c>
      <c r="J76" s="620" t="str">
        <f>IF($E76="","",IF(INDEX(E_SourceStreams!$A:$N,CO76,J$7)="","",INDEX(E_SourceStreams!$A:$N,CO76,J$7)))</f>
        <v/>
      </c>
      <c r="K76" s="620" t="str">
        <f>IF($E76="","",IF(INDEX(E_SourceStreams!$A:$N,CP76,K$7)="","",INDEX(E_SourceStreams!$A:$N,CP76,K$7)))</f>
        <v/>
      </c>
      <c r="L76" s="620" t="str">
        <f>IF($E76="","",IF(INDEX(E_SourceStreams!$A:$N,CQ76,L$7)="","",INDEX(E_SourceStreams!$A:$N,CQ76,L$7)))</f>
        <v/>
      </c>
      <c r="M76" s="620" t="str">
        <f>IF($E76="","",IF(INDEX(E_SourceStreams!$A:$N,CR76,M$7)="","",INDEX(E_SourceStreams!$A:$N,CR76,M$7)))</f>
        <v/>
      </c>
      <c r="N76" s="620" t="str">
        <f>IF($E76="","",IF(INDEX(E_SourceStreams!$A:$N,CS76,N$7)="","",INDEX(E_SourceStreams!$A:$N,CS76,N$7)))</f>
        <v/>
      </c>
      <c r="O76" s="620" t="str">
        <f>IF($E76="","",IF(INDEX(E_SourceStreams!$A:$N,CT76,O$7)="","",INDEX(E_SourceStreams!$A:$N,CT76,O$7)))</f>
        <v/>
      </c>
      <c r="P76" s="620" t="str">
        <f>IF($E76="","",IF(INDEX(E_SourceStreams!$A:$N,CU76,P$7)="","",INDEX(E_SourceStreams!$A:$N,CU76,P$7)))</f>
        <v/>
      </c>
      <c r="Q76" s="620" t="str">
        <f>IF($E76="","",IF(INDEX(E_SourceStreams!$A:$N,CV76,Q$7)="","",INDEX(E_SourceStreams!$A:$N,CV76,Q$7)))</f>
        <v/>
      </c>
      <c r="R76" s="620" t="str">
        <f>IF($E76="","",IF(INDEX(E_SourceStreams!$A:$N,CW76,R$7)="","",INDEX(E_SourceStreams!$A:$N,CW76,R$7)))</f>
        <v/>
      </c>
      <c r="S76" s="620" t="str">
        <f>IF($E76="","",IF(INDEX(E_SourceStreams!$A:$N,CX76,S$7)="","",INDEX(E_SourceStreams!$A:$N,CX76,S$7)))</f>
        <v/>
      </c>
      <c r="T76" s="620" t="str">
        <f>IF($E76="","",IF(INDEX(E_SourceStreams!$A:$N,CY76,T$7)="","",INDEX(E_SourceStreams!$A:$N,CY76,T$7)))</f>
        <v/>
      </c>
      <c r="U76" s="620" t="str">
        <f>IF($E76="","",IF(INDEX(E_SourceStreams!$A:$N,CZ76,U$7)="","",INDEX(E_SourceStreams!$A:$N,CZ76,U$7)))</f>
        <v/>
      </c>
      <c r="V76" s="620" t="str">
        <f>IF($E76="","",IF(INDEX(E_SourceStreams!$A:$N,DA76,V$7)="","",INDEX(E_SourceStreams!$A:$N,DA76,V$7)))</f>
        <v/>
      </c>
      <c r="W76" s="620" t="str">
        <f>IF($E76="","",IF(INDEX(E_SourceStreams!$A:$N,DB76,W$7)="","",INDEX(E_SourceStreams!$A:$N,DB76,W$7)))</f>
        <v/>
      </c>
      <c r="X76" s="620" t="str">
        <f>IF($E76="","",IF(INDEX(E_SourceStreams!$A:$N,DC76,X$7)="","",INDEX(E_SourceStreams!$A:$N,DC76,X$7)))</f>
        <v/>
      </c>
      <c r="Y76" s="620" t="str">
        <f>IF($E76="","",IF(INDEX(E_SourceStreams!$A:$N,DD76,Y$7)="","",INDEX(E_SourceStreams!$A:$N,DD76,Y$7)))</f>
        <v/>
      </c>
      <c r="Z76" s="620" t="str">
        <f>IF($E76="","",IF(INDEX(E_SourceStreams!$A:$N,DE76,Z$7)="","",INDEX(E_SourceStreams!$A:$N,DE76,Z$7)))</f>
        <v/>
      </c>
      <c r="AA76" s="620" t="str">
        <f>IF($E76="","",IF(INDEX(E_SourceStreams!$A:$N,DF76,AA$7)="","",INDEX(E_SourceStreams!$A:$N,DF76,AA$7)))</f>
        <v/>
      </c>
      <c r="AB76" s="620" t="str">
        <f>IF($E76="","",IF(INDEX(E_SourceStreams!$A:$N,DG76,AB$7)="","",INDEX(E_SourceStreams!$A:$N,DG76,AB$7)))</f>
        <v/>
      </c>
      <c r="AC76" s="620" t="str">
        <f>IF($E76="","",IF(INDEX(E_SourceStreams!$A:$N,DH76,AC$7)="","",INDEX(E_SourceStreams!$A:$N,DH76,AC$7)))</f>
        <v/>
      </c>
      <c r="AD76" s="620" t="str">
        <f>IF($E76="","",IF(INDEX(E_SourceStreams!$A:$N,DI76,AD$7)="","",INDEX(E_SourceStreams!$A:$N,DI76,AD$7)))</f>
        <v/>
      </c>
      <c r="AE76" s="620" t="str">
        <f>IF($E76="","",IF(INDEX(E_SourceStreams!$A:$N,DJ76,AE$7)="","",INDEX(E_SourceStreams!$A:$N,DJ76,AE$7)))</f>
        <v/>
      </c>
      <c r="AF76" s="620" t="str">
        <f>IF($E76="","",IF(INDEX(E_SourceStreams!$A:$N,DK76,AF$7)="","",INDEX(E_SourceStreams!$A:$N,DK76,AF$7)))</f>
        <v/>
      </c>
      <c r="AG76" s="620" t="str">
        <f>IF($E76="","",IF(INDEX(E_SourceStreams!$A:$N,DL76,AG$7)="","",INDEX(E_SourceStreams!$A:$N,DL76,AG$7)))</f>
        <v/>
      </c>
      <c r="AH76" s="620" t="str">
        <f>IF($E76="","",IF(INDEX(E_SourceStreams!$A:$N,DM76,AH$7)="","",INDEX(E_SourceStreams!$A:$N,DM76,AH$7)))</f>
        <v/>
      </c>
      <c r="AI76" s="620" t="str">
        <f>IF($E76="","",IF(INDEX(E_SourceStreams!$A:$N,DN76,AI$7)="","",INDEX(E_SourceStreams!$A:$N,DN76,AI$7)))</f>
        <v/>
      </c>
      <c r="AJ76" s="620" t="str">
        <f>IF($E76="","",IF(INDEX(E_SourceStreams!$A:$N,DO76,AJ$7)="","",INDEX(E_SourceStreams!$A:$N,DO76,AJ$7)))</f>
        <v/>
      </c>
      <c r="AK76" s="620" t="str">
        <f>IF($E76="","",IF(INDEX(E_SourceStreams!$A:$N,DP76,AK$7)="","",INDEX(E_SourceStreams!$A:$N,DP76,AK$7)))</f>
        <v/>
      </c>
      <c r="AL76" s="620" t="str">
        <f>IF($E76="","",IF(INDEX(E_SourceStreams!$A:$N,DQ76,AL$7)="","",INDEX(E_SourceStreams!$A:$N,DQ76,AL$7)))</f>
        <v/>
      </c>
      <c r="AM76" s="620" t="str">
        <f>IF($E76="","",IF(INDEX(E_SourceStreams!$A:$N,DR76,AM$7)="","",INDEX(E_SourceStreams!$A:$N,DR76,AM$7)))</f>
        <v/>
      </c>
      <c r="AN76" s="620" t="str">
        <f>IF($E76="","",IF(INDEX(E_SourceStreams!$A:$N,DS76,AN$7)="","",INDEX(E_SourceStreams!$A:$N,DS76,AN$7)))</f>
        <v/>
      </c>
      <c r="AO76" s="620" t="str">
        <f>IF($E76="","",IF(INDEX(E_SourceStreams!$A:$N,DT76,AO$7)="","",INDEX(E_SourceStreams!$A:$N,DT76,AO$7)))</f>
        <v/>
      </c>
      <c r="AP76" s="620" t="str">
        <f>IF($E76="","",IF(INDEX(E_SourceStreams!$A:$N,DU76,AP$7)="","",INDEX(E_SourceStreams!$A:$N,DU76,AP$7)))</f>
        <v/>
      </c>
      <c r="AQ76" s="620" t="str">
        <f>IF($E76="","",IF(INDEX(E_SourceStreams!$A:$N,DV76,AQ$7)="","",INDEX(E_SourceStreams!$A:$N,DV76,AQ$7)))</f>
        <v/>
      </c>
      <c r="AR76" s="620" t="str">
        <f>IF($E76="","",IF(INDEX(E_SourceStreams!$A:$N,DW76,AR$7)="","",INDEX(E_SourceStreams!$A:$N,DW76,AR$7)))</f>
        <v/>
      </c>
      <c r="AS76" s="620" t="str">
        <f>IF($E76="","",IF(INDEX(E_SourceStreams!$A:$N,DX76,AS$7)="","",INDEX(E_SourceStreams!$A:$N,DX76,AS$7)))</f>
        <v/>
      </c>
      <c r="AT76" s="620" t="str">
        <f>IF($E76="","",IF(INDEX(E_SourceStreams!$A:$N,DY76,AT$7)="","",INDEX(E_SourceStreams!$A:$N,DY76,AT$7)))</f>
        <v/>
      </c>
      <c r="AU76" s="620" t="str">
        <f>IF($E76="","",IF(INDEX(E_SourceStreams!$A:$N,DZ76,AU$7)="","",INDEX(E_SourceStreams!$A:$N,DZ76,AU$7)))</f>
        <v/>
      </c>
      <c r="AV76" s="620" t="str">
        <f>IF($E76="","",IF(INDEX(E_SourceStreams!$A:$N,EA76,AV$7)="","",INDEX(E_SourceStreams!$A:$N,EA76,AV$7)))</f>
        <v/>
      </c>
      <c r="AW76" s="620" t="str">
        <f>IF($E76="","",IF(INDEX(E_SourceStreams!$A:$N,EB76,AW$7)="","",INDEX(E_SourceStreams!$A:$N,EB76,AW$7)))</f>
        <v/>
      </c>
      <c r="AX76" s="620" t="str">
        <f>IF($E76="","",IF(INDEX(E_SourceStreams!$A:$N,EC76,AX$7)="","",INDEX(E_SourceStreams!$A:$N,EC76,AX$7)))</f>
        <v/>
      </c>
      <c r="AY76" s="620" t="str">
        <f>IF($E76="","",IF(INDEX(E_SourceStreams!$A:$N,ED76,AY$7)="","",INDEX(E_SourceStreams!$A:$N,ED76,AY$7)))</f>
        <v/>
      </c>
      <c r="AZ76" s="620" t="str">
        <f>IF($E76="","",IF(INDEX(E_SourceStreams!$A:$N,EE76,AZ$7)="","",INDEX(E_SourceStreams!$A:$N,EE76,AZ$7)))</f>
        <v/>
      </c>
      <c r="BA76" s="620" t="str">
        <f>IF($E76="","",IF(INDEX(E_SourceStreams!$A:$N,EF76,BA$7)="","",INDEX(E_SourceStreams!$A:$N,EF76,BA$7)))</f>
        <v/>
      </c>
      <c r="BB76" s="620" t="str">
        <f>IF($E76="","",IF(INDEX(E_SourceStreams!$A:$N,EG76,BB$7)="","",INDEX(E_SourceStreams!$A:$N,EG76,BB$7)))</f>
        <v/>
      </c>
      <c r="BC76" s="620" t="str">
        <f>IF($E76="","",IF(INDEX(E_SourceStreams!$A:$N,EH76,BC$7)="","",INDEX(E_SourceStreams!$A:$N,EH76,BC$7)))</f>
        <v/>
      </c>
      <c r="BD76" s="620" t="str">
        <f>IF($E76="","",IF(INDEX(E_SourceStreams!$A:$N,EI76,BD$7)="","",INDEX(E_SourceStreams!$A:$N,EI76,BD$7)))</f>
        <v/>
      </c>
      <c r="BE76" s="620" t="str">
        <f>IF($E76="","",IF(INDEX(E_SourceStreams!$A:$N,EJ76,BE$7)="","",INDEX(E_SourceStreams!$A:$N,EJ76,BE$7)))</f>
        <v/>
      </c>
      <c r="BF76" s="620" t="str">
        <f>IF($E76="","",IF(INDEX(E_SourceStreams!$A:$N,EK76,BF$7)="","",INDEX(E_SourceStreams!$A:$N,EK76,BF$7)))</f>
        <v/>
      </c>
      <c r="BG76" s="620" t="str">
        <f>IF($E76="","",IF(INDEX(E_SourceStreams!$A:$N,EL76,BG$7)="","",INDEX(E_SourceStreams!$A:$N,EL76,BG$7)))</f>
        <v/>
      </c>
      <c r="BH76" s="620" t="str">
        <f>IF($E76="","",IF(INDEX(E_SourceStreams!$A:$N,EM76,BH$7)="","",INDEX(E_SourceStreams!$A:$N,EM76,BH$7)))</f>
        <v/>
      </c>
      <c r="BI76" s="620" t="str">
        <f>IF($E76="","",IF(INDEX(E_SourceStreams!$A:$N,EN76,BI$7)="","",INDEX(E_SourceStreams!$A:$N,EN76,BI$7)))</f>
        <v/>
      </c>
      <c r="BJ76" s="620" t="str">
        <f>IF($E76="","",IF(INDEX(E_SourceStreams!$A:$N,EO76,BJ$7)="","",INDEX(E_SourceStreams!$A:$N,EO76,BJ$7)))</f>
        <v/>
      </c>
      <c r="BK76" s="620" t="str">
        <f>IF($E76="","",IF(INDEX(E_SourceStreams!$A:$N,EP76,BK$7)="","",INDEX(E_SourceStreams!$A:$N,EP76,BK$7)))</f>
        <v/>
      </c>
      <c r="BL76" s="620" t="str">
        <f>IF($E76="","",IF(INDEX(E_SourceStreams!$A:$N,EQ76,BL$7)="","",INDEX(E_SourceStreams!$A:$N,EQ76,BL$7)))</f>
        <v/>
      </c>
      <c r="BM76" s="620" t="str">
        <f>IF($E76="","",IF(INDEX(E_SourceStreams!$A:$N,ER76,BM$7)="","",INDEX(E_SourceStreams!$A:$N,ER76,BM$7)))</f>
        <v/>
      </c>
      <c r="BN76" s="620" t="str">
        <f>IF($E76="","",IF(INDEX(E_SourceStreams!$A:$N,ES76,BN$7)="","",INDEX(E_SourceStreams!$A:$N,ES76,BN$7)))</f>
        <v/>
      </c>
      <c r="BO76" s="620" t="str">
        <f>IF($E76="","",IF(INDEX(E_SourceStreams!$A:$N,ET76,BO$7)="","",INDEX(E_SourceStreams!$A:$N,ET76,BO$7)))</f>
        <v/>
      </c>
      <c r="BP76" s="620" t="str">
        <f>IF($E76="","",IF(INDEX(E_SourceStreams!$A:$N,EU76,BP$7)="","",INDEX(E_SourceStreams!$A:$N,EU76,BP$7)))</f>
        <v/>
      </c>
      <c r="BQ76" s="620" t="str">
        <f>IF($E76="","",IF(INDEX(E_SourceStreams!$A:$N,EV76,BQ$7)="","",INDEX(E_SourceStreams!$A:$N,EV76,BQ$7)))</f>
        <v/>
      </c>
      <c r="BR76" s="620" t="str">
        <f>IF($E76="","",IF(INDEX(E_SourceStreams!$A:$N,EW76,BR$7)="","",INDEX(E_SourceStreams!$A:$N,EW76,BR$7)))</f>
        <v/>
      </c>
      <c r="BS76" s="620" t="str">
        <f>IF($E76="","",IF(INDEX(E_SourceStreams!$A:$N,EX76,BS$7)="","",INDEX(E_SourceStreams!$A:$N,EX76,BS$7)))</f>
        <v/>
      </c>
      <c r="BT76" s="620" t="str">
        <f>IF($E76="","",IF(INDEX(E_SourceStreams!$A:$N,EY76,BT$7)="","",INDEX(E_SourceStreams!$A:$N,EY76,BT$7)))</f>
        <v/>
      </c>
      <c r="BU76" s="615"/>
      <c r="CJ76" s="621" t="str">
        <f t="shared" si="70"/>
        <v>SourceCategory_</v>
      </c>
      <c r="CK76" s="602" t="b">
        <f>INDEX(C_InstallationDescription!$A$224:$A$329,ROWS($CI$11:CI76))="ausblenden"</f>
        <v>1</v>
      </c>
      <c r="CL76" s="602" t="str">
        <f t="shared" si="71"/>
        <v>SourceStreamName_</v>
      </c>
      <c r="CN76" s="602">
        <f t="shared" si="67"/>
        <v>4424</v>
      </c>
      <c r="CO76" s="602">
        <f t="shared" si="4"/>
        <v>4426</v>
      </c>
      <c r="CP76" s="602">
        <f t="shared" si="5"/>
        <v>4428</v>
      </c>
      <c r="CQ76" s="602">
        <f t="shared" si="6"/>
        <v>4430</v>
      </c>
      <c r="CR76" s="602">
        <f t="shared" si="7"/>
        <v>4432</v>
      </c>
      <c r="CS76" s="602">
        <f t="shared" si="8"/>
        <v>4434</v>
      </c>
      <c r="CT76" s="602">
        <f t="shared" si="9"/>
        <v>4436</v>
      </c>
      <c r="CU76" s="602">
        <f t="shared" si="10"/>
        <v>4436</v>
      </c>
      <c r="CV76" s="602">
        <f t="shared" si="11"/>
        <v>4436</v>
      </c>
      <c r="CW76" s="602">
        <f t="shared" si="12"/>
        <v>4436</v>
      </c>
      <c r="CX76" s="602">
        <f t="shared" si="13"/>
        <v>4436</v>
      </c>
      <c r="CY76" s="602">
        <f t="shared" si="14"/>
        <v>4439</v>
      </c>
      <c r="CZ76" s="602">
        <f t="shared" si="15"/>
        <v>4443</v>
      </c>
      <c r="DA76" s="602">
        <f t="shared" si="16"/>
        <v>4444</v>
      </c>
      <c r="DB76" s="602">
        <f t="shared" si="17"/>
        <v>4445</v>
      </c>
      <c r="DC76" s="602">
        <f t="shared" si="18"/>
        <v>4452</v>
      </c>
      <c r="DD76" s="602">
        <f t="shared" si="19"/>
        <v>4462</v>
      </c>
      <c r="DE76" s="602">
        <f t="shared" si="20"/>
        <v>4462</v>
      </c>
      <c r="DF76" s="602">
        <f t="shared" si="21"/>
        <v>4462</v>
      </c>
      <c r="DG76" s="602">
        <f t="shared" si="22"/>
        <v>4462</v>
      </c>
      <c r="DH76" s="602">
        <f t="shared" si="23"/>
        <v>4462</v>
      </c>
      <c r="DI76" s="602">
        <f t="shared" si="24"/>
        <v>4462</v>
      </c>
      <c r="DJ76" s="602">
        <f t="shared" si="25"/>
        <v>4462</v>
      </c>
      <c r="DK76" s="602">
        <f t="shared" si="26"/>
        <v>4453</v>
      </c>
      <c r="DL76" s="602">
        <f t="shared" si="27"/>
        <v>4463</v>
      </c>
      <c r="DM76" s="602">
        <f t="shared" si="28"/>
        <v>4463</v>
      </c>
      <c r="DN76" s="602">
        <f t="shared" si="29"/>
        <v>4463</v>
      </c>
      <c r="DO76" s="602">
        <f t="shared" si="30"/>
        <v>4463</v>
      </c>
      <c r="DP76" s="602">
        <f t="shared" si="31"/>
        <v>4463</v>
      </c>
      <c r="DQ76" s="602">
        <f t="shared" si="32"/>
        <v>4463</v>
      </c>
      <c r="DR76" s="602">
        <f t="shared" si="33"/>
        <v>4463</v>
      </c>
      <c r="DS76" s="602">
        <f t="shared" si="34"/>
        <v>4454</v>
      </c>
      <c r="DT76" s="602">
        <f t="shared" si="35"/>
        <v>4464</v>
      </c>
      <c r="DU76" s="602">
        <f t="shared" si="36"/>
        <v>4464</v>
      </c>
      <c r="DV76" s="602">
        <f t="shared" si="37"/>
        <v>4464</v>
      </c>
      <c r="DW76" s="602">
        <f t="shared" si="38"/>
        <v>4464</v>
      </c>
      <c r="DX76" s="602">
        <f t="shared" si="39"/>
        <v>4464</v>
      </c>
      <c r="DY76" s="602">
        <f t="shared" si="40"/>
        <v>4464</v>
      </c>
      <c r="DZ76" s="602">
        <f t="shared" si="41"/>
        <v>4464</v>
      </c>
      <c r="EA76" s="602">
        <f t="shared" si="42"/>
        <v>4455</v>
      </c>
      <c r="EB76" s="602">
        <f t="shared" si="43"/>
        <v>4465</v>
      </c>
      <c r="EC76" s="602">
        <f t="shared" si="44"/>
        <v>4465</v>
      </c>
      <c r="ED76" s="602">
        <f t="shared" si="45"/>
        <v>4465</v>
      </c>
      <c r="EE76" s="602">
        <f t="shared" si="46"/>
        <v>4465</v>
      </c>
      <c r="EF76" s="602">
        <f t="shared" si="47"/>
        <v>4465</v>
      </c>
      <c r="EG76" s="602">
        <f t="shared" si="48"/>
        <v>4465</v>
      </c>
      <c r="EH76" s="602">
        <f t="shared" si="49"/>
        <v>4465</v>
      </c>
      <c r="EI76" s="602">
        <f t="shared" si="50"/>
        <v>4456</v>
      </c>
      <c r="EJ76" s="602">
        <f t="shared" si="51"/>
        <v>4466</v>
      </c>
      <c r="EK76" s="602">
        <f t="shared" si="52"/>
        <v>4466</v>
      </c>
      <c r="EL76" s="602">
        <f t="shared" si="53"/>
        <v>4466</v>
      </c>
      <c r="EM76" s="602">
        <f t="shared" si="54"/>
        <v>4466</v>
      </c>
      <c r="EN76" s="602">
        <f t="shared" si="55"/>
        <v>4466</v>
      </c>
      <c r="EO76" s="602">
        <f t="shared" si="56"/>
        <v>4466</v>
      </c>
      <c r="EP76" s="602">
        <f t="shared" si="57"/>
        <v>4466</v>
      </c>
      <c r="EQ76" s="602">
        <f t="shared" si="58"/>
        <v>4457</v>
      </c>
      <c r="ER76" s="602">
        <f t="shared" si="59"/>
        <v>4467</v>
      </c>
      <c r="ES76" s="602">
        <f t="shared" si="60"/>
        <v>4467</v>
      </c>
      <c r="ET76" s="602">
        <f t="shared" si="61"/>
        <v>4467</v>
      </c>
      <c r="EU76" s="602">
        <f t="shared" si="62"/>
        <v>4467</v>
      </c>
      <c r="EV76" s="602">
        <f t="shared" si="63"/>
        <v>4467</v>
      </c>
      <c r="EW76" s="602">
        <f t="shared" si="64"/>
        <v>4467</v>
      </c>
      <c r="EX76" s="602">
        <f t="shared" si="65"/>
        <v>4467</v>
      </c>
      <c r="EY76" s="602">
        <f t="shared" si="66"/>
        <v>4473</v>
      </c>
    </row>
    <row r="77" spans="2:155" ht="12.75" customHeight="1" x14ac:dyDescent="0.2">
      <c r="B77" s="617" t="str">
        <f>IF(COUNTIF($CK$10:CK77,TRUE)&gt;0,"",INDEX(C_InstallationDescription!$E$224:$E$240,ROWS($A$11:A77)))</f>
        <v/>
      </c>
      <c r="C77" s="623" t="str">
        <f>IF($E77="","",INDEX(C_InstallationDescription!F:F,MATCH($B77,C_InstallationDescription!$E:$E,0)))</f>
        <v/>
      </c>
      <c r="D77" s="623" t="str">
        <f>IF($E77="","",INDEX(C_InstallationDescription!I:I,MATCH($B77,C_InstallationDescription!$E:$E,0)))</f>
        <v/>
      </c>
      <c r="E77" s="623" t="str">
        <f>IF($B77="","",INDEX(C_InstallationDescription!F:F,MATCH($CJ77,C_InstallationDescription!$Q:$Q,0)))</f>
        <v/>
      </c>
      <c r="F77" s="624" t="str">
        <f>IF($E77="","",INDEX(C_InstallationDescription!L:L,MATCH($CJ77,C_InstallationDescription!$Q:$Q,0)))</f>
        <v/>
      </c>
      <c r="G77" s="623" t="str">
        <f>IF($E77="","",INDEX(C_InstallationDescription!M:M,MATCH($CJ77,C_InstallationDescription!$Q:$Q,0)))</f>
        <v/>
      </c>
      <c r="H77" s="623" t="str">
        <f>IF($E77="","",INDEX(C_InstallationDescription!N:N,MATCH($CJ77,C_InstallationDescription!$Q:$Q,0)))</f>
        <v/>
      </c>
      <c r="I77" s="620" t="str">
        <f>IF($E77="","",IF(INDEX(E_SourceStreams!$A:$N,CN77,I$7)="","",INDEX(E_SourceStreams!$A:$N,CN77,I$7)))</f>
        <v/>
      </c>
      <c r="J77" s="620" t="str">
        <f>IF($E77="","",IF(INDEX(E_SourceStreams!$A:$N,CO77,J$7)="","",INDEX(E_SourceStreams!$A:$N,CO77,J$7)))</f>
        <v/>
      </c>
      <c r="K77" s="620" t="str">
        <f>IF($E77="","",IF(INDEX(E_SourceStreams!$A:$N,CP77,K$7)="","",INDEX(E_SourceStreams!$A:$N,CP77,K$7)))</f>
        <v/>
      </c>
      <c r="L77" s="620" t="str">
        <f>IF($E77="","",IF(INDEX(E_SourceStreams!$A:$N,CQ77,L$7)="","",INDEX(E_SourceStreams!$A:$N,CQ77,L$7)))</f>
        <v/>
      </c>
      <c r="M77" s="620" t="str">
        <f>IF($E77="","",IF(INDEX(E_SourceStreams!$A:$N,CR77,M$7)="","",INDEX(E_SourceStreams!$A:$N,CR77,M$7)))</f>
        <v/>
      </c>
      <c r="N77" s="620" t="str">
        <f>IF($E77="","",IF(INDEX(E_SourceStreams!$A:$N,CS77,N$7)="","",INDEX(E_SourceStreams!$A:$N,CS77,N$7)))</f>
        <v/>
      </c>
      <c r="O77" s="620" t="str">
        <f>IF($E77="","",IF(INDEX(E_SourceStreams!$A:$N,CT77,O$7)="","",INDEX(E_SourceStreams!$A:$N,CT77,O$7)))</f>
        <v/>
      </c>
      <c r="P77" s="620" t="str">
        <f>IF($E77="","",IF(INDEX(E_SourceStreams!$A:$N,CU77,P$7)="","",INDEX(E_SourceStreams!$A:$N,CU77,P$7)))</f>
        <v/>
      </c>
      <c r="Q77" s="620" t="str">
        <f>IF($E77="","",IF(INDEX(E_SourceStreams!$A:$N,CV77,Q$7)="","",INDEX(E_SourceStreams!$A:$N,CV77,Q$7)))</f>
        <v/>
      </c>
      <c r="R77" s="620" t="str">
        <f>IF($E77="","",IF(INDEX(E_SourceStreams!$A:$N,CW77,R$7)="","",INDEX(E_SourceStreams!$A:$N,CW77,R$7)))</f>
        <v/>
      </c>
      <c r="S77" s="620" t="str">
        <f>IF($E77="","",IF(INDEX(E_SourceStreams!$A:$N,CX77,S$7)="","",INDEX(E_SourceStreams!$A:$N,CX77,S$7)))</f>
        <v/>
      </c>
      <c r="T77" s="620" t="str">
        <f>IF($E77="","",IF(INDEX(E_SourceStreams!$A:$N,CY77,T$7)="","",INDEX(E_SourceStreams!$A:$N,CY77,T$7)))</f>
        <v/>
      </c>
      <c r="U77" s="620" t="str">
        <f>IF($E77="","",IF(INDEX(E_SourceStreams!$A:$N,CZ77,U$7)="","",INDEX(E_SourceStreams!$A:$N,CZ77,U$7)))</f>
        <v/>
      </c>
      <c r="V77" s="620" t="str">
        <f>IF($E77="","",IF(INDEX(E_SourceStreams!$A:$N,DA77,V$7)="","",INDEX(E_SourceStreams!$A:$N,DA77,V$7)))</f>
        <v/>
      </c>
      <c r="W77" s="620" t="str">
        <f>IF($E77="","",IF(INDEX(E_SourceStreams!$A:$N,DB77,W$7)="","",INDEX(E_SourceStreams!$A:$N,DB77,W$7)))</f>
        <v/>
      </c>
      <c r="X77" s="620" t="str">
        <f>IF($E77="","",IF(INDEX(E_SourceStreams!$A:$N,DC77,X$7)="","",INDEX(E_SourceStreams!$A:$N,DC77,X$7)))</f>
        <v/>
      </c>
      <c r="Y77" s="620" t="str">
        <f>IF($E77="","",IF(INDEX(E_SourceStreams!$A:$N,DD77,Y$7)="","",INDEX(E_SourceStreams!$A:$N,DD77,Y$7)))</f>
        <v/>
      </c>
      <c r="Z77" s="620" t="str">
        <f>IF($E77="","",IF(INDEX(E_SourceStreams!$A:$N,DE77,Z$7)="","",INDEX(E_SourceStreams!$A:$N,DE77,Z$7)))</f>
        <v/>
      </c>
      <c r="AA77" s="620" t="str">
        <f>IF($E77="","",IF(INDEX(E_SourceStreams!$A:$N,DF77,AA$7)="","",INDEX(E_SourceStreams!$A:$N,DF77,AA$7)))</f>
        <v/>
      </c>
      <c r="AB77" s="620" t="str">
        <f>IF($E77="","",IF(INDEX(E_SourceStreams!$A:$N,DG77,AB$7)="","",INDEX(E_SourceStreams!$A:$N,DG77,AB$7)))</f>
        <v/>
      </c>
      <c r="AC77" s="620" t="str">
        <f>IF($E77="","",IF(INDEX(E_SourceStreams!$A:$N,DH77,AC$7)="","",INDEX(E_SourceStreams!$A:$N,DH77,AC$7)))</f>
        <v/>
      </c>
      <c r="AD77" s="620" t="str">
        <f>IF($E77="","",IF(INDEX(E_SourceStreams!$A:$N,DI77,AD$7)="","",INDEX(E_SourceStreams!$A:$N,DI77,AD$7)))</f>
        <v/>
      </c>
      <c r="AE77" s="620" t="str">
        <f>IF($E77="","",IF(INDEX(E_SourceStreams!$A:$N,DJ77,AE$7)="","",INDEX(E_SourceStreams!$A:$N,DJ77,AE$7)))</f>
        <v/>
      </c>
      <c r="AF77" s="620" t="str">
        <f>IF($E77="","",IF(INDEX(E_SourceStreams!$A:$N,DK77,AF$7)="","",INDEX(E_SourceStreams!$A:$N,DK77,AF$7)))</f>
        <v/>
      </c>
      <c r="AG77" s="620" t="str">
        <f>IF($E77="","",IF(INDEX(E_SourceStreams!$A:$N,DL77,AG$7)="","",INDEX(E_SourceStreams!$A:$N,DL77,AG$7)))</f>
        <v/>
      </c>
      <c r="AH77" s="620" t="str">
        <f>IF($E77="","",IF(INDEX(E_SourceStreams!$A:$N,DM77,AH$7)="","",INDEX(E_SourceStreams!$A:$N,DM77,AH$7)))</f>
        <v/>
      </c>
      <c r="AI77" s="620" t="str">
        <f>IF($E77="","",IF(INDEX(E_SourceStreams!$A:$N,DN77,AI$7)="","",INDEX(E_SourceStreams!$A:$N,DN77,AI$7)))</f>
        <v/>
      </c>
      <c r="AJ77" s="620" t="str">
        <f>IF($E77="","",IF(INDEX(E_SourceStreams!$A:$N,DO77,AJ$7)="","",INDEX(E_SourceStreams!$A:$N,DO77,AJ$7)))</f>
        <v/>
      </c>
      <c r="AK77" s="620" t="str">
        <f>IF($E77="","",IF(INDEX(E_SourceStreams!$A:$N,DP77,AK$7)="","",INDEX(E_SourceStreams!$A:$N,DP77,AK$7)))</f>
        <v/>
      </c>
      <c r="AL77" s="620" t="str">
        <f>IF($E77="","",IF(INDEX(E_SourceStreams!$A:$N,DQ77,AL$7)="","",INDEX(E_SourceStreams!$A:$N,DQ77,AL$7)))</f>
        <v/>
      </c>
      <c r="AM77" s="620" t="str">
        <f>IF($E77="","",IF(INDEX(E_SourceStreams!$A:$N,DR77,AM$7)="","",INDEX(E_SourceStreams!$A:$N,DR77,AM$7)))</f>
        <v/>
      </c>
      <c r="AN77" s="620" t="str">
        <f>IF($E77="","",IF(INDEX(E_SourceStreams!$A:$N,DS77,AN$7)="","",INDEX(E_SourceStreams!$A:$N,DS77,AN$7)))</f>
        <v/>
      </c>
      <c r="AO77" s="620" t="str">
        <f>IF($E77="","",IF(INDEX(E_SourceStreams!$A:$N,DT77,AO$7)="","",INDEX(E_SourceStreams!$A:$N,DT77,AO$7)))</f>
        <v/>
      </c>
      <c r="AP77" s="620" t="str">
        <f>IF($E77="","",IF(INDEX(E_SourceStreams!$A:$N,DU77,AP$7)="","",INDEX(E_SourceStreams!$A:$N,DU77,AP$7)))</f>
        <v/>
      </c>
      <c r="AQ77" s="620" t="str">
        <f>IF($E77="","",IF(INDEX(E_SourceStreams!$A:$N,DV77,AQ$7)="","",INDEX(E_SourceStreams!$A:$N,DV77,AQ$7)))</f>
        <v/>
      </c>
      <c r="AR77" s="620" t="str">
        <f>IF($E77="","",IF(INDEX(E_SourceStreams!$A:$N,DW77,AR$7)="","",INDEX(E_SourceStreams!$A:$N,DW77,AR$7)))</f>
        <v/>
      </c>
      <c r="AS77" s="620" t="str">
        <f>IF($E77="","",IF(INDEX(E_SourceStreams!$A:$N,DX77,AS$7)="","",INDEX(E_SourceStreams!$A:$N,DX77,AS$7)))</f>
        <v/>
      </c>
      <c r="AT77" s="620" t="str">
        <f>IF($E77="","",IF(INDEX(E_SourceStreams!$A:$N,DY77,AT$7)="","",INDEX(E_SourceStreams!$A:$N,DY77,AT$7)))</f>
        <v/>
      </c>
      <c r="AU77" s="620" t="str">
        <f>IF($E77="","",IF(INDEX(E_SourceStreams!$A:$N,DZ77,AU$7)="","",INDEX(E_SourceStreams!$A:$N,DZ77,AU$7)))</f>
        <v/>
      </c>
      <c r="AV77" s="620" t="str">
        <f>IF($E77="","",IF(INDEX(E_SourceStreams!$A:$N,EA77,AV$7)="","",INDEX(E_SourceStreams!$A:$N,EA77,AV$7)))</f>
        <v/>
      </c>
      <c r="AW77" s="620" t="str">
        <f>IF($E77="","",IF(INDEX(E_SourceStreams!$A:$N,EB77,AW$7)="","",INDEX(E_SourceStreams!$A:$N,EB77,AW$7)))</f>
        <v/>
      </c>
      <c r="AX77" s="620" t="str">
        <f>IF($E77="","",IF(INDEX(E_SourceStreams!$A:$N,EC77,AX$7)="","",INDEX(E_SourceStreams!$A:$N,EC77,AX$7)))</f>
        <v/>
      </c>
      <c r="AY77" s="620" t="str">
        <f>IF($E77="","",IF(INDEX(E_SourceStreams!$A:$N,ED77,AY$7)="","",INDEX(E_SourceStreams!$A:$N,ED77,AY$7)))</f>
        <v/>
      </c>
      <c r="AZ77" s="620" t="str">
        <f>IF($E77="","",IF(INDEX(E_SourceStreams!$A:$N,EE77,AZ$7)="","",INDEX(E_SourceStreams!$A:$N,EE77,AZ$7)))</f>
        <v/>
      </c>
      <c r="BA77" s="620" t="str">
        <f>IF($E77="","",IF(INDEX(E_SourceStreams!$A:$N,EF77,BA$7)="","",INDEX(E_SourceStreams!$A:$N,EF77,BA$7)))</f>
        <v/>
      </c>
      <c r="BB77" s="620" t="str">
        <f>IF($E77="","",IF(INDEX(E_SourceStreams!$A:$N,EG77,BB$7)="","",INDEX(E_SourceStreams!$A:$N,EG77,BB$7)))</f>
        <v/>
      </c>
      <c r="BC77" s="620" t="str">
        <f>IF($E77="","",IF(INDEX(E_SourceStreams!$A:$N,EH77,BC$7)="","",INDEX(E_SourceStreams!$A:$N,EH77,BC$7)))</f>
        <v/>
      </c>
      <c r="BD77" s="620" t="str">
        <f>IF($E77="","",IF(INDEX(E_SourceStreams!$A:$N,EI77,BD$7)="","",INDEX(E_SourceStreams!$A:$N,EI77,BD$7)))</f>
        <v/>
      </c>
      <c r="BE77" s="620" t="str">
        <f>IF($E77="","",IF(INDEX(E_SourceStreams!$A:$N,EJ77,BE$7)="","",INDEX(E_SourceStreams!$A:$N,EJ77,BE$7)))</f>
        <v/>
      </c>
      <c r="BF77" s="620" t="str">
        <f>IF($E77="","",IF(INDEX(E_SourceStreams!$A:$N,EK77,BF$7)="","",INDEX(E_SourceStreams!$A:$N,EK77,BF$7)))</f>
        <v/>
      </c>
      <c r="BG77" s="620" t="str">
        <f>IF($E77="","",IF(INDEX(E_SourceStreams!$A:$N,EL77,BG$7)="","",INDEX(E_SourceStreams!$A:$N,EL77,BG$7)))</f>
        <v/>
      </c>
      <c r="BH77" s="620" t="str">
        <f>IF($E77="","",IF(INDEX(E_SourceStreams!$A:$N,EM77,BH$7)="","",INDEX(E_SourceStreams!$A:$N,EM77,BH$7)))</f>
        <v/>
      </c>
      <c r="BI77" s="620" t="str">
        <f>IF($E77="","",IF(INDEX(E_SourceStreams!$A:$N,EN77,BI$7)="","",INDEX(E_SourceStreams!$A:$N,EN77,BI$7)))</f>
        <v/>
      </c>
      <c r="BJ77" s="620" t="str">
        <f>IF($E77="","",IF(INDEX(E_SourceStreams!$A:$N,EO77,BJ$7)="","",INDEX(E_SourceStreams!$A:$N,EO77,BJ$7)))</f>
        <v/>
      </c>
      <c r="BK77" s="620" t="str">
        <f>IF($E77="","",IF(INDEX(E_SourceStreams!$A:$N,EP77,BK$7)="","",INDEX(E_SourceStreams!$A:$N,EP77,BK$7)))</f>
        <v/>
      </c>
      <c r="BL77" s="620" t="str">
        <f>IF($E77="","",IF(INDEX(E_SourceStreams!$A:$N,EQ77,BL$7)="","",INDEX(E_SourceStreams!$A:$N,EQ77,BL$7)))</f>
        <v/>
      </c>
      <c r="BM77" s="620" t="str">
        <f>IF($E77="","",IF(INDEX(E_SourceStreams!$A:$N,ER77,BM$7)="","",INDEX(E_SourceStreams!$A:$N,ER77,BM$7)))</f>
        <v/>
      </c>
      <c r="BN77" s="620" t="str">
        <f>IF($E77="","",IF(INDEX(E_SourceStreams!$A:$N,ES77,BN$7)="","",INDEX(E_SourceStreams!$A:$N,ES77,BN$7)))</f>
        <v/>
      </c>
      <c r="BO77" s="620" t="str">
        <f>IF($E77="","",IF(INDEX(E_SourceStreams!$A:$N,ET77,BO$7)="","",INDEX(E_SourceStreams!$A:$N,ET77,BO$7)))</f>
        <v/>
      </c>
      <c r="BP77" s="620" t="str">
        <f>IF($E77="","",IF(INDEX(E_SourceStreams!$A:$N,EU77,BP$7)="","",INDEX(E_SourceStreams!$A:$N,EU77,BP$7)))</f>
        <v/>
      </c>
      <c r="BQ77" s="620" t="str">
        <f>IF($E77="","",IF(INDEX(E_SourceStreams!$A:$N,EV77,BQ$7)="","",INDEX(E_SourceStreams!$A:$N,EV77,BQ$7)))</f>
        <v/>
      </c>
      <c r="BR77" s="620" t="str">
        <f>IF($E77="","",IF(INDEX(E_SourceStreams!$A:$N,EW77,BR$7)="","",INDEX(E_SourceStreams!$A:$N,EW77,BR$7)))</f>
        <v/>
      </c>
      <c r="BS77" s="620" t="str">
        <f>IF($E77="","",IF(INDEX(E_SourceStreams!$A:$N,EX77,BS$7)="","",INDEX(E_SourceStreams!$A:$N,EX77,BS$7)))</f>
        <v/>
      </c>
      <c r="BT77" s="620" t="str">
        <f>IF($E77="","",IF(INDEX(E_SourceStreams!$A:$N,EY77,BT$7)="","",INDEX(E_SourceStreams!$A:$N,EY77,BT$7)))</f>
        <v/>
      </c>
      <c r="BU77" s="615"/>
      <c r="CJ77" s="621" t="str">
        <f t="shared" si="70"/>
        <v>SourceCategory_</v>
      </c>
      <c r="CK77" s="602" t="b">
        <f>INDEX(C_InstallationDescription!$A$224:$A$329,ROWS($CI$11:CI77))="ausblenden"</f>
        <v>1</v>
      </c>
      <c r="CL77" s="602" t="str">
        <f t="shared" si="71"/>
        <v>SourceStreamName_</v>
      </c>
      <c r="CN77" s="602">
        <f t="shared" si="67"/>
        <v>4490</v>
      </c>
      <c r="CO77" s="602">
        <f t="shared" ref="CO77:CO85" si="72">CO76+66</f>
        <v>4492</v>
      </c>
      <c r="CP77" s="602">
        <f t="shared" ref="CP77:CP85" si="73">CP76+66</f>
        <v>4494</v>
      </c>
      <c r="CQ77" s="602">
        <f t="shared" ref="CQ77:CQ85" si="74">CQ76+66</f>
        <v>4496</v>
      </c>
      <c r="CR77" s="602">
        <f t="shared" ref="CR77:CR85" si="75">CR76+66</f>
        <v>4498</v>
      </c>
      <c r="CS77" s="602">
        <f t="shared" ref="CS77:CS85" si="76">CS76+66</f>
        <v>4500</v>
      </c>
      <c r="CT77" s="602">
        <f t="shared" ref="CT77:CT85" si="77">CT76+66</f>
        <v>4502</v>
      </c>
      <c r="CU77" s="602">
        <f t="shared" ref="CU77:CU85" si="78">CU76+66</f>
        <v>4502</v>
      </c>
      <c r="CV77" s="602">
        <f t="shared" ref="CV77:CV85" si="79">CV76+66</f>
        <v>4502</v>
      </c>
      <c r="CW77" s="602">
        <f t="shared" ref="CW77:CW85" si="80">CW76+66</f>
        <v>4502</v>
      </c>
      <c r="CX77" s="602">
        <f t="shared" ref="CX77:CX85" si="81">CX76+66</f>
        <v>4502</v>
      </c>
      <c r="CY77" s="602">
        <f t="shared" ref="CY77:CY85" si="82">CY76+66</f>
        <v>4505</v>
      </c>
      <c r="CZ77" s="602">
        <f t="shared" ref="CZ77:CZ85" si="83">CZ76+66</f>
        <v>4509</v>
      </c>
      <c r="DA77" s="602">
        <f t="shared" ref="DA77:DA85" si="84">DA76+66</f>
        <v>4510</v>
      </c>
      <c r="DB77" s="602">
        <f t="shared" ref="DB77:DB85" si="85">DB76+66</f>
        <v>4511</v>
      </c>
      <c r="DC77" s="602">
        <f t="shared" ref="DC77:DC85" si="86">DC76+66</f>
        <v>4518</v>
      </c>
      <c r="DD77" s="602">
        <f t="shared" ref="DD77:DD85" si="87">DD76+66</f>
        <v>4528</v>
      </c>
      <c r="DE77" s="602">
        <f t="shared" ref="DE77:DE85" si="88">DE76+66</f>
        <v>4528</v>
      </c>
      <c r="DF77" s="602">
        <f t="shared" ref="DF77:DF85" si="89">DF76+66</f>
        <v>4528</v>
      </c>
      <c r="DG77" s="602">
        <f t="shared" ref="DG77:DG85" si="90">DG76+66</f>
        <v>4528</v>
      </c>
      <c r="DH77" s="602">
        <f t="shared" ref="DH77:DH85" si="91">DH76+66</f>
        <v>4528</v>
      </c>
      <c r="DI77" s="602">
        <f t="shared" ref="DI77:DI85" si="92">DI76+66</f>
        <v>4528</v>
      </c>
      <c r="DJ77" s="602">
        <f t="shared" ref="DJ77:DJ85" si="93">DJ76+66</f>
        <v>4528</v>
      </c>
      <c r="DK77" s="602">
        <f t="shared" ref="DK77:DK85" si="94">DK76+66</f>
        <v>4519</v>
      </c>
      <c r="DL77" s="602">
        <f t="shared" ref="DL77:DL85" si="95">DL76+66</f>
        <v>4529</v>
      </c>
      <c r="DM77" s="602">
        <f t="shared" ref="DM77:DM85" si="96">DM76+66</f>
        <v>4529</v>
      </c>
      <c r="DN77" s="602">
        <f t="shared" ref="DN77:DN85" si="97">DN76+66</f>
        <v>4529</v>
      </c>
      <c r="DO77" s="602">
        <f t="shared" ref="DO77:DO85" si="98">DO76+66</f>
        <v>4529</v>
      </c>
      <c r="DP77" s="602">
        <f t="shared" ref="DP77:DP85" si="99">DP76+66</f>
        <v>4529</v>
      </c>
      <c r="DQ77" s="602">
        <f t="shared" ref="DQ77:DQ85" si="100">DQ76+66</f>
        <v>4529</v>
      </c>
      <c r="DR77" s="602">
        <f t="shared" ref="DR77:DR85" si="101">DR76+66</f>
        <v>4529</v>
      </c>
      <c r="DS77" s="602">
        <f t="shared" ref="DS77:DS85" si="102">DS76+66</f>
        <v>4520</v>
      </c>
      <c r="DT77" s="602">
        <f t="shared" ref="DT77:DT85" si="103">DT76+66</f>
        <v>4530</v>
      </c>
      <c r="DU77" s="602">
        <f t="shared" ref="DU77:DU85" si="104">DU76+66</f>
        <v>4530</v>
      </c>
      <c r="DV77" s="602">
        <f t="shared" ref="DV77:DV85" si="105">DV76+66</f>
        <v>4530</v>
      </c>
      <c r="DW77" s="602">
        <f t="shared" ref="DW77:DW85" si="106">DW76+66</f>
        <v>4530</v>
      </c>
      <c r="DX77" s="602">
        <f t="shared" ref="DX77:DX85" si="107">DX76+66</f>
        <v>4530</v>
      </c>
      <c r="DY77" s="602">
        <f t="shared" ref="DY77:DY85" si="108">DY76+66</f>
        <v>4530</v>
      </c>
      <c r="DZ77" s="602">
        <f t="shared" ref="DZ77:DZ85" si="109">DZ76+66</f>
        <v>4530</v>
      </c>
      <c r="EA77" s="602">
        <f t="shared" ref="EA77:EA85" si="110">EA76+66</f>
        <v>4521</v>
      </c>
      <c r="EB77" s="602">
        <f t="shared" ref="EB77:EB85" si="111">EB76+66</f>
        <v>4531</v>
      </c>
      <c r="EC77" s="602">
        <f t="shared" ref="EC77:EC85" si="112">EC76+66</f>
        <v>4531</v>
      </c>
      <c r="ED77" s="602">
        <f t="shared" ref="ED77:ED85" si="113">ED76+66</f>
        <v>4531</v>
      </c>
      <c r="EE77" s="602">
        <f t="shared" ref="EE77:EE85" si="114">EE76+66</f>
        <v>4531</v>
      </c>
      <c r="EF77" s="602">
        <f t="shared" ref="EF77:EF85" si="115">EF76+66</f>
        <v>4531</v>
      </c>
      <c r="EG77" s="602">
        <f t="shared" ref="EG77:EG85" si="116">EG76+66</f>
        <v>4531</v>
      </c>
      <c r="EH77" s="602">
        <f t="shared" ref="EH77:EH85" si="117">EH76+66</f>
        <v>4531</v>
      </c>
      <c r="EI77" s="602">
        <f t="shared" ref="EI77:EI85" si="118">EI76+66</f>
        <v>4522</v>
      </c>
      <c r="EJ77" s="602">
        <f t="shared" ref="EJ77:EJ85" si="119">EJ76+66</f>
        <v>4532</v>
      </c>
      <c r="EK77" s="602">
        <f t="shared" ref="EK77:EK85" si="120">EK76+66</f>
        <v>4532</v>
      </c>
      <c r="EL77" s="602">
        <f t="shared" ref="EL77:EL85" si="121">EL76+66</f>
        <v>4532</v>
      </c>
      <c r="EM77" s="602">
        <f t="shared" ref="EM77:EM85" si="122">EM76+66</f>
        <v>4532</v>
      </c>
      <c r="EN77" s="602">
        <f t="shared" ref="EN77:EN85" si="123">EN76+66</f>
        <v>4532</v>
      </c>
      <c r="EO77" s="602">
        <f t="shared" ref="EO77:EO85" si="124">EO76+66</f>
        <v>4532</v>
      </c>
      <c r="EP77" s="602">
        <f t="shared" ref="EP77:EP85" si="125">EP76+66</f>
        <v>4532</v>
      </c>
      <c r="EQ77" s="602">
        <f t="shared" ref="EQ77:EQ85" si="126">EQ76+66</f>
        <v>4523</v>
      </c>
      <c r="ER77" s="602">
        <f t="shared" ref="ER77:ER85" si="127">ER76+66</f>
        <v>4533</v>
      </c>
      <c r="ES77" s="602">
        <f t="shared" ref="ES77:ES85" si="128">ES76+66</f>
        <v>4533</v>
      </c>
      <c r="ET77" s="602">
        <f t="shared" ref="ET77:ET85" si="129">ET76+66</f>
        <v>4533</v>
      </c>
      <c r="EU77" s="602">
        <f t="shared" ref="EU77:EU85" si="130">EU76+66</f>
        <v>4533</v>
      </c>
      <c r="EV77" s="602">
        <f t="shared" ref="EV77:EV85" si="131">EV76+66</f>
        <v>4533</v>
      </c>
      <c r="EW77" s="602">
        <f t="shared" ref="EW77:EW85" si="132">EW76+66</f>
        <v>4533</v>
      </c>
      <c r="EX77" s="602">
        <f t="shared" ref="EX77:EX85" si="133">EX76+66</f>
        <v>4533</v>
      </c>
      <c r="EY77" s="602">
        <f t="shared" ref="EY77:EY85" si="134">EY76+66</f>
        <v>4539</v>
      </c>
    </row>
    <row r="78" spans="2:155" ht="12.75" customHeight="1" x14ac:dyDescent="0.2">
      <c r="B78" s="617" t="str">
        <f>IF(COUNTIF($CK$10:CK78,TRUE)&gt;0,"",INDEX(C_InstallationDescription!$E$224:$E$240,ROWS($A$11:A78)))</f>
        <v/>
      </c>
      <c r="C78" s="623" t="str">
        <f>IF($E78="","",INDEX(C_InstallationDescription!F:F,MATCH($B78,C_InstallationDescription!$E:$E,0)))</f>
        <v/>
      </c>
      <c r="D78" s="623" t="str">
        <f>IF($E78="","",INDEX(C_InstallationDescription!I:I,MATCH($B78,C_InstallationDescription!$E:$E,0)))</f>
        <v/>
      </c>
      <c r="E78" s="623" t="str">
        <f>IF($B78="","",INDEX(C_InstallationDescription!F:F,MATCH($CJ78,C_InstallationDescription!$Q:$Q,0)))</f>
        <v/>
      </c>
      <c r="F78" s="624" t="str">
        <f>IF($E78="","",INDEX(C_InstallationDescription!L:L,MATCH($CJ78,C_InstallationDescription!$Q:$Q,0)))</f>
        <v/>
      </c>
      <c r="G78" s="623" t="str">
        <f>IF($E78="","",INDEX(C_InstallationDescription!M:M,MATCH($CJ78,C_InstallationDescription!$Q:$Q,0)))</f>
        <v/>
      </c>
      <c r="H78" s="623" t="str">
        <f>IF($E78="","",INDEX(C_InstallationDescription!N:N,MATCH($CJ78,C_InstallationDescription!$Q:$Q,0)))</f>
        <v/>
      </c>
      <c r="I78" s="620" t="str">
        <f>IF($E78="","",IF(INDEX(E_SourceStreams!$A:$N,CN78,I$7)="","",INDEX(E_SourceStreams!$A:$N,CN78,I$7)))</f>
        <v/>
      </c>
      <c r="J78" s="620" t="str">
        <f>IF($E78="","",IF(INDEX(E_SourceStreams!$A:$N,CO78,J$7)="","",INDEX(E_SourceStreams!$A:$N,CO78,J$7)))</f>
        <v/>
      </c>
      <c r="K78" s="620" t="str">
        <f>IF($E78="","",IF(INDEX(E_SourceStreams!$A:$N,CP78,K$7)="","",INDEX(E_SourceStreams!$A:$N,CP78,K$7)))</f>
        <v/>
      </c>
      <c r="L78" s="620" t="str">
        <f>IF($E78="","",IF(INDEX(E_SourceStreams!$A:$N,CQ78,L$7)="","",INDEX(E_SourceStreams!$A:$N,CQ78,L$7)))</f>
        <v/>
      </c>
      <c r="M78" s="620" t="str">
        <f>IF($E78="","",IF(INDEX(E_SourceStreams!$A:$N,CR78,M$7)="","",INDEX(E_SourceStreams!$A:$N,CR78,M$7)))</f>
        <v/>
      </c>
      <c r="N78" s="620" t="str">
        <f>IF($E78="","",IF(INDEX(E_SourceStreams!$A:$N,CS78,N$7)="","",INDEX(E_SourceStreams!$A:$N,CS78,N$7)))</f>
        <v/>
      </c>
      <c r="O78" s="620" t="str">
        <f>IF($E78="","",IF(INDEX(E_SourceStreams!$A:$N,CT78,O$7)="","",INDEX(E_SourceStreams!$A:$N,CT78,O$7)))</f>
        <v/>
      </c>
      <c r="P78" s="620" t="str">
        <f>IF($E78="","",IF(INDEX(E_SourceStreams!$A:$N,CU78,P$7)="","",INDEX(E_SourceStreams!$A:$N,CU78,P$7)))</f>
        <v/>
      </c>
      <c r="Q78" s="620" t="str">
        <f>IF($E78="","",IF(INDEX(E_SourceStreams!$A:$N,CV78,Q$7)="","",INDEX(E_SourceStreams!$A:$N,CV78,Q$7)))</f>
        <v/>
      </c>
      <c r="R78" s="620" t="str">
        <f>IF($E78="","",IF(INDEX(E_SourceStreams!$A:$N,CW78,R$7)="","",INDEX(E_SourceStreams!$A:$N,CW78,R$7)))</f>
        <v/>
      </c>
      <c r="S78" s="620" t="str">
        <f>IF($E78="","",IF(INDEX(E_SourceStreams!$A:$N,CX78,S$7)="","",INDEX(E_SourceStreams!$A:$N,CX78,S$7)))</f>
        <v/>
      </c>
      <c r="T78" s="620" t="str">
        <f>IF($E78="","",IF(INDEX(E_SourceStreams!$A:$N,CY78,T$7)="","",INDEX(E_SourceStreams!$A:$N,CY78,T$7)))</f>
        <v/>
      </c>
      <c r="U78" s="620" t="str">
        <f>IF($E78="","",IF(INDEX(E_SourceStreams!$A:$N,CZ78,U$7)="","",INDEX(E_SourceStreams!$A:$N,CZ78,U$7)))</f>
        <v/>
      </c>
      <c r="V78" s="620" t="str">
        <f>IF($E78="","",IF(INDEX(E_SourceStreams!$A:$N,DA78,V$7)="","",INDEX(E_SourceStreams!$A:$N,DA78,V$7)))</f>
        <v/>
      </c>
      <c r="W78" s="620" t="str">
        <f>IF($E78="","",IF(INDEX(E_SourceStreams!$A:$N,DB78,W$7)="","",INDEX(E_SourceStreams!$A:$N,DB78,W$7)))</f>
        <v/>
      </c>
      <c r="X78" s="620" t="str">
        <f>IF($E78="","",IF(INDEX(E_SourceStreams!$A:$N,DC78,X$7)="","",INDEX(E_SourceStreams!$A:$N,DC78,X$7)))</f>
        <v/>
      </c>
      <c r="Y78" s="620" t="str">
        <f>IF($E78="","",IF(INDEX(E_SourceStreams!$A:$N,DD78,Y$7)="","",INDEX(E_SourceStreams!$A:$N,DD78,Y$7)))</f>
        <v/>
      </c>
      <c r="Z78" s="620" t="str">
        <f>IF($E78="","",IF(INDEX(E_SourceStreams!$A:$N,DE78,Z$7)="","",INDEX(E_SourceStreams!$A:$N,DE78,Z$7)))</f>
        <v/>
      </c>
      <c r="AA78" s="620" t="str">
        <f>IF($E78="","",IF(INDEX(E_SourceStreams!$A:$N,DF78,AA$7)="","",INDEX(E_SourceStreams!$A:$N,DF78,AA$7)))</f>
        <v/>
      </c>
      <c r="AB78" s="620" t="str">
        <f>IF($E78="","",IF(INDEX(E_SourceStreams!$A:$N,DG78,AB$7)="","",INDEX(E_SourceStreams!$A:$N,DG78,AB$7)))</f>
        <v/>
      </c>
      <c r="AC78" s="620" t="str">
        <f>IF($E78="","",IF(INDEX(E_SourceStreams!$A:$N,DH78,AC$7)="","",INDEX(E_SourceStreams!$A:$N,DH78,AC$7)))</f>
        <v/>
      </c>
      <c r="AD78" s="620" t="str">
        <f>IF($E78="","",IF(INDEX(E_SourceStreams!$A:$N,DI78,AD$7)="","",INDEX(E_SourceStreams!$A:$N,DI78,AD$7)))</f>
        <v/>
      </c>
      <c r="AE78" s="620" t="str">
        <f>IF($E78="","",IF(INDEX(E_SourceStreams!$A:$N,DJ78,AE$7)="","",INDEX(E_SourceStreams!$A:$N,DJ78,AE$7)))</f>
        <v/>
      </c>
      <c r="AF78" s="620" t="str">
        <f>IF($E78="","",IF(INDEX(E_SourceStreams!$A:$N,DK78,AF$7)="","",INDEX(E_SourceStreams!$A:$N,DK78,AF$7)))</f>
        <v/>
      </c>
      <c r="AG78" s="620" t="str">
        <f>IF($E78="","",IF(INDEX(E_SourceStreams!$A:$N,DL78,AG$7)="","",INDEX(E_SourceStreams!$A:$N,DL78,AG$7)))</f>
        <v/>
      </c>
      <c r="AH78" s="620" t="str">
        <f>IF($E78="","",IF(INDEX(E_SourceStreams!$A:$N,DM78,AH$7)="","",INDEX(E_SourceStreams!$A:$N,DM78,AH$7)))</f>
        <v/>
      </c>
      <c r="AI78" s="620" t="str">
        <f>IF($E78="","",IF(INDEX(E_SourceStreams!$A:$N,DN78,AI$7)="","",INDEX(E_SourceStreams!$A:$N,DN78,AI$7)))</f>
        <v/>
      </c>
      <c r="AJ78" s="620" t="str">
        <f>IF($E78="","",IF(INDEX(E_SourceStreams!$A:$N,DO78,AJ$7)="","",INDEX(E_SourceStreams!$A:$N,DO78,AJ$7)))</f>
        <v/>
      </c>
      <c r="AK78" s="620" t="str">
        <f>IF($E78="","",IF(INDEX(E_SourceStreams!$A:$N,DP78,AK$7)="","",INDEX(E_SourceStreams!$A:$N,DP78,AK$7)))</f>
        <v/>
      </c>
      <c r="AL78" s="620" t="str">
        <f>IF($E78="","",IF(INDEX(E_SourceStreams!$A:$N,DQ78,AL$7)="","",INDEX(E_SourceStreams!$A:$N,DQ78,AL$7)))</f>
        <v/>
      </c>
      <c r="AM78" s="620" t="str">
        <f>IF($E78="","",IF(INDEX(E_SourceStreams!$A:$N,DR78,AM$7)="","",INDEX(E_SourceStreams!$A:$N,DR78,AM$7)))</f>
        <v/>
      </c>
      <c r="AN78" s="620" t="str">
        <f>IF($E78="","",IF(INDEX(E_SourceStreams!$A:$N,DS78,AN$7)="","",INDEX(E_SourceStreams!$A:$N,DS78,AN$7)))</f>
        <v/>
      </c>
      <c r="AO78" s="620" t="str">
        <f>IF($E78="","",IF(INDEX(E_SourceStreams!$A:$N,DT78,AO$7)="","",INDEX(E_SourceStreams!$A:$N,DT78,AO$7)))</f>
        <v/>
      </c>
      <c r="AP78" s="620" t="str">
        <f>IF($E78="","",IF(INDEX(E_SourceStreams!$A:$N,DU78,AP$7)="","",INDEX(E_SourceStreams!$A:$N,DU78,AP$7)))</f>
        <v/>
      </c>
      <c r="AQ78" s="620" t="str">
        <f>IF($E78="","",IF(INDEX(E_SourceStreams!$A:$N,DV78,AQ$7)="","",INDEX(E_SourceStreams!$A:$N,DV78,AQ$7)))</f>
        <v/>
      </c>
      <c r="AR78" s="620" t="str">
        <f>IF($E78="","",IF(INDEX(E_SourceStreams!$A:$N,DW78,AR$7)="","",INDEX(E_SourceStreams!$A:$N,DW78,AR$7)))</f>
        <v/>
      </c>
      <c r="AS78" s="620" t="str">
        <f>IF($E78="","",IF(INDEX(E_SourceStreams!$A:$N,DX78,AS$7)="","",INDEX(E_SourceStreams!$A:$N,DX78,AS$7)))</f>
        <v/>
      </c>
      <c r="AT78" s="620" t="str">
        <f>IF($E78="","",IF(INDEX(E_SourceStreams!$A:$N,DY78,AT$7)="","",INDEX(E_SourceStreams!$A:$N,DY78,AT$7)))</f>
        <v/>
      </c>
      <c r="AU78" s="620" t="str">
        <f>IF($E78="","",IF(INDEX(E_SourceStreams!$A:$N,DZ78,AU$7)="","",INDEX(E_SourceStreams!$A:$N,DZ78,AU$7)))</f>
        <v/>
      </c>
      <c r="AV78" s="620" t="str">
        <f>IF($E78="","",IF(INDEX(E_SourceStreams!$A:$N,EA78,AV$7)="","",INDEX(E_SourceStreams!$A:$N,EA78,AV$7)))</f>
        <v/>
      </c>
      <c r="AW78" s="620" t="str">
        <f>IF($E78="","",IF(INDEX(E_SourceStreams!$A:$N,EB78,AW$7)="","",INDEX(E_SourceStreams!$A:$N,EB78,AW$7)))</f>
        <v/>
      </c>
      <c r="AX78" s="620" t="str">
        <f>IF($E78="","",IF(INDEX(E_SourceStreams!$A:$N,EC78,AX$7)="","",INDEX(E_SourceStreams!$A:$N,EC78,AX$7)))</f>
        <v/>
      </c>
      <c r="AY78" s="620" t="str">
        <f>IF($E78="","",IF(INDEX(E_SourceStreams!$A:$N,ED78,AY$7)="","",INDEX(E_SourceStreams!$A:$N,ED78,AY$7)))</f>
        <v/>
      </c>
      <c r="AZ78" s="620" t="str">
        <f>IF($E78="","",IF(INDEX(E_SourceStreams!$A:$N,EE78,AZ$7)="","",INDEX(E_SourceStreams!$A:$N,EE78,AZ$7)))</f>
        <v/>
      </c>
      <c r="BA78" s="620" t="str">
        <f>IF($E78="","",IF(INDEX(E_SourceStreams!$A:$N,EF78,BA$7)="","",INDEX(E_SourceStreams!$A:$N,EF78,BA$7)))</f>
        <v/>
      </c>
      <c r="BB78" s="620" t="str">
        <f>IF($E78="","",IF(INDEX(E_SourceStreams!$A:$N,EG78,BB$7)="","",INDEX(E_SourceStreams!$A:$N,EG78,BB$7)))</f>
        <v/>
      </c>
      <c r="BC78" s="620" t="str">
        <f>IF($E78="","",IF(INDEX(E_SourceStreams!$A:$N,EH78,BC$7)="","",INDEX(E_SourceStreams!$A:$N,EH78,BC$7)))</f>
        <v/>
      </c>
      <c r="BD78" s="620" t="str">
        <f>IF($E78="","",IF(INDEX(E_SourceStreams!$A:$N,EI78,BD$7)="","",INDEX(E_SourceStreams!$A:$N,EI78,BD$7)))</f>
        <v/>
      </c>
      <c r="BE78" s="620" t="str">
        <f>IF($E78="","",IF(INDEX(E_SourceStreams!$A:$N,EJ78,BE$7)="","",INDEX(E_SourceStreams!$A:$N,EJ78,BE$7)))</f>
        <v/>
      </c>
      <c r="BF78" s="620" t="str">
        <f>IF($E78="","",IF(INDEX(E_SourceStreams!$A:$N,EK78,BF$7)="","",INDEX(E_SourceStreams!$A:$N,EK78,BF$7)))</f>
        <v/>
      </c>
      <c r="BG78" s="620" t="str">
        <f>IF($E78="","",IF(INDEX(E_SourceStreams!$A:$N,EL78,BG$7)="","",INDEX(E_SourceStreams!$A:$N,EL78,BG$7)))</f>
        <v/>
      </c>
      <c r="BH78" s="620" t="str">
        <f>IF($E78="","",IF(INDEX(E_SourceStreams!$A:$N,EM78,BH$7)="","",INDEX(E_SourceStreams!$A:$N,EM78,BH$7)))</f>
        <v/>
      </c>
      <c r="BI78" s="620" t="str">
        <f>IF($E78="","",IF(INDEX(E_SourceStreams!$A:$N,EN78,BI$7)="","",INDEX(E_SourceStreams!$A:$N,EN78,BI$7)))</f>
        <v/>
      </c>
      <c r="BJ78" s="620" t="str">
        <f>IF($E78="","",IF(INDEX(E_SourceStreams!$A:$N,EO78,BJ$7)="","",INDEX(E_SourceStreams!$A:$N,EO78,BJ$7)))</f>
        <v/>
      </c>
      <c r="BK78" s="620" t="str">
        <f>IF($E78="","",IF(INDEX(E_SourceStreams!$A:$N,EP78,BK$7)="","",INDEX(E_SourceStreams!$A:$N,EP78,BK$7)))</f>
        <v/>
      </c>
      <c r="BL78" s="620" t="str">
        <f>IF($E78="","",IF(INDEX(E_SourceStreams!$A:$N,EQ78,BL$7)="","",INDEX(E_SourceStreams!$A:$N,EQ78,BL$7)))</f>
        <v/>
      </c>
      <c r="BM78" s="620" t="str">
        <f>IF($E78="","",IF(INDEX(E_SourceStreams!$A:$N,ER78,BM$7)="","",INDEX(E_SourceStreams!$A:$N,ER78,BM$7)))</f>
        <v/>
      </c>
      <c r="BN78" s="620" t="str">
        <f>IF($E78="","",IF(INDEX(E_SourceStreams!$A:$N,ES78,BN$7)="","",INDEX(E_SourceStreams!$A:$N,ES78,BN$7)))</f>
        <v/>
      </c>
      <c r="BO78" s="620" t="str">
        <f>IF($E78="","",IF(INDEX(E_SourceStreams!$A:$N,ET78,BO$7)="","",INDEX(E_SourceStreams!$A:$N,ET78,BO$7)))</f>
        <v/>
      </c>
      <c r="BP78" s="620" t="str">
        <f>IF($E78="","",IF(INDEX(E_SourceStreams!$A:$N,EU78,BP$7)="","",INDEX(E_SourceStreams!$A:$N,EU78,BP$7)))</f>
        <v/>
      </c>
      <c r="BQ78" s="620" t="str">
        <f>IF($E78="","",IF(INDEX(E_SourceStreams!$A:$N,EV78,BQ$7)="","",INDEX(E_SourceStreams!$A:$N,EV78,BQ$7)))</f>
        <v/>
      </c>
      <c r="BR78" s="620" t="str">
        <f>IF($E78="","",IF(INDEX(E_SourceStreams!$A:$N,EW78,BR$7)="","",INDEX(E_SourceStreams!$A:$N,EW78,BR$7)))</f>
        <v/>
      </c>
      <c r="BS78" s="620" t="str">
        <f>IF($E78="","",IF(INDEX(E_SourceStreams!$A:$N,EX78,BS$7)="","",INDEX(E_SourceStreams!$A:$N,EX78,BS$7)))</f>
        <v/>
      </c>
      <c r="BT78" s="620" t="str">
        <f>IF($E78="","",IF(INDEX(E_SourceStreams!$A:$N,EY78,BT$7)="","",INDEX(E_SourceStreams!$A:$N,EY78,BT$7)))</f>
        <v/>
      </c>
      <c r="BU78" s="615"/>
      <c r="CJ78" s="621" t="str">
        <f t="shared" si="70"/>
        <v>SourceCategory_</v>
      </c>
      <c r="CK78" s="602" t="b">
        <f>INDEX(C_InstallationDescription!$A$224:$A$329,ROWS($CI$11:CI78))="ausblenden"</f>
        <v>1</v>
      </c>
      <c r="CL78" s="602" t="str">
        <f t="shared" si="71"/>
        <v>SourceStreamName_</v>
      </c>
      <c r="CN78" s="602">
        <f t="shared" ref="CN78:CN85" si="135">CN77+66</f>
        <v>4556</v>
      </c>
      <c r="CO78" s="602">
        <f t="shared" si="72"/>
        <v>4558</v>
      </c>
      <c r="CP78" s="602">
        <f t="shared" si="73"/>
        <v>4560</v>
      </c>
      <c r="CQ78" s="602">
        <f t="shared" si="74"/>
        <v>4562</v>
      </c>
      <c r="CR78" s="602">
        <f t="shared" si="75"/>
        <v>4564</v>
      </c>
      <c r="CS78" s="602">
        <f t="shared" si="76"/>
        <v>4566</v>
      </c>
      <c r="CT78" s="602">
        <f t="shared" si="77"/>
        <v>4568</v>
      </c>
      <c r="CU78" s="602">
        <f t="shared" si="78"/>
        <v>4568</v>
      </c>
      <c r="CV78" s="602">
        <f t="shared" si="79"/>
        <v>4568</v>
      </c>
      <c r="CW78" s="602">
        <f t="shared" si="80"/>
        <v>4568</v>
      </c>
      <c r="CX78" s="602">
        <f t="shared" si="81"/>
        <v>4568</v>
      </c>
      <c r="CY78" s="602">
        <f t="shared" si="82"/>
        <v>4571</v>
      </c>
      <c r="CZ78" s="602">
        <f t="shared" si="83"/>
        <v>4575</v>
      </c>
      <c r="DA78" s="602">
        <f t="shared" si="84"/>
        <v>4576</v>
      </c>
      <c r="DB78" s="602">
        <f t="shared" si="85"/>
        <v>4577</v>
      </c>
      <c r="DC78" s="602">
        <f t="shared" si="86"/>
        <v>4584</v>
      </c>
      <c r="DD78" s="602">
        <f t="shared" si="87"/>
        <v>4594</v>
      </c>
      <c r="DE78" s="602">
        <f t="shared" si="88"/>
        <v>4594</v>
      </c>
      <c r="DF78" s="602">
        <f t="shared" si="89"/>
        <v>4594</v>
      </c>
      <c r="DG78" s="602">
        <f t="shared" si="90"/>
        <v>4594</v>
      </c>
      <c r="DH78" s="602">
        <f t="shared" si="91"/>
        <v>4594</v>
      </c>
      <c r="DI78" s="602">
        <f t="shared" si="92"/>
        <v>4594</v>
      </c>
      <c r="DJ78" s="602">
        <f t="shared" si="93"/>
        <v>4594</v>
      </c>
      <c r="DK78" s="602">
        <f t="shared" si="94"/>
        <v>4585</v>
      </c>
      <c r="DL78" s="602">
        <f t="shared" si="95"/>
        <v>4595</v>
      </c>
      <c r="DM78" s="602">
        <f t="shared" si="96"/>
        <v>4595</v>
      </c>
      <c r="DN78" s="602">
        <f t="shared" si="97"/>
        <v>4595</v>
      </c>
      <c r="DO78" s="602">
        <f t="shared" si="98"/>
        <v>4595</v>
      </c>
      <c r="DP78" s="602">
        <f t="shared" si="99"/>
        <v>4595</v>
      </c>
      <c r="DQ78" s="602">
        <f t="shared" si="100"/>
        <v>4595</v>
      </c>
      <c r="DR78" s="602">
        <f t="shared" si="101"/>
        <v>4595</v>
      </c>
      <c r="DS78" s="602">
        <f t="shared" si="102"/>
        <v>4586</v>
      </c>
      <c r="DT78" s="602">
        <f t="shared" si="103"/>
        <v>4596</v>
      </c>
      <c r="DU78" s="602">
        <f t="shared" si="104"/>
        <v>4596</v>
      </c>
      <c r="DV78" s="602">
        <f t="shared" si="105"/>
        <v>4596</v>
      </c>
      <c r="DW78" s="602">
        <f t="shared" si="106"/>
        <v>4596</v>
      </c>
      <c r="DX78" s="602">
        <f t="shared" si="107"/>
        <v>4596</v>
      </c>
      <c r="DY78" s="602">
        <f t="shared" si="108"/>
        <v>4596</v>
      </c>
      <c r="DZ78" s="602">
        <f t="shared" si="109"/>
        <v>4596</v>
      </c>
      <c r="EA78" s="602">
        <f t="shared" si="110"/>
        <v>4587</v>
      </c>
      <c r="EB78" s="602">
        <f t="shared" si="111"/>
        <v>4597</v>
      </c>
      <c r="EC78" s="602">
        <f t="shared" si="112"/>
        <v>4597</v>
      </c>
      <c r="ED78" s="602">
        <f t="shared" si="113"/>
        <v>4597</v>
      </c>
      <c r="EE78" s="602">
        <f t="shared" si="114"/>
        <v>4597</v>
      </c>
      <c r="EF78" s="602">
        <f t="shared" si="115"/>
        <v>4597</v>
      </c>
      <c r="EG78" s="602">
        <f t="shared" si="116"/>
        <v>4597</v>
      </c>
      <c r="EH78" s="602">
        <f t="shared" si="117"/>
        <v>4597</v>
      </c>
      <c r="EI78" s="602">
        <f t="shared" si="118"/>
        <v>4588</v>
      </c>
      <c r="EJ78" s="602">
        <f t="shared" si="119"/>
        <v>4598</v>
      </c>
      <c r="EK78" s="602">
        <f t="shared" si="120"/>
        <v>4598</v>
      </c>
      <c r="EL78" s="602">
        <f t="shared" si="121"/>
        <v>4598</v>
      </c>
      <c r="EM78" s="602">
        <f t="shared" si="122"/>
        <v>4598</v>
      </c>
      <c r="EN78" s="602">
        <f t="shared" si="123"/>
        <v>4598</v>
      </c>
      <c r="EO78" s="602">
        <f t="shared" si="124"/>
        <v>4598</v>
      </c>
      <c r="EP78" s="602">
        <f t="shared" si="125"/>
        <v>4598</v>
      </c>
      <c r="EQ78" s="602">
        <f t="shared" si="126"/>
        <v>4589</v>
      </c>
      <c r="ER78" s="602">
        <f t="shared" si="127"/>
        <v>4599</v>
      </c>
      <c r="ES78" s="602">
        <f t="shared" si="128"/>
        <v>4599</v>
      </c>
      <c r="ET78" s="602">
        <f t="shared" si="129"/>
        <v>4599</v>
      </c>
      <c r="EU78" s="602">
        <f t="shared" si="130"/>
        <v>4599</v>
      </c>
      <c r="EV78" s="602">
        <f t="shared" si="131"/>
        <v>4599</v>
      </c>
      <c r="EW78" s="602">
        <f t="shared" si="132"/>
        <v>4599</v>
      </c>
      <c r="EX78" s="602">
        <f t="shared" si="133"/>
        <v>4599</v>
      </c>
      <c r="EY78" s="602">
        <f t="shared" si="134"/>
        <v>4605</v>
      </c>
    </row>
    <row r="79" spans="2:155" ht="12.75" customHeight="1" x14ac:dyDescent="0.2">
      <c r="B79" s="617" t="str">
        <f>IF(COUNTIF($CK$10:CK79,TRUE)&gt;0,"",INDEX(C_InstallationDescription!$E$224:$E$240,ROWS($A$11:A79)))</f>
        <v/>
      </c>
      <c r="C79" s="623" t="str">
        <f>IF($E79="","",INDEX(C_InstallationDescription!F:F,MATCH($B79,C_InstallationDescription!$E:$E,0)))</f>
        <v/>
      </c>
      <c r="D79" s="623" t="str">
        <f>IF($E79="","",INDEX(C_InstallationDescription!I:I,MATCH($B79,C_InstallationDescription!$E:$E,0)))</f>
        <v/>
      </c>
      <c r="E79" s="623" t="str">
        <f>IF($B79="","",INDEX(C_InstallationDescription!F:F,MATCH($CJ79,C_InstallationDescription!$Q:$Q,0)))</f>
        <v/>
      </c>
      <c r="F79" s="624" t="str">
        <f>IF($E79="","",INDEX(C_InstallationDescription!L:L,MATCH($CJ79,C_InstallationDescription!$Q:$Q,0)))</f>
        <v/>
      </c>
      <c r="G79" s="623" t="str">
        <f>IF($E79="","",INDEX(C_InstallationDescription!M:M,MATCH($CJ79,C_InstallationDescription!$Q:$Q,0)))</f>
        <v/>
      </c>
      <c r="H79" s="623" t="str">
        <f>IF($E79="","",INDEX(C_InstallationDescription!N:N,MATCH($CJ79,C_InstallationDescription!$Q:$Q,0)))</f>
        <v/>
      </c>
      <c r="I79" s="620" t="str">
        <f>IF($E79="","",IF(INDEX(E_SourceStreams!$A:$N,CN79,I$7)="","",INDEX(E_SourceStreams!$A:$N,CN79,I$7)))</f>
        <v/>
      </c>
      <c r="J79" s="620" t="str">
        <f>IF($E79="","",IF(INDEX(E_SourceStreams!$A:$N,CO79,J$7)="","",INDEX(E_SourceStreams!$A:$N,CO79,J$7)))</f>
        <v/>
      </c>
      <c r="K79" s="620" t="str">
        <f>IF($E79="","",IF(INDEX(E_SourceStreams!$A:$N,CP79,K$7)="","",INDEX(E_SourceStreams!$A:$N,CP79,K$7)))</f>
        <v/>
      </c>
      <c r="L79" s="620" t="str">
        <f>IF($E79="","",IF(INDEX(E_SourceStreams!$A:$N,CQ79,L$7)="","",INDEX(E_SourceStreams!$A:$N,CQ79,L$7)))</f>
        <v/>
      </c>
      <c r="M79" s="620" t="str">
        <f>IF($E79="","",IF(INDEX(E_SourceStreams!$A:$N,CR79,M$7)="","",INDEX(E_SourceStreams!$A:$N,CR79,M$7)))</f>
        <v/>
      </c>
      <c r="N79" s="620" t="str">
        <f>IF($E79="","",IF(INDEX(E_SourceStreams!$A:$N,CS79,N$7)="","",INDEX(E_SourceStreams!$A:$N,CS79,N$7)))</f>
        <v/>
      </c>
      <c r="O79" s="620" t="str">
        <f>IF($E79="","",IF(INDEX(E_SourceStreams!$A:$N,CT79,O$7)="","",INDEX(E_SourceStreams!$A:$N,CT79,O$7)))</f>
        <v/>
      </c>
      <c r="P79" s="620" t="str">
        <f>IF($E79="","",IF(INDEX(E_SourceStreams!$A:$N,CU79,P$7)="","",INDEX(E_SourceStreams!$A:$N,CU79,P$7)))</f>
        <v/>
      </c>
      <c r="Q79" s="620" t="str">
        <f>IF($E79="","",IF(INDEX(E_SourceStreams!$A:$N,CV79,Q$7)="","",INDEX(E_SourceStreams!$A:$N,CV79,Q$7)))</f>
        <v/>
      </c>
      <c r="R79" s="620" t="str">
        <f>IF($E79="","",IF(INDEX(E_SourceStreams!$A:$N,CW79,R$7)="","",INDEX(E_SourceStreams!$A:$N,CW79,R$7)))</f>
        <v/>
      </c>
      <c r="S79" s="620" t="str">
        <f>IF($E79="","",IF(INDEX(E_SourceStreams!$A:$N,CX79,S$7)="","",INDEX(E_SourceStreams!$A:$N,CX79,S$7)))</f>
        <v/>
      </c>
      <c r="T79" s="620" t="str">
        <f>IF($E79="","",IF(INDEX(E_SourceStreams!$A:$N,CY79,T$7)="","",INDEX(E_SourceStreams!$A:$N,CY79,T$7)))</f>
        <v/>
      </c>
      <c r="U79" s="620" t="str">
        <f>IF($E79="","",IF(INDEX(E_SourceStreams!$A:$N,CZ79,U$7)="","",INDEX(E_SourceStreams!$A:$N,CZ79,U$7)))</f>
        <v/>
      </c>
      <c r="V79" s="620" t="str">
        <f>IF($E79="","",IF(INDEX(E_SourceStreams!$A:$N,DA79,V$7)="","",INDEX(E_SourceStreams!$A:$N,DA79,V$7)))</f>
        <v/>
      </c>
      <c r="W79" s="620" t="str">
        <f>IF($E79="","",IF(INDEX(E_SourceStreams!$A:$N,DB79,W$7)="","",INDEX(E_SourceStreams!$A:$N,DB79,W$7)))</f>
        <v/>
      </c>
      <c r="X79" s="620" t="str">
        <f>IF($E79="","",IF(INDEX(E_SourceStreams!$A:$N,DC79,X$7)="","",INDEX(E_SourceStreams!$A:$N,DC79,X$7)))</f>
        <v/>
      </c>
      <c r="Y79" s="620" t="str">
        <f>IF($E79="","",IF(INDEX(E_SourceStreams!$A:$N,DD79,Y$7)="","",INDEX(E_SourceStreams!$A:$N,DD79,Y$7)))</f>
        <v/>
      </c>
      <c r="Z79" s="620" t="str">
        <f>IF($E79="","",IF(INDEX(E_SourceStreams!$A:$N,DE79,Z$7)="","",INDEX(E_SourceStreams!$A:$N,DE79,Z$7)))</f>
        <v/>
      </c>
      <c r="AA79" s="620" t="str">
        <f>IF($E79="","",IF(INDEX(E_SourceStreams!$A:$N,DF79,AA$7)="","",INDEX(E_SourceStreams!$A:$N,DF79,AA$7)))</f>
        <v/>
      </c>
      <c r="AB79" s="620" t="str">
        <f>IF($E79="","",IF(INDEX(E_SourceStreams!$A:$N,DG79,AB$7)="","",INDEX(E_SourceStreams!$A:$N,DG79,AB$7)))</f>
        <v/>
      </c>
      <c r="AC79" s="620" t="str">
        <f>IF($E79="","",IF(INDEX(E_SourceStreams!$A:$N,DH79,AC$7)="","",INDEX(E_SourceStreams!$A:$N,DH79,AC$7)))</f>
        <v/>
      </c>
      <c r="AD79" s="620" t="str">
        <f>IF($E79="","",IF(INDEX(E_SourceStreams!$A:$N,DI79,AD$7)="","",INDEX(E_SourceStreams!$A:$N,DI79,AD$7)))</f>
        <v/>
      </c>
      <c r="AE79" s="620" t="str">
        <f>IF($E79="","",IF(INDEX(E_SourceStreams!$A:$N,DJ79,AE$7)="","",INDEX(E_SourceStreams!$A:$N,DJ79,AE$7)))</f>
        <v/>
      </c>
      <c r="AF79" s="620" t="str">
        <f>IF($E79="","",IF(INDEX(E_SourceStreams!$A:$N,DK79,AF$7)="","",INDEX(E_SourceStreams!$A:$N,DK79,AF$7)))</f>
        <v/>
      </c>
      <c r="AG79" s="620" t="str">
        <f>IF($E79="","",IF(INDEX(E_SourceStreams!$A:$N,DL79,AG$7)="","",INDEX(E_SourceStreams!$A:$N,DL79,AG$7)))</f>
        <v/>
      </c>
      <c r="AH79" s="620" t="str">
        <f>IF($E79="","",IF(INDEX(E_SourceStreams!$A:$N,DM79,AH$7)="","",INDEX(E_SourceStreams!$A:$N,DM79,AH$7)))</f>
        <v/>
      </c>
      <c r="AI79" s="620" t="str">
        <f>IF($E79="","",IF(INDEX(E_SourceStreams!$A:$N,DN79,AI$7)="","",INDEX(E_SourceStreams!$A:$N,DN79,AI$7)))</f>
        <v/>
      </c>
      <c r="AJ79" s="620" t="str">
        <f>IF($E79="","",IF(INDEX(E_SourceStreams!$A:$N,DO79,AJ$7)="","",INDEX(E_SourceStreams!$A:$N,DO79,AJ$7)))</f>
        <v/>
      </c>
      <c r="AK79" s="620" t="str">
        <f>IF($E79="","",IF(INDEX(E_SourceStreams!$A:$N,DP79,AK$7)="","",INDEX(E_SourceStreams!$A:$N,DP79,AK$7)))</f>
        <v/>
      </c>
      <c r="AL79" s="620" t="str">
        <f>IF($E79="","",IF(INDEX(E_SourceStreams!$A:$N,DQ79,AL$7)="","",INDEX(E_SourceStreams!$A:$N,DQ79,AL$7)))</f>
        <v/>
      </c>
      <c r="AM79" s="620" t="str">
        <f>IF($E79="","",IF(INDEX(E_SourceStreams!$A:$N,DR79,AM$7)="","",INDEX(E_SourceStreams!$A:$N,DR79,AM$7)))</f>
        <v/>
      </c>
      <c r="AN79" s="620" t="str">
        <f>IF($E79="","",IF(INDEX(E_SourceStreams!$A:$N,DS79,AN$7)="","",INDEX(E_SourceStreams!$A:$N,DS79,AN$7)))</f>
        <v/>
      </c>
      <c r="AO79" s="620" t="str">
        <f>IF($E79="","",IF(INDEX(E_SourceStreams!$A:$N,DT79,AO$7)="","",INDEX(E_SourceStreams!$A:$N,DT79,AO$7)))</f>
        <v/>
      </c>
      <c r="AP79" s="620" t="str">
        <f>IF($E79="","",IF(INDEX(E_SourceStreams!$A:$N,DU79,AP$7)="","",INDEX(E_SourceStreams!$A:$N,DU79,AP$7)))</f>
        <v/>
      </c>
      <c r="AQ79" s="620" t="str">
        <f>IF($E79="","",IF(INDEX(E_SourceStreams!$A:$N,DV79,AQ$7)="","",INDEX(E_SourceStreams!$A:$N,DV79,AQ$7)))</f>
        <v/>
      </c>
      <c r="AR79" s="620" t="str">
        <f>IF($E79="","",IF(INDEX(E_SourceStreams!$A:$N,DW79,AR$7)="","",INDEX(E_SourceStreams!$A:$N,DW79,AR$7)))</f>
        <v/>
      </c>
      <c r="AS79" s="620" t="str">
        <f>IF($E79="","",IF(INDEX(E_SourceStreams!$A:$N,DX79,AS$7)="","",INDEX(E_SourceStreams!$A:$N,DX79,AS$7)))</f>
        <v/>
      </c>
      <c r="AT79" s="620" t="str">
        <f>IF($E79="","",IF(INDEX(E_SourceStreams!$A:$N,DY79,AT$7)="","",INDEX(E_SourceStreams!$A:$N,DY79,AT$7)))</f>
        <v/>
      </c>
      <c r="AU79" s="620" t="str">
        <f>IF($E79="","",IF(INDEX(E_SourceStreams!$A:$N,DZ79,AU$7)="","",INDEX(E_SourceStreams!$A:$N,DZ79,AU$7)))</f>
        <v/>
      </c>
      <c r="AV79" s="620" t="str">
        <f>IF($E79="","",IF(INDEX(E_SourceStreams!$A:$N,EA79,AV$7)="","",INDEX(E_SourceStreams!$A:$N,EA79,AV$7)))</f>
        <v/>
      </c>
      <c r="AW79" s="620" t="str">
        <f>IF($E79="","",IF(INDEX(E_SourceStreams!$A:$N,EB79,AW$7)="","",INDEX(E_SourceStreams!$A:$N,EB79,AW$7)))</f>
        <v/>
      </c>
      <c r="AX79" s="620" t="str">
        <f>IF($E79="","",IF(INDEX(E_SourceStreams!$A:$N,EC79,AX$7)="","",INDEX(E_SourceStreams!$A:$N,EC79,AX$7)))</f>
        <v/>
      </c>
      <c r="AY79" s="620" t="str">
        <f>IF($E79="","",IF(INDEX(E_SourceStreams!$A:$N,ED79,AY$7)="","",INDEX(E_SourceStreams!$A:$N,ED79,AY$7)))</f>
        <v/>
      </c>
      <c r="AZ79" s="620" t="str">
        <f>IF($E79="","",IF(INDEX(E_SourceStreams!$A:$N,EE79,AZ$7)="","",INDEX(E_SourceStreams!$A:$N,EE79,AZ$7)))</f>
        <v/>
      </c>
      <c r="BA79" s="620" t="str">
        <f>IF($E79="","",IF(INDEX(E_SourceStreams!$A:$N,EF79,BA$7)="","",INDEX(E_SourceStreams!$A:$N,EF79,BA$7)))</f>
        <v/>
      </c>
      <c r="BB79" s="620" t="str">
        <f>IF($E79="","",IF(INDEX(E_SourceStreams!$A:$N,EG79,BB$7)="","",INDEX(E_SourceStreams!$A:$N,EG79,BB$7)))</f>
        <v/>
      </c>
      <c r="BC79" s="620" t="str">
        <f>IF($E79="","",IF(INDEX(E_SourceStreams!$A:$N,EH79,BC$7)="","",INDEX(E_SourceStreams!$A:$N,EH79,BC$7)))</f>
        <v/>
      </c>
      <c r="BD79" s="620" t="str">
        <f>IF($E79="","",IF(INDEX(E_SourceStreams!$A:$N,EI79,BD$7)="","",INDEX(E_SourceStreams!$A:$N,EI79,BD$7)))</f>
        <v/>
      </c>
      <c r="BE79" s="620" t="str">
        <f>IF($E79="","",IF(INDEX(E_SourceStreams!$A:$N,EJ79,BE$7)="","",INDEX(E_SourceStreams!$A:$N,EJ79,BE$7)))</f>
        <v/>
      </c>
      <c r="BF79" s="620" t="str">
        <f>IF($E79="","",IF(INDEX(E_SourceStreams!$A:$N,EK79,BF$7)="","",INDEX(E_SourceStreams!$A:$N,EK79,BF$7)))</f>
        <v/>
      </c>
      <c r="BG79" s="620" t="str">
        <f>IF($E79="","",IF(INDEX(E_SourceStreams!$A:$N,EL79,BG$7)="","",INDEX(E_SourceStreams!$A:$N,EL79,BG$7)))</f>
        <v/>
      </c>
      <c r="BH79" s="620" t="str">
        <f>IF($E79="","",IF(INDEX(E_SourceStreams!$A:$N,EM79,BH$7)="","",INDEX(E_SourceStreams!$A:$N,EM79,BH$7)))</f>
        <v/>
      </c>
      <c r="BI79" s="620" t="str">
        <f>IF($E79="","",IF(INDEX(E_SourceStreams!$A:$N,EN79,BI$7)="","",INDEX(E_SourceStreams!$A:$N,EN79,BI$7)))</f>
        <v/>
      </c>
      <c r="BJ79" s="620" t="str">
        <f>IF($E79="","",IF(INDEX(E_SourceStreams!$A:$N,EO79,BJ$7)="","",INDEX(E_SourceStreams!$A:$N,EO79,BJ$7)))</f>
        <v/>
      </c>
      <c r="BK79" s="620" t="str">
        <f>IF($E79="","",IF(INDEX(E_SourceStreams!$A:$N,EP79,BK$7)="","",INDEX(E_SourceStreams!$A:$N,EP79,BK$7)))</f>
        <v/>
      </c>
      <c r="BL79" s="620" t="str">
        <f>IF($E79="","",IF(INDEX(E_SourceStreams!$A:$N,EQ79,BL$7)="","",INDEX(E_SourceStreams!$A:$N,EQ79,BL$7)))</f>
        <v/>
      </c>
      <c r="BM79" s="620" t="str">
        <f>IF($E79="","",IF(INDEX(E_SourceStreams!$A:$N,ER79,BM$7)="","",INDEX(E_SourceStreams!$A:$N,ER79,BM$7)))</f>
        <v/>
      </c>
      <c r="BN79" s="620" t="str">
        <f>IF($E79="","",IF(INDEX(E_SourceStreams!$A:$N,ES79,BN$7)="","",INDEX(E_SourceStreams!$A:$N,ES79,BN$7)))</f>
        <v/>
      </c>
      <c r="BO79" s="620" t="str">
        <f>IF($E79="","",IF(INDEX(E_SourceStreams!$A:$N,ET79,BO$7)="","",INDEX(E_SourceStreams!$A:$N,ET79,BO$7)))</f>
        <v/>
      </c>
      <c r="BP79" s="620" t="str">
        <f>IF($E79="","",IF(INDEX(E_SourceStreams!$A:$N,EU79,BP$7)="","",INDEX(E_SourceStreams!$A:$N,EU79,BP$7)))</f>
        <v/>
      </c>
      <c r="BQ79" s="620" t="str">
        <f>IF($E79="","",IF(INDEX(E_SourceStreams!$A:$N,EV79,BQ$7)="","",INDEX(E_SourceStreams!$A:$N,EV79,BQ$7)))</f>
        <v/>
      </c>
      <c r="BR79" s="620" t="str">
        <f>IF($E79="","",IF(INDEX(E_SourceStreams!$A:$N,EW79,BR$7)="","",INDEX(E_SourceStreams!$A:$N,EW79,BR$7)))</f>
        <v/>
      </c>
      <c r="BS79" s="620" t="str">
        <f>IF($E79="","",IF(INDEX(E_SourceStreams!$A:$N,EX79,BS$7)="","",INDEX(E_SourceStreams!$A:$N,EX79,BS$7)))</f>
        <v/>
      </c>
      <c r="BT79" s="620" t="str">
        <f>IF($E79="","",IF(INDEX(E_SourceStreams!$A:$N,EY79,BT$7)="","",INDEX(E_SourceStreams!$A:$N,EY79,BT$7)))</f>
        <v/>
      </c>
      <c r="BU79" s="615"/>
      <c r="CJ79" s="621" t="str">
        <f t="shared" si="70"/>
        <v>SourceCategory_</v>
      </c>
      <c r="CK79" s="602" t="b">
        <f>INDEX(C_InstallationDescription!$A$224:$A$329,ROWS($CI$11:CI79))="ausblenden"</f>
        <v>1</v>
      </c>
      <c r="CL79" s="602" t="str">
        <f t="shared" si="71"/>
        <v>SourceStreamName_</v>
      </c>
      <c r="CN79" s="602">
        <f t="shared" si="135"/>
        <v>4622</v>
      </c>
      <c r="CO79" s="602">
        <f t="shared" si="72"/>
        <v>4624</v>
      </c>
      <c r="CP79" s="602">
        <f t="shared" si="73"/>
        <v>4626</v>
      </c>
      <c r="CQ79" s="602">
        <f t="shared" si="74"/>
        <v>4628</v>
      </c>
      <c r="CR79" s="602">
        <f t="shared" si="75"/>
        <v>4630</v>
      </c>
      <c r="CS79" s="602">
        <f t="shared" si="76"/>
        <v>4632</v>
      </c>
      <c r="CT79" s="602">
        <f t="shared" si="77"/>
        <v>4634</v>
      </c>
      <c r="CU79" s="602">
        <f t="shared" si="78"/>
        <v>4634</v>
      </c>
      <c r="CV79" s="602">
        <f t="shared" si="79"/>
        <v>4634</v>
      </c>
      <c r="CW79" s="602">
        <f t="shared" si="80"/>
        <v>4634</v>
      </c>
      <c r="CX79" s="602">
        <f t="shared" si="81"/>
        <v>4634</v>
      </c>
      <c r="CY79" s="602">
        <f t="shared" si="82"/>
        <v>4637</v>
      </c>
      <c r="CZ79" s="602">
        <f t="shared" si="83"/>
        <v>4641</v>
      </c>
      <c r="DA79" s="602">
        <f t="shared" si="84"/>
        <v>4642</v>
      </c>
      <c r="DB79" s="602">
        <f t="shared" si="85"/>
        <v>4643</v>
      </c>
      <c r="DC79" s="602">
        <f t="shared" si="86"/>
        <v>4650</v>
      </c>
      <c r="DD79" s="602">
        <f t="shared" si="87"/>
        <v>4660</v>
      </c>
      <c r="DE79" s="602">
        <f t="shared" si="88"/>
        <v>4660</v>
      </c>
      <c r="DF79" s="602">
        <f t="shared" si="89"/>
        <v>4660</v>
      </c>
      <c r="DG79" s="602">
        <f t="shared" si="90"/>
        <v>4660</v>
      </c>
      <c r="DH79" s="602">
        <f t="shared" si="91"/>
        <v>4660</v>
      </c>
      <c r="DI79" s="602">
        <f t="shared" si="92"/>
        <v>4660</v>
      </c>
      <c r="DJ79" s="602">
        <f t="shared" si="93"/>
        <v>4660</v>
      </c>
      <c r="DK79" s="602">
        <f t="shared" si="94"/>
        <v>4651</v>
      </c>
      <c r="DL79" s="602">
        <f t="shared" si="95"/>
        <v>4661</v>
      </c>
      <c r="DM79" s="602">
        <f t="shared" si="96"/>
        <v>4661</v>
      </c>
      <c r="DN79" s="602">
        <f t="shared" si="97"/>
        <v>4661</v>
      </c>
      <c r="DO79" s="602">
        <f t="shared" si="98"/>
        <v>4661</v>
      </c>
      <c r="DP79" s="602">
        <f t="shared" si="99"/>
        <v>4661</v>
      </c>
      <c r="DQ79" s="602">
        <f t="shared" si="100"/>
        <v>4661</v>
      </c>
      <c r="DR79" s="602">
        <f t="shared" si="101"/>
        <v>4661</v>
      </c>
      <c r="DS79" s="602">
        <f t="shared" si="102"/>
        <v>4652</v>
      </c>
      <c r="DT79" s="602">
        <f t="shared" si="103"/>
        <v>4662</v>
      </c>
      <c r="DU79" s="602">
        <f t="shared" si="104"/>
        <v>4662</v>
      </c>
      <c r="DV79" s="602">
        <f t="shared" si="105"/>
        <v>4662</v>
      </c>
      <c r="DW79" s="602">
        <f t="shared" si="106"/>
        <v>4662</v>
      </c>
      <c r="DX79" s="602">
        <f t="shared" si="107"/>
        <v>4662</v>
      </c>
      <c r="DY79" s="602">
        <f t="shared" si="108"/>
        <v>4662</v>
      </c>
      <c r="DZ79" s="602">
        <f t="shared" si="109"/>
        <v>4662</v>
      </c>
      <c r="EA79" s="602">
        <f t="shared" si="110"/>
        <v>4653</v>
      </c>
      <c r="EB79" s="602">
        <f t="shared" si="111"/>
        <v>4663</v>
      </c>
      <c r="EC79" s="602">
        <f t="shared" si="112"/>
        <v>4663</v>
      </c>
      <c r="ED79" s="602">
        <f t="shared" si="113"/>
        <v>4663</v>
      </c>
      <c r="EE79" s="602">
        <f t="shared" si="114"/>
        <v>4663</v>
      </c>
      <c r="EF79" s="602">
        <f t="shared" si="115"/>
        <v>4663</v>
      </c>
      <c r="EG79" s="602">
        <f t="shared" si="116"/>
        <v>4663</v>
      </c>
      <c r="EH79" s="602">
        <f t="shared" si="117"/>
        <v>4663</v>
      </c>
      <c r="EI79" s="602">
        <f t="shared" si="118"/>
        <v>4654</v>
      </c>
      <c r="EJ79" s="602">
        <f t="shared" si="119"/>
        <v>4664</v>
      </c>
      <c r="EK79" s="602">
        <f t="shared" si="120"/>
        <v>4664</v>
      </c>
      <c r="EL79" s="602">
        <f t="shared" si="121"/>
        <v>4664</v>
      </c>
      <c r="EM79" s="602">
        <f t="shared" si="122"/>
        <v>4664</v>
      </c>
      <c r="EN79" s="602">
        <f t="shared" si="123"/>
        <v>4664</v>
      </c>
      <c r="EO79" s="602">
        <f t="shared" si="124"/>
        <v>4664</v>
      </c>
      <c r="EP79" s="602">
        <f t="shared" si="125"/>
        <v>4664</v>
      </c>
      <c r="EQ79" s="602">
        <f t="shared" si="126"/>
        <v>4655</v>
      </c>
      <c r="ER79" s="602">
        <f t="shared" si="127"/>
        <v>4665</v>
      </c>
      <c r="ES79" s="602">
        <f t="shared" si="128"/>
        <v>4665</v>
      </c>
      <c r="ET79" s="602">
        <f t="shared" si="129"/>
        <v>4665</v>
      </c>
      <c r="EU79" s="602">
        <f t="shared" si="130"/>
        <v>4665</v>
      </c>
      <c r="EV79" s="602">
        <f t="shared" si="131"/>
        <v>4665</v>
      </c>
      <c r="EW79" s="602">
        <f t="shared" si="132"/>
        <v>4665</v>
      </c>
      <c r="EX79" s="602">
        <f t="shared" si="133"/>
        <v>4665</v>
      </c>
      <c r="EY79" s="602">
        <f t="shared" si="134"/>
        <v>4671</v>
      </c>
    </row>
    <row r="80" spans="2:155" ht="12.75" customHeight="1" x14ac:dyDescent="0.2">
      <c r="B80" s="617" t="str">
        <f>IF(COUNTIF($CK$10:CK80,TRUE)&gt;0,"",INDEX(C_InstallationDescription!$E$224:$E$240,ROWS($A$11:A80)))</f>
        <v/>
      </c>
      <c r="C80" s="623" t="str">
        <f>IF($E80="","",INDEX(C_InstallationDescription!F:F,MATCH($B80,C_InstallationDescription!$E:$E,0)))</f>
        <v/>
      </c>
      <c r="D80" s="623" t="str">
        <f>IF($E80="","",INDEX(C_InstallationDescription!I:I,MATCH($B80,C_InstallationDescription!$E:$E,0)))</f>
        <v/>
      </c>
      <c r="E80" s="623" t="str">
        <f>IF($B80="","",INDEX(C_InstallationDescription!F:F,MATCH($CJ80,C_InstallationDescription!$Q:$Q,0)))</f>
        <v/>
      </c>
      <c r="F80" s="624" t="str">
        <f>IF($E80="","",INDEX(C_InstallationDescription!L:L,MATCH($CJ80,C_InstallationDescription!$Q:$Q,0)))</f>
        <v/>
      </c>
      <c r="G80" s="623" t="str">
        <f>IF($E80="","",INDEX(C_InstallationDescription!M:M,MATCH($CJ80,C_InstallationDescription!$Q:$Q,0)))</f>
        <v/>
      </c>
      <c r="H80" s="623" t="str">
        <f>IF($E80="","",INDEX(C_InstallationDescription!N:N,MATCH($CJ80,C_InstallationDescription!$Q:$Q,0)))</f>
        <v/>
      </c>
      <c r="I80" s="620" t="str">
        <f>IF($E80="","",IF(INDEX(E_SourceStreams!$A:$N,CN80,I$7)="","",INDEX(E_SourceStreams!$A:$N,CN80,I$7)))</f>
        <v/>
      </c>
      <c r="J80" s="620" t="str">
        <f>IF($E80="","",IF(INDEX(E_SourceStreams!$A:$N,CO80,J$7)="","",INDEX(E_SourceStreams!$A:$N,CO80,J$7)))</f>
        <v/>
      </c>
      <c r="K80" s="620" t="str">
        <f>IF($E80="","",IF(INDEX(E_SourceStreams!$A:$N,CP80,K$7)="","",INDEX(E_SourceStreams!$A:$N,CP80,K$7)))</f>
        <v/>
      </c>
      <c r="L80" s="620" t="str">
        <f>IF($E80="","",IF(INDEX(E_SourceStreams!$A:$N,CQ80,L$7)="","",INDEX(E_SourceStreams!$A:$N,CQ80,L$7)))</f>
        <v/>
      </c>
      <c r="M80" s="620" t="str">
        <f>IF($E80="","",IF(INDEX(E_SourceStreams!$A:$N,CR80,M$7)="","",INDEX(E_SourceStreams!$A:$N,CR80,M$7)))</f>
        <v/>
      </c>
      <c r="N80" s="620" t="str">
        <f>IF($E80="","",IF(INDEX(E_SourceStreams!$A:$N,CS80,N$7)="","",INDEX(E_SourceStreams!$A:$N,CS80,N$7)))</f>
        <v/>
      </c>
      <c r="O80" s="620" t="str">
        <f>IF($E80="","",IF(INDEX(E_SourceStreams!$A:$N,CT80,O$7)="","",INDEX(E_SourceStreams!$A:$N,CT80,O$7)))</f>
        <v/>
      </c>
      <c r="P80" s="620" t="str">
        <f>IF($E80="","",IF(INDEX(E_SourceStreams!$A:$N,CU80,P$7)="","",INDEX(E_SourceStreams!$A:$N,CU80,P$7)))</f>
        <v/>
      </c>
      <c r="Q80" s="620" t="str">
        <f>IF($E80="","",IF(INDEX(E_SourceStreams!$A:$N,CV80,Q$7)="","",INDEX(E_SourceStreams!$A:$N,CV80,Q$7)))</f>
        <v/>
      </c>
      <c r="R80" s="620" t="str">
        <f>IF($E80="","",IF(INDEX(E_SourceStreams!$A:$N,CW80,R$7)="","",INDEX(E_SourceStreams!$A:$N,CW80,R$7)))</f>
        <v/>
      </c>
      <c r="S80" s="620" t="str">
        <f>IF($E80="","",IF(INDEX(E_SourceStreams!$A:$N,CX80,S$7)="","",INDEX(E_SourceStreams!$A:$N,CX80,S$7)))</f>
        <v/>
      </c>
      <c r="T80" s="620" t="str">
        <f>IF($E80="","",IF(INDEX(E_SourceStreams!$A:$N,CY80,T$7)="","",INDEX(E_SourceStreams!$A:$N,CY80,T$7)))</f>
        <v/>
      </c>
      <c r="U80" s="620" t="str">
        <f>IF($E80="","",IF(INDEX(E_SourceStreams!$A:$N,CZ80,U$7)="","",INDEX(E_SourceStreams!$A:$N,CZ80,U$7)))</f>
        <v/>
      </c>
      <c r="V80" s="620" t="str">
        <f>IF($E80="","",IF(INDEX(E_SourceStreams!$A:$N,DA80,V$7)="","",INDEX(E_SourceStreams!$A:$N,DA80,V$7)))</f>
        <v/>
      </c>
      <c r="W80" s="620" t="str">
        <f>IF($E80="","",IF(INDEX(E_SourceStreams!$A:$N,DB80,W$7)="","",INDEX(E_SourceStreams!$A:$N,DB80,W$7)))</f>
        <v/>
      </c>
      <c r="X80" s="620" t="str">
        <f>IF($E80="","",IF(INDEX(E_SourceStreams!$A:$N,DC80,X$7)="","",INDEX(E_SourceStreams!$A:$N,DC80,X$7)))</f>
        <v/>
      </c>
      <c r="Y80" s="620" t="str">
        <f>IF($E80="","",IF(INDEX(E_SourceStreams!$A:$N,DD80,Y$7)="","",INDEX(E_SourceStreams!$A:$N,DD80,Y$7)))</f>
        <v/>
      </c>
      <c r="Z80" s="620" t="str">
        <f>IF($E80="","",IF(INDEX(E_SourceStreams!$A:$N,DE80,Z$7)="","",INDEX(E_SourceStreams!$A:$N,DE80,Z$7)))</f>
        <v/>
      </c>
      <c r="AA80" s="620" t="str">
        <f>IF($E80="","",IF(INDEX(E_SourceStreams!$A:$N,DF80,AA$7)="","",INDEX(E_SourceStreams!$A:$N,DF80,AA$7)))</f>
        <v/>
      </c>
      <c r="AB80" s="620" t="str">
        <f>IF($E80="","",IF(INDEX(E_SourceStreams!$A:$N,DG80,AB$7)="","",INDEX(E_SourceStreams!$A:$N,DG80,AB$7)))</f>
        <v/>
      </c>
      <c r="AC80" s="620" t="str">
        <f>IF($E80="","",IF(INDEX(E_SourceStreams!$A:$N,DH80,AC$7)="","",INDEX(E_SourceStreams!$A:$N,DH80,AC$7)))</f>
        <v/>
      </c>
      <c r="AD80" s="620" t="str">
        <f>IF($E80="","",IF(INDEX(E_SourceStreams!$A:$N,DI80,AD$7)="","",INDEX(E_SourceStreams!$A:$N,DI80,AD$7)))</f>
        <v/>
      </c>
      <c r="AE80" s="620" t="str">
        <f>IF($E80="","",IF(INDEX(E_SourceStreams!$A:$N,DJ80,AE$7)="","",INDEX(E_SourceStreams!$A:$N,DJ80,AE$7)))</f>
        <v/>
      </c>
      <c r="AF80" s="620" t="str">
        <f>IF($E80="","",IF(INDEX(E_SourceStreams!$A:$N,DK80,AF$7)="","",INDEX(E_SourceStreams!$A:$N,DK80,AF$7)))</f>
        <v/>
      </c>
      <c r="AG80" s="620" t="str">
        <f>IF($E80="","",IF(INDEX(E_SourceStreams!$A:$N,DL80,AG$7)="","",INDEX(E_SourceStreams!$A:$N,DL80,AG$7)))</f>
        <v/>
      </c>
      <c r="AH80" s="620" t="str">
        <f>IF($E80="","",IF(INDEX(E_SourceStreams!$A:$N,DM80,AH$7)="","",INDEX(E_SourceStreams!$A:$N,DM80,AH$7)))</f>
        <v/>
      </c>
      <c r="AI80" s="620" t="str">
        <f>IF($E80="","",IF(INDEX(E_SourceStreams!$A:$N,DN80,AI$7)="","",INDEX(E_SourceStreams!$A:$N,DN80,AI$7)))</f>
        <v/>
      </c>
      <c r="AJ80" s="620" t="str">
        <f>IF($E80="","",IF(INDEX(E_SourceStreams!$A:$N,DO80,AJ$7)="","",INDEX(E_SourceStreams!$A:$N,DO80,AJ$7)))</f>
        <v/>
      </c>
      <c r="AK80" s="620" t="str">
        <f>IF($E80="","",IF(INDEX(E_SourceStreams!$A:$N,DP80,AK$7)="","",INDEX(E_SourceStreams!$A:$N,DP80,AK$7)))</f>
        <v/>
      </c>
      <c r="AL80" s="620" t="str">
        <f>IF($E80="","",IF(INDEX(E_SourceStreams!$A:$N,DQ80,AL$7)="","",INDEX(E_SourceStreams!$A:$N,DQ80,AL$7)))</f>
        <v/>
      </c>
      <c r="AM80" s="620" t="str">
        <f>IF($E80="","",IF(INDEX(E_SourceStreams!$A:$N,DR80,AM$7)="","",INDEX(E_SourceStreams!$A:$N,DR80,AM$7)))</f>
        <v/>
      </c>
      <c r="AN80" s="620" t="str">
        <f>IF($E80="","",IF(INDEX(E_SourceStreams!$A:$N,DS80,AN$7)="","",INDEX(E_SourceStreams!$A:$N,DS80,AN$7)))</f>
        <v/>
      </c>
      <c r="AO80" s="620" t="str">
        <f>IF($E80="","",IF(INDEX(E_SourceStreams!$A:$N,DT80,AO$7)="","",INDEX(E_SourceStreams!$A:$N,DT80,AO$7)))</f>
        <v/>
      </c>
      <c r="AP80" s="620" t="str">
        <f>IF($E80="","",IF(INDEX(E_SourceStreams!$A:$N,DU80,AP$7)="","",INDEX(E_SourceStreams!$A:$N,DU80,AP$7)))</f>
        <v/>
      </c>
      <c r="AQ80" s="620" t="str">
        <f>IF($E80="","",IF(INDEX(E_SourceStreams!$A:$N,DV80,AQ$7)="","",INDEX(E_SourceStreams!$A:$N,DV80,AQ$7)))</f>
        <v/>
      </c>
      <c r="AR80" s="620" t="str">
        <f>IF($E80="","",IF(INDEX(E_SourceStreams!$A:$N,DW80,AR$7)="","",INDEX(E_SourceStreams!$A:$N,DW80,AR$7)))</f>
        <v/>
      </c>
      <c r="AS80" s="620" t="str">
        <f>IF($E80="","",IF(INDEX(E_SourceStreams!$A:$N,DX80,AS$7)="","",INDEX(E_SourceStreams!$A:$N,DX80,AS$7)))</f>
        <v/>
      </c>
      <c r="AT80" s="620" t="str">
        <f>IF($E80="","",IF(INDEX(E_SourceStreams!$A:$N,DY80,AT$7)="","",INDEX(E_SourceStreams!$A:$N,DY80,AT$7)))</f>
        <v/>
      </c>
      <c r="AU80" s="620" t="str">
        <f>IF($E80="","",IF(INDEX(E_SourceStreams!$A:$N,DZ80,AU$7)="","",INDEX(E_SourceStreams!$A:$N,DZ80,AU$7)))</f>
        <v/>
      </c>
      <c r="AV80" s="620" t="str">
        <f>IF($E80="","",IF(INDEX(E_SourceStreams!$A:$N,EA80,AV$7)="","",INDEX(E_SourceStreams!$A:$N,EA80,AV$7)))</f>
        <v/>
      </c>
      <c r="AW80" s="620" t="str">
        <f>IF($E80="","",IF(INDEX(E_SourceStreams!$A:$N,EB80,AW$7)="","",INDEX(E_SourceStreams!$A:$N,EB80,AW$7)))</f>
        <v/>
      </c>
      <c r="AX80" s="620" t="str">
        <f>IF($E80="","",IF(INDEX(E_SourceStreams!$A:$N,EC80,AX$7)="","",INDEX(E_SourceStreams!$A:$N,EC80,AX$7)))</f>
        <v/>
      </c>
      <c r="AY80" s="620" t="str">
        <f>IF($E80="","",IF(INDEX(E_SourceStreams!$A:$N,ED80,AY$7)="","",INDEX(E_SourceStreams!$A:$N,ED80,AY$7)))</f>
        <v/>
      </c>
      <c r="AZ80" s="620" t="str">
        <f>IF($E80="","",IF(INDEX(E_SourceStreams!$A:$N,EE80,AZ$7)="","",INDEX(E_SourceStreams!$A:$N,EE80,AZ$7)))</f>
        <v/>
      </c>
      <c r="BA80" s="620" t="str">
        <f>IF($E80="","",IF(INDEX(E_SourceStreams!$A:$N,EF80,BA$7)="","",INDEX(E_SourceStreams!$A:$N,EF80,BA$7)))</f>
        <v/>
      </c>
      <c r="BB80" s="620" t="str">
        <f>IF($E80="","",IF(INDEX(E_SourceStreams!$A:$N,EG80,BB$7)="","",INDEX(E_SourceStreams!$A:$N,EG80,BB$7)))</f>
        <v/>
      </c>
      <c r="BC80" s="620" t="str">
        <f>IF($E80="","",IF(INDEX(E_SourceStreams!$A:$N,EH80,BC$7)="","",INDEX(E_SourceStreams!$A:$N,EH80,BC$7)))</f>
        <v/>
      </c>
      <c r="BD80" s="620" t="str">
        <f>IF($E80="","",IF(INDEX(E_SourceStreams!$A:$N,EI80,BD$7)="","",INDEX(E_SourceStreams!$A:$N,EI80,BD$7)))</f>
        <v/>
      </c>
      <c r="BE80" s="620" t="str">
        <f>IF($E80="","",IF(INDEX(E_SourceStreams!$A:$N,EJ80,BE$7)="","",INDEX(E_SourceStreams!$A:$N,EJ80,BE$7)))</f>
        <v/>
      </c>
      <c r="BF80" s="620" t="str">
        <f>IF($E80="","",IF(INDEX(E_SourceStreams!$A:$N,EK80,BF$7)="","",INDEX(E_SourceStreams!$A:$N,EK80,BF$7)))</f>
        <v/>
      </c>
      <c r="BG80" s="620" t="str">
        <f>IF($E80="","",IF(INDEX(E_SourceStreams!$A:$N,EL80,BG$7)="","",INDEX(E_SourceStreams!$A:$N,EL80,BG$7)))</f>
        <v/>
      </c>
      <c r="BH80" s="620" t="str">
        <f>IF($E80="","",IF(INDEX(E_SourceStreams!$A:$N,EM80,BH$7)="","",INDEX(E_SourceStreams!$A:$N,EM80,BH$7)))</f>
        <v/>
      </c>
      <c r="BI80" s="620" t="str">
        <f>IF($E80="","",IF(INDEX(E_SourceStreams!$A:$N,EN80,BI$7)="","",INDEX(E_SourceStreams!$A:$N,EN80,BI$7)))</f>
        <v/>
      </c>
      <c r="BJ80" s="620" t="str">
        <f>IF($E80="","",IF(INDEX(E_SourceStreams!$A:$N,EO80,BJ$7)="","",INDEX(E_SourceStreams!$A:$N,EO80,BJ$7)))</f>
        <v/>
      </c>
      <c r="BK80" s="620" t="str">
        <f>IF($E80="","",IF(INDEX(E_SourceStreams!$A:$N,EP80,BK$7)="","",INDEX(E_SourceStreams!$A:$N,EP80,BK$7)))</f>
        <v/>
      </c>
      <c r="BL80" s="620" t="str">
        <f>IF($E80="","",IF(INDEX(E_SourceStreams!$A:$N,EQ80,BL$7)="","",INDEX(E_SourceStreams!$A:$N,EQ80,BL$7)))</f>
        <v/>
      </c>
      <c r="BM80" s="620" t="str">
        <f>IF($E80="","",IF(INDEX(E_SourceStreams!$A:$N,ER80,BM$7)="","",INDEX(E_SourceStreams!$A:$N,ER80,BM$7)))</f>
        <v/>
      </c>
      <c r="BN80" s="620" t="str">
        <f>IF($E80="","",IF(INDEX(E_SourceStreams!$A:$N,ES80,BN$7)="","",INDEX(E_SourceStreams!$A:$N,ES80,BN$7)))</f>
        <v/>
      </c>
      <c r="BO80" s="620" t="str">
        <f>IF($E80="","",IF(INDEX(E_SourceStreams!$A:$N,ET80,BO$7)="","",INDEX(E_SourceStreams!$A:$N,ET80,BO$7)))</f>
        <v/>
      </c>
      <c r="BP80" s="620" t="str">
        <f>IF($E80="","",IF(INDEX(E_SourceStreams!$A:$N,EU80,BP$7)="","",INDEX(E_SourceStreams!$A:$N,EU80,BP$7)))</f>
        <v/>
      </c>
      <c r="BQ80" s="620" t="str">
        <f>IF($E80="","",IF(INDEX(E_SourceStreams!$A:$N,EV80,BQ$7)="","",INDEX(E_SourceStreams!$A:$N,EV80,BQ$7)))</f>
        <v/>
      </c>
      <c r="BR80" s="620" t="str">
        <f>IF($E80="","",IF(INDEX(E_SourceStreams!$A:$N,EW80,BR$7)="","",INDEX(E_SourceStreams!$A:$N,EW80,BR$7)))</f>
        <v/>
      </c>
      <c r="BS80" s="620" t="str">
        <f>IF($E80="","",IF(INDEX(E_SourceStreams!$A:$N,EX80,BS$7)="","",INDEX(E_SourceStreams!$A:$N,EX80,BS$7)))</f>
        <v/>
      </c>
      <c r="BT80" s="620" t="str">
        <f>IF($E80="","",IF(INDEX(E_SourceStreams!$A:$N,EY80,BT$7)="","",INDEX(E_SourceStreams!$A:$N,EY80,BT$7)))</f>
        <v/>
      </c>
      <c r="BU80" s="615"/>
      <c r="CJ80" s="621" t="str">
        <f t="shared" si="70"/>
        <v>SourceCategory_</v>
      </c>
      <c r="CK80" s="602" t="b">
        <f>INDEX(C_InstallationDescription!$A$224:$A$329,ROWS($CI$11:CI80))="ausblenden"</f>
        <v>1</v>
      </c>
      <c r="CL80" s="602" t="str">
        <f t="shared" si="71"/>
        <v>SourceStreamName_</v>
      </c>
      <c r="CN80" s="602">
        <f t="shared" si="135"/>
        <v>4688</v>
      </c>
      <c r="CO80" s="602">
        <f t="shared" si="72"/>
        <v>4690</v>
      </c>
      <c r="CP80" s="602">
        <f t="shared" si="73"/>
        <v>4692</v>
      </c>
      <c r="CQ80" s="602">
        <f t="shared" si="74"/>
        <v>4694</v>
      </c>
      <c r="CR80" s="602">
        <f t="shared" si="75"/>
        <v>4696</v>
      </c>
      <c r="CS80" s="602">
        <f t="shared" si="76"/>
        <v>4698</v>
      </c>
      <c r="CT80" s="602">
        <f t="shared" si="77"/>
        <v>4700</v>
      </c>
      <c r="CU80" s="602">
        <f t="shared" si="78"/>
        <v>4700</v>
      </c>
      <c r="CV80" s="602">
        <f t="shared" si="79"/>
        <v>4700</v>
      </c>
      <c r="CW80" s="602">
        <f t="shared" si="80"/>
        <v>4700</v>
      </c>
      <c r="CX80" s="602">
        <f t="shared" si="81"/>
        <v>4700</v>
      </c>
      <c r="CY80" s="602">
        <f t="shared" si="82"/>
        <v>4703</v>
      </c>
      <c r="CZ80" s="602">
        <f t="shared" si="83"/>
        <v>4707</v>
      </c>
      <c r="DA80" s="602">
        <f t="shared" si="84"/>
        <v>4708</v>
      </c>
      <c r="DB80" s="602">
        <f t="shared" si="85"/>
        <v>4709</v>
      </c>
      <c r="DC80" s="602">
        <f t="shared" si="86"/>
        <v>4716</v>
      </c>
      <c r="DD80" s="602">
        <f t="shared" si="87"/>
        <v>4726</v>
      </c>
      <c r="DE80" s="602">
        <f t="shared" si="88"/>
        <v>4726</v>
      </c>
      <c r="DF80" s="602">
        <f t="shared" si="89"/>
        <v>4726</v>
      </c>
      <c r="DG80" s="602">
        <f t="shared" si="90"/>
        <v>4726</v>
      </c>
      <c r="DH80" s="602">
        <f t="shared" si="91"/>
        <v>4726</v>
      </c>
      <c r="DI80" s="602">
        <f t="shared" si="92"/>
        <v>4726</v>
      </c>
      <c r="DJ80" s="602">
        <f t="shared" si="93"/>
        <v>4726</v>
      </c>
      <c r="DK80" s="602">
        <f t="shared" si="94"/>
        <v>4717</v>
      </c>
      <c r="DL80" s="602">
        <f t="shared" si="95"/>
        <v>4727</v>
      </c>
      <c r="DM80" s="602">
        <f t="shared" si="96"/>
        <v>4727</v>
      </c>
      <c r="DN80" s="602">
        <f t="shared" si="97"/>
        <v>4727</v>
      </c>
      <c r="DO80" s="602">
        <f t="shared" si="98"/>
        <v>4727</v>
      </c>
      <c r="DP80" s="602">
        <f t="shared" si="99"/>
        <v>4727</v>
      </c>
      <c r="DQ80" s="602">
        <f t="shared" si="100"/>
        <v>4727</v>
      </c>
      <c r="DR80" s="602">
        <f t="shared" si="101"/>
        <v>4727</v>
      </c>
      <c r="DS80" s="602">
        <f t="shared" si="102"/>
        <v>4718</v>
      </c>
      <c r="DT80" s="602">
        <f t="shared" si="103"/>
        <v>4728</v>
      </c>
      <c r="DU80" s="602">
        <f t="shared" si="104"/>
        <v>4728</v>
      </c>
      <c r="DV80" s="602">
        <f t="shared" si="105"/>
        <v>4728</v>
      </c>
      <c r="DW80" s="602">
        <f t="shared" si="106"/>
        <v>4728</v>
      </c>
      <c r="DX80" s="602">
        <f t="shared" si="107"/>
        <v>4728</v>
      </c>
      <c r="DY80" s="602">
        <f t="shared" si="108"/>
        <v>4728</v>
      </c>
      <c r="DZ80" s="602">
        <f t="shared" si="109"/>
        <v>4728</v>
      </c>
      <c r="EA80" s="602">
        <f t="shared" si="110"/>
        <v>4719</v>
      </c>
      <c r="EB80" s="602">
        <f t="shared" si="111"/>
        <v>4729</v>
      </c>
      <c r="EC80" s="602">
        <f t="shared" si="112"/>
        <v>4729</v>
      </c>
      <c r="ED80" s="602">
        <f t="shared" si="113"/>
        <v>4729</v>
      </c>
      <c r="EE80" s="602">
        <f t="shared" si="114"/>
        <v>4729</v>
      </c>
      <c r="EF80" s="602">
        <f t="shared" si="115"/>
        <v>4729</v>
      </c>
      <c r="EG80" s="602">
        <f t="shared" si="116"/>
        <v>4729</v>
      </c>
      <c r="EH80" s="602">
        <f t="shared" si="117"/>
        <v>4729</v>
      </c>
      <c r="EI80" s="602">
        <f t="shared" si="118"/>
        <v>4720</v>
      </c>
      <c r="EJ80" s="602">
        <f t="shared" si="119"/>
        <v>4730</v>
      </c>
      <c r="EK80" s="602">
        <f t="shared" si="120"/>
        <v>4730</v>
      </c>
      <c r="EL80" s="602">
        <f t="shared" si="121"/>
        <v>4730</v>
      </c>
      <c r="EM80" s="602">
        <f t="shared" si="122"/>
        <v>4730</v>
      </c>
      <c r="EN80" s="602">
        <f t="shared" si="123"/>
        <v>4730</v>
      </c>
      <c r="EO80" s="602">
        <f t="shared" si="124"/>
        <v>4730</v>
      </c>
      <c r="EP80" s="602">
        <f t="shared" si="125"/>
        <v>4730</v>
      </c>
      <c r="EQ80" s="602">
        <f t="shared" si="126"/>
        <v>4721</v>
      </c>
      <c r="ER80" s="602">
        <f t="shared" si="127"/>
        <v>4731</v>
      </c>
      <c r="ES80" s="602">
        <f t="shared" si="128"/>
        <v>4731</v>
      </c>
      <c r="ET80" s="602">
        <f t="shared" si="129"/>
        <v>4731</v>
      </c>
      <c r="EU80" s="602">
        <f t="shared" si="130"/>
        <v>4731</v>
      </c>
      <c r="EV80" s="602">
        <f t="shared" si="131"/>
        <v>4731</v>
      </c>
      <c r="EW80" s="602">
        <f t="shared" si="132"/>
        <v>4731</v>
      </c>
      <c r="EX80" s="602">
        <f t="shared" si="133"/>
        <v>4731</v>
      </c>
      <c r="EY80" s="602">
        <f t="shared" si="134"/>
        <v>4737</v>
      </c>
    </row>
    <row r="81" spans="1:204" ht="12.75" customHeight="1" x14ac:dyDescent="0.2">
      <c r="B81" s="617" t="str">
        <f>IF(COUNTIF($CK$10:CK81,TRUE)&gt;0,"",INDEX(C_InstallationDescription!$E$224:$E$240,ROWS($A$11:A81)))</f>
        <v/>
      </c>
      <c r="C81" s="623" t="str">
        <f>IF($E81="","",INDEX(C_InstallationDescription!F:F,MATCH($B81,C_InstallationDescription!$E:$E,0)))</f>
        <v/>
      </c>
      <c r="D81" s="623" t="str">
        <f>IF($E81="","",INDEX(C_InstallationDescription!I:I,MATCH($B81,C_InstallationDescription!$E:$E,0)))</f>
        <v/>
      </c>
      <c r="E81" s="623" t="str">
        <f>IF($B81="","",INDEX(C_InstallationDescription!F:F,MATCH($CJ81,C_InstallationDescription!$Q:$Q,0)))</f>
        <v/>
      </c>
      <c r="F81" s="624" t="str">
        <f>IF($E81="","",INDEX(C_InstallationDescription!L:L,MATCH($CJ81,C_InstallationDescription!$Q:$Q,0)))</f>
        <v/>
      </c>
      <c r="G81" s="623" t="str">
        <f>IF($E81="","",INDEX(C_InstallationDescription!M:M,MATCH($CJ81,C_InstallationDescription!$Q:$Q,0)))</f>
        <v/>
      </c>
      <c r="H81" s="623" t="str">
        <f>IF($E81="","",INDEX(C_InstallationDescription!N:N,MATCH($CJ81,C_InstallationDescription!$Q:$Q,0)))</f>
        <v/>
      </c>
      <c r="I81" s="620" t="str">
        <f>IF($E81="","",IF(INDEX(E_SourceStreams!$A:$N,CN81,I$7)="","",INDEX(E_SourceStreams!$A:$N,CN81,I$7)))</f>
        <v/>
      </c>
      <c r="J81" s="620" t="str">
        <f>IF($E81="","",IF(INDEX(E_SourceStreams!$A:$N,CO81,J$7)="","",INDEX(E_SourceStreams!$A:$N,CO81,J$7)))</f>
        <v/>
      </c>
      <c r="K81" s="620" t="str">
        <f>IF($E81="","",IF(INDEX(E_SourceStreams!$A:$N,CP81,K$7)="","",INDEX(E_SourceStreams!$A:$N,CP81,K$7)))</f>
        <v/>
      </c>
      <c r="L81" s="620" t="str">
        <f>IF($E81="","",IF(INDEX(E_SourceStreams!$A:$N,CQ81,L$7)="","",INDEX(E_SourceStreams!$A:$N,CQ81,L$7)))</f>
        <v/>
      </c>
      <c r="M81" s="620" t="str">
        <f>IF($E81="","",IF(INDEX(E_SourceStreams!$A:$N,CR81,M$7)="","",INDEX(E_SourceStreams!$A:$N,CR81,M$7)))</f>
        <v/>
      </c>
      <c r="N81" s="620" t="str">
        <f>IF($E81="","",IF(INDEX(E_SourceStreams!$A:$N,CS81,N$7)="","",INDEX(E_SourceStreams!$A:$N,CS81,N$7)))</f>
        <v/>
      </c>
      <c r="O81" s="620" t="str">
        <f>IF($E81="","",IF(INDEX(E_SourceStreams!$A:$N,CT81,O$7)="","",INDEX(E_SourceStreams!$A:$N,CT81,O$7)))</f>
        <v/>
      </c>
      <c r="P81" s="620" t="str">
        <f>IF($E81="","",IF(INDEX(E_SourceStreams!$A:$N,CU81,P$7)="","",INDEX(E_SourceStreams!$A:$N,CU81,P$7)))</f>
        <v/>
      </c>
      <c r="Q81" s="620" t="str">
        <f>IF($E81="","",IF(INDEX(E_SourceStreams!$A:$N,CV81,Q$7)="","",INDEX(E_SourceStreams!$A:$N,CV81,Q$7)))</f>
        <v/>
      </c>
      <c r="R81" s="620" t="str">
        <f>IF($E81="","",IF(INDEX(E_SourceStreams!$A:$N,CW81,R$7)="","",INDEX(E_SourceStreams!$A:$N,CW81,R$7)))</f>
        <v/>
      </c>
      <c r="S81" s="620" t="str">
        <f>IF($E81="","",IF(INDEX(E_SourceStreams!$A:$N,CX81,S$7)="","",INDEX(E_SourceStreams!$A:$N,CX81,S$7)))</f>
        <v/>
      </c>
      <c r="T81" s="620" t="str">
        <f>IF($E81="","",IF(INDEX(E_SourceStreams!$A:$N,CY81,T$7)="","",INDEX(E_SourceStreams!$A:$N,CY81,T$7)))</f>
        <v/>
      </c>
      <c r="U81" s="620" t="str">
        <f>IF($E81="","",IF(INDEX(E_SourceStreams!$A:$N,CZ81,U$7)="","",INDEX(E_SourceStreams!$A:$N,CZ81,U$7)))</f>
        <v/>
      </c>
      <c r="V81" s="620" t="str">
        <f>IF($E81="","",IF(INDEX(E_SourceStreams!$A:$N,DA81,V$7)="","",INDEX(E_SourceStreams!$A:$N,DA81,V$7)))</f>
        <v/>
      </c>
      <c r="W81" s="620" t="str">
        <f>IF($E81="","",IF(INDEX(E_SourceStreams!$A:$N,DB81,W$7)="","",INDEX(E_SourceStreams!$A:$N,DB81,W$7)))</f>
        <v/>
      </c>
      <c r="X81" s="620" t="str">
        <f>IF($E81="","",IF(INDEX(E_SourceStreams!$A:$N,DC81,X$7)="","",INDEX(E_SourceStreams!$A:$N,DC81,X$7)))</f>
        <v/>
      </c>
      <c r="Y81" s="620" t="str">
        <f>IF($E81="","",IF(INDEX(E_SourceStreams!$A:$N,DD81,Y$7)="","",INDEX(E_SourceStreams!$A:$N,DD81,Y$7)))</f>
        <v/>
      </c>
      <c r="Z81" s="620" t="str">
        <f>IF($E81="","",IF(INDEX(E_SourceStreams!$A:$N,DE81,Z$7)="","",INDEX(E_SourceStreams!$A:$N,DE81,Z$7)))</f>
        <v/>
      </c>
      <c r="AA81" s="620" t="str">
        <f>IF($E81="","",IF(INDEX(E_SourceStreams!$A:$N,DF81,AA$7)="","",INDEX(E_SourceStreams!$A:$N,DF81,AA$7)))</f>
        <v/>
      </c>
      <c r="AB81" s="620" t="str">
        <f>IF($E81="","",IF(INDEX(E_SourceStreams!$A:$N,DG81,AB$7)="","",INDEX(E_SourceStreams!$A:$N,DG81,AB$7)))</f>
        <v/>
      </c>
      <c r="AC81" s="620" t="str">
        <f>IF($E81="","",IF(INDEX(E_SourceStreams!$A:$N,DH81,AC$7)="","",INDEX(E_SourceStreams!$A:$N,DH81,AC$7)))</f>
        <v/>
      </c>
      <c r="AD81" s="620" t="str">
        <f>IF($E81="","",IF(INDEX(E_SourceStreams!$A:$N,DI81,AD$7)="","",INDEX(E_SourceStreams!$A:$N,DI81,AD$7)))</f>
        <v/>
      </c>
      <c r="AE81" s="620" t="str">
        <f>IF($E81="","",IF(INDEX(E_SourceStreams!$A:$N,DJ81,AE$7)="","",INDEX(E_SourceStreams!$A:$N,DJ81,AE$7)))</f>
        <v/>
      </c>
      <c r="AF81" s="620" t="str">
        <f>IF($E81="","",IF(INDEX(E_SourceStreams!$A:$N,DK81,AF$7)="","",INDEX(E_SourceStreams!$A:$N,DK81,AF$7)))</f>
        <v/>
      </c>
      <c r="AG81" s="620" t="str">
        <f>IF($E81="","",IF(INDEX(E_SourceStreams!$A:$N,DL81,AG$7)="","",INDEX(E_SourceStreams!$A:$N,DL81,AG$7)))</f>
        <v/>
      </c>
      <c r="AH81" s="620" t="str">
        <f>IF($E81="","",IF(INDEX(E_SourceStreams!$A:$N,DM81,AH$7)="","",INDEX(E_SourceStreams!$A:$N,DM81,AH$7)))</f>
        <v/>
      </c>
      <c r="AI81" s="620" t="str">
        <f>IF($E81="","",IF(INDEX(E_SourceStreams!$A:$N,DN81,AI$7)="","",INDEX(E_SourceStreams!$A:$N,DN81,AI$7)))</f>
        <v/>
      </c>
      <c r="AJ81" s="620" t="str">
        <f>IF($E81="","",IF(INDEX(E_SourceStreams!$A:$N,DO81,AJ$7)="","",INDEX(E_SourceStreams!$A:$N,DO81,AJ$7)))</f>
        <v/>
      </c>
      <c r="AK81" s="620" t="str">
        <f>IF($E81="","",IF(INDEX(E_SourceStreams!$A:$N,DP81,AK$7)="","",INDEX(E_SourceStreams!$A:$N,DP81,AK$7)))</f>
        <v/>
      </c>
      <c r="AL81" s="620" t="str">
        <f>IF($E81="","",IF(INDEX(E_SourceStreams!$A:$N,DQ81,AL$7)="","",INDEX(E_SourceStreams!$A:$N,DQ81,AL$7)))</f>
        <v/>
      </c>
      <c r="AM81" s="620" t="str">
        <f>IF($E81="","",IF(INDEX(E_SourceStreams!$A:$N,DR81,AM$7)="","",INDEX(E_SourceStreams!$A:$N,DR81,AM$7)))</f>
        <v/>
      </c>
      <c r="AN81" s="620" t="str">
        <f>IF($E81="","",IF(INDEX(E_SourceStreams!$A:$N,DS81,AN$7)="","",INDEX(E_SourceStreams!$A:$N,DS81,AN$7)))</f>
        <v/>
      </c>
      <c r="AO81" s="620" t="str">
        <f>IF($E81="","",IF(INDEX(E_SourceStreams!$A:$N,DT81,AO$7)="","",INDEX(E_SourceStreams!$A:$N,DT81,AO$7)))</f>
        <v/>
      </c>
      <c r="AP81" s="620" t="str">
        <f>IF($E81="","",IF(INDEX(E_SourceStreams!$A:$N,DU81,AP$7)="","",INDEX(E_SourceStreams!$A:$N,DU81,AP$7)))</f>
        <v/>
      </c>
      <c r="AQ81" s="620" t="str">
        <f>IF($E81="","",IF(INDEX(E_SourceStreams!$A:$N,DV81,AQ$7)="","",INDEX(E_SourceStreams!$A:$N,DV81,AQ$7)))</f>
        <v/>
      </c>
      <c r="AR81" s="620" t="str">
        <f>IF($E81="","",IF(INDEX(E_SourceStreams!$A:$N,DW81,AR$7)="","",INDEX(E_SourceStreams!$A:$N,DW81,AR$7)))</f>
        <v/>
      </c>
      <c r="AS81" s="620" t="str">
        <f>IF($E81="","",IF(INDEX(E_SourceStreams!$A:$N,DX81,AS$7)="","",INDEX(E_SourceStreams!$A:$N,DX81,AS$7)))</f>
        <v/>
      </c>
      <c r="AT81" s="620" t="str">
        <f>IF($E81="","",IF(INDEX(E_SourceStreams!$A:$N,DY81,AT$7)="","",INDEX(E_SourceStreams!$A:$N,DY81,AT$7)))</f>
        <v/>
      </c>
      <c r="AU81" s="620" t="str">
        <f>IF($E81="","",IF(INDEX(E_SourceStreams!$A:$N,DZ81,AU$7)="","",INDEX(E_SourceStreams!$A:$N,DZ81,AU$7)))</f>
        <v/>
      </c>
      <c r="AV81" s="620" t="str">
        <f>IF($E81="","",IF(INDEX(E_SourceStreams!$A:$N,EA81,AV$7)="","",INDEX(E_SourceStreams!$A:$N,EA81,AV$7)))</f>
        <v/>
      </c>
      <c r="AW81" s="620" t="str">
        <f>IF($E81="","",IF(INDEX(E_SourceStreams!$A:$N,EB81,AW$7)="","",INDEX(E_SourceStreams!$A:$N,EB81,AW$7)))</f>
        <v/>
      </c>
      <c r="AX81" s="620" t="str">
        <f>IF($E81="","",IF(INDEX(E_SourceStreams!$A:$N,EC81,AX$7)="","",INDEX(E_SourceStreams!$A:$N,EC81,AX$7)))</f>
        <v/>
      </c>
      <c r="AY81" s="620" t="str">
        <f>IF($E81="","",IF(INDEX(E_SourceStreams!$A:$N,ED81,AY$7)="","",INDEX(E_SourceStreams!$A:$N,ED81,AY$7)))</f>
        <v/>
      </c>
      <c r="AZ81" s="620" t="str">
        <f>IF($E81="","",IF(INDEX(E_SourceStreams!$A:$N,EE81,AZ$7)="","",INDEX(E_SourceStreams!$A:$N,EE81,AZ$7)))</f>
        <v/>
      </c>
      <c r="BA81" s="620" t="str">
        <f>IF($E81="","",IF(INDEX(E_SourceStreams!$A:$N,EF81,BA$7)="","",INDEX(E_SourceStreams!$A:$N,EF81,BA$7)))</f>
        <v/>
      </c>
      <c r="BB81" s="620" t="str">
        <f>IF($E81="","",IF(INDEX(E_SourceStreams!$A:$N,EG81,BB$7)="","",INDEX(E_SourceStreams!$A:$N,EG81,BB$7)))</f>
        <v/>
      </c>
      <c r="BC81" s="620" t="str">
        <f>IF($E81="","",IF(INDEX(E_SourceStreams!$A:$N,EH81,BC$7)="","",INDEX(E_SourceStreams!$A:$N,EH81,BC$7)))</f>
        <v/>
      </c>
      <c r="BD81" s="620" t="str">
        <f>IF($E81="","",IF(INDEX(E_SourceStreams!$A:$N,EI81,BD$7)="","",INDEX(E_SourceStreams!$A:$N,EI81,BD$7)))</f>
        <v/>
      </c>
      <c r="BE81" s="620" t="str">
        <f>IF($E81="","",IF(INDEX(E_SourceStreams!$A:$N,EJ81,BE$7)="","",INDEX(E_SourceStreams!$A:$N,EJ81,BE$7)))</f>
        <v/>
      </c>
      <c r="BF81" s="620" t="str">
        <f>IF($E81="","",IF(INDEX(E_SourceStreams!$A:$N,EK81,BF$7)="","",INDEX(E_SourceStreams!$A:$N,EK81,BF$7)))</f>
        <v/>
      </c>
      <c r="BG81" s="620" t="str">
        <f>IF($E81="","",IF(INDEX(E_SourceStreams!$A:$N,EL81,BG$7)="","",INDEX(E_SourceStreams!$A:$N,EL81,BG$7)))</f>
        <v/>
      </c>
      <c r="BH81" s="620" t="str">
        <f>IF($E81="","",IF(INDEX(E_SourceStreams!$A:$N,EM81,BH$7)="","",INDEX(E_SourceStreams!$A:$N,EM81,BH$7)))</f>
        <v/>
      </c>
      <c r="BI81" s="620" t="str">
        <f>IF($E81="","",IF(INDEX(E_SourceStreams!$A:$N,EN81,BI$7)="","",INDEX(E_SourceStreams!$A:$N,EN81,BI$7)))</f>
        <v/>
      </c>
      <c r="BJ81" s="620" t="str">
        <f>IF($E81="","",IF(INDEX(E_SourceStreams!$A:$N,EO81,BJ$7)="","",INDEX(E_SourceStreams!$A:$N,EO81,BJ$7)))</f>
        <v/>
      </c>
      <c r="BK81" s="620" t="str">
        <f>IF($E81="","",IF(INDEX(E_SourceStreams!$A:$N,EP81,BK$7)="","",INDEX(E_SourceStreams!$A:$N,EP81,BK$7)))</f>
        <v/>
      </c>
      <c r="BL81" s="620" t="str">
        <f>IF($E81="","",IF(INDEX(E_SourceStreams!$A:$N,EQ81,BL$7)="","",INDEX(E_SourceStreams!$A:$N,EQ81,BL$7)))</f>
        <v/>
      </c>
      <c r="BM81" s="620" t="str">
        <f>IF($E81="","",IF(INDEX(E_SourceStreams!$A:$N,ER81,BM$7)="","",INDEX(E_SourceStreams!$A:$N,ER81,BM$7)))</f>
        <v/>
      </c>
      <c r="BN81" s="620" t="str">
        <f>IF($E81="","",IF(INDEX(E_SourceStreams!$A:$N,ES81,BN$7)="","",INDEX(E_SourceStreams!$A:$N,ES81,BN$7)))</f>
        <v/>
      </c>
      <c r="BO81" s="620" t="str">
        <f>IF($E81="","",IF(INDEX(E_SourceStreams!$A:$N,ET81,BO$7)="","",INDEX(E_SourceStreams!$A:$N,ET81,BO$7)))</f>
        <v/>
      </c>
      <c r="BP81" s="620" t="str">
        <f>IF($E81="","",IF(INDEX(E_SourceStreams!$A:$N,EU81,BP$7)="","",INDEX(E_SourceStreams!$A:$N,EU81,BP$7)))</f>
        <v/>
      </c>
      <c r="BQ81" s="620" t="str">
        <f>IF($E81="","",IF(INDEX(E_SourceStreams!$A:$N,EV81,BQ$7)="","",INDEX(E_SourceStreams!$A:$N,EV81,BQ$7)))</f>
        <v/>
      </c>
      <c r="BR81" s="620" t="str">
        <f>IF($E81="","",IF(INDEX(E_SourceStreams!$A:$N,EW81,BR$7)="","",INDEX(E_SourceStreams!$A:$N,EW81,BR$7)))</f>
        <v/>
      </c>
      <c r="BS81" s="620" t="str">
        <f>IF($E81="","",IF(INDEX(E_SourceStreams!$A:$N,EX81,BS$7)="","",INDEX(E_SourceStreams!$A:$N,EX81,BS$7)))</f>
        <v/>
      </c>
      <c r="BT81" s="620" t="str">
        <f>IF($E81="","",IF(INDEX(E_SourceStreams!$A:$N,EY81,BT$7)="","",INDEX(E_SourceStreams!$A:$N,EY81,BT$7)))</f>
        <v/>
      </c>
      <c r="BU81" s="615"/>
      <c r="CJ81" s="621" t="str">
        <f t="shared" si="70"/>
        <v>SourceCategory_</v>
      </c>
      <c r="CK81" s="602" t="b">
        <f>INDEX(C_InstallationDescription!$A$224:$A$329,ROWS($CI$11:CI81))="ausblenden"</f>
        <v>1</v>
      </c>
      <c r="CL81" s="602" t="str">
        <f t="shared" si="71"/>
        <v>SourceStreamName_</v>
      </c>
      <c r="CN81" s="602">
        <f t="shared" si="135"/>
        <v>4754</v>
      </c>
      <c r="CO81" s="602">
        <f t="shared" si="72"/>
        <v>4756</v>
      </c>
      <c r="CP81" s="602">
        <f t="shared" si="73"/>
        <v>4758</v>
      </c>
      <c r="CQ81" s="602">
        <f t="shared" si="74"/>
        <v>4760</v>
      </c>
      <c r="CR81" s="602">
        <f t="shared" si="75"/>
        <v>4762</v>
      </c>
      <c r="CS81" s="602">
        <f t="shared" si="76"/>
        <v>4764</v>
      </c>
      <c r="CT81" s="602">
        <f t="shared" si="77"/>
        <v>4766</v>
      </c>
      <c r="CU81" s="602">
        <f t="shared" si="78"/>
        <v>4766</v>
      </c>
      <c r="CV81" s="602">
        <f t="shared" si="79"/>
        <v>4766</v>
      </c>
      <c r="CW81" s="602">
        <f t="shared" si="80"/>
        <v>4766</v>
      </c>
      <c r="CX81" s="602">
        <f t="shared" si="81"/>
        <v>4766</v>
      </c>
      <c r="CY81" s="602">
        <f t="shared" si="82"/>
        <v>4769</v>
      </c>
      <c r="CZ81" s="602">
        <f t="shared" si="83"/>
        <v>4773</v>
      </c>
      <c r="DA81" s="602">
        <f t="shared" si="84"/>
        <v>4774</v>
      </c>
      <c r="DB81" s="602">
        <f t="shared" si="85"/>
        <v>4775</v>
      </c>
      <c r="DC81" s="602">
        <f t="shared" si="86"/>
        <v>4782</v>
      </c>
      <c r="DD81" s="602">
        <f t="shared" si="87"/>
        <v>4792</v>
      </c>
      <c r="DE81" s="602">
        <f t="shared" si="88"/>
        <v>4792</v>
      </c>
      <c r="DF81" s="602">
        <f t="shared" si="89"/>
        <v>4792</v>
      </c>
      <c r="DG81" s="602">
        <f t="shared" si="90"/>
        <v>4792</v>
      </c>
      <c r="DH81" s="602">
        <f t="shared" si="91"/>
        <v>4792</v>
      </c>
      <c r="DI81" s="602">
        <f t="shared" si="92"/>
        <v>4792</v>
      </c>
      <c r="DJ81" s="602">
        <f t="shared" si="93"/>
        <v>4792</v>
      </c>
      <c r="DK81" s="602">
        <f t="shared" si="94"/>
        <v>4783</v>
      </c>
      <c r="DL81" s="602">
        <f t="shared" si="95"/>
        <v>4793</v>
      </c>
      <c r="DM81" s="602">
        <f t="shared" si="96"/>
        <v>4793</v>
      </c>
      <c r="DN81" s="602">
        <f t="shared" si="97"/>
        <v>4793</v>
      </c>
      <c r="DO81" s="602">
        <f t="shared" si="98"/>
        <v>4793</v>
      </c>
      <c r="DP81" s="602">
        <f t="shared" si="99"/>
        <v>4793</v>
      </c>
      <c r="DQ81" s="602">
        <f t="shared" si="100"/>
        <v>4793</v>
      </c>
      <c r="DR81" s="602">
        <f t="shared" si="101"/>
        <v>4793</v>
      </c>
      <c r="DS81" s="602">
        <f t="shared" si="102"/>
        <v>4784</v>
      </c>
      <c r="DT81" s="602">
        <f t="shared" si="103"/>
        <v>4794</v>
      </c>
      <c r="DU81" s="602">
        <f t="shared" si="104"/>
        <v>4794</v>
      </c>
      <c r="DV81" s="602">
        <f t="shared" si="105"/>
        <v>4794</v>
      </c>
      <c r="DW81" s="602">
        <f t="shared" si="106"/>
        <v>4794</v>
      </c>
      <c r="DX81" s="602">
        <f t="shared" si="107"/>
        <v>4794</v>
      </c>
      <c r="DY81" s="602">
        <f t="shared" si="108"/>
        <v>4794</v>
      </c>
      <c r="DZ81" s="602">
        <f t="shared" si="109"/>
        <v>4794</v>
      </c>
      <c r="EA81" s="602">
        <f t="shared" si="110"/>
        <v>4785</v>
      </c>
      <c r="EB81" s="602">
        <f t="shared" si="111"/>
        <v>4795</v>
      </c>
      <c r="EC81" s="602">
        <f t="shared" si="112"/>
        <v>4795</v>
      </c>
      <c r="ED81" s="602">
        <f t="shared" si="113"/>
        <v>4795</v>
      </c>
      <c r="EE81" s="602">
        <f t="shared" si="114"/>
        <v>4795</v>
      </c>
      <c r="EF81" s="602">
        <f t="shared" si="115"/>
        <v>4795</v>
      </c>
      <c r="EG81" s="602">
        <f t="shared" si="116"/>
        <v>4795</v>
      </c>
      <c r="EH81" s="602">
        <f t="shared" si="117"/>
        <v>4795</v>
      </c>
      <c r="EI81" s="602">
        <f t="shared" si="118"/>
        <v>4786</v>
      </c>
      <c r="EJ81" s="602">
        <f t="shared" si="119"/>
        <v>4796</v>
      </c>
      <c r="EK81" s="602">
        <f t="shared" si="120"/>
        <v>4796</v>
      </c>
      <c r="EL81" s="602">
        <f t="shared" si="121"/>
        <v>4796</v>
      </c>
      <c r="EM81" s="602">
        <f t="shared" si="122"/>
        <v>4796</v>
      </c>
      <c r="EN81" s="602">
        <f t="shared" si="123"/>
        <v>4796</v>
      </c>
      <c r="EO81" s="602">
        <f t="shared" si="124"/>
        <v>4796</v>
      </c>
      <c r="EP81" s="602">
        <f t="shared" si="125"/>
        <v>4796</v>
      </c>
      <c r="EQ81" s="602">
        <f t="shared" si="126"/>
        <v>4787</v>
      </c>
      <c r="ER81" s="602">
        <f t="shared" si="127"/>
        <v>4797</v>
      </c>
      <c r="ES81" s="602">
        <f t="shared" si="128"/>
        <v>4797</v>
      </c>
      <c r="ET81" s="602">
        <f t="shared" si="129"/>
        <v>4797</v>
      </c>
      <c r="EU81" s="602">
        <f t="shared" si="130"/>
        <v>4797</v>
      </c>
      <c r="EV81" s="602">
        <f t="shared" si="131"/>
        <v>4797</v>
      </c>
      <c r="EW81" s="602">
        <f t="shared" si="132"/>
        <v>4797</v>
      </c>
      <c r="EX81" s="602">
        <f t="shared" si="133"/>
        <v>4797</v>
      </c>
      <c r="EY81" s="602">
        <f t="shared" si="134"/>
        <v>4803</v>
      </c>
    </row>
    <row r="82" spans="1:204" ht="12.75" customHeight="1" x14ac:dyDescent="0.2">
      <c r="B82" s="617" t="str">
        <f>IF(COUNTIF($CK$10:CK82,TRUE)&gt;0,"",INDEX(C_InstallationDescription!$E$224:$E$240,ROWS($A$11:A82)))</f>
        <v/>
      </c>
      <c r="C82" s="623" t="str">
        <f>IF($E82="","",INDEX(C_InstallationDescription!F:F,MATCH($B82,C_InstallationDescription!$E:$E,0)))</f>
        <v/>
      </c>
      <c r="D82" s="623" t="str">
        <f>IF($E82="","",INDEX(C_InstallationDescription!I:I,MATCH($B82,C_InstallationDescription!$E:$E,0)))</f>
        <v/>
      </c>
      <c r="E82" s="623" t="str">
        <f>IF($B82="","",INDEX(C_InstallationDescription!F:F,MATCH($CJ82,C_InstallationDescription!$Q:$Q,0)))</f>
        <v/>
      </c>
      <c r="F82" s="624" t="str">
        <f>IF($E82="","",INDEX(C_InstallationDescription!L:L,MATCH($CJ82,C_InstallationDescription!$Q:$Q,0)))</f>
        <v/>
      </c>
      <c r="G82" s="623" t="str">
        <f>IF($E82="","",INDEX(C_InstallationDescription!M:M,MATCH($CJ82,C_InstallationDescription!$Q:$Q,0)))</f>
        <v/>
      </c>
      <c r="H82" s="623" t="str">
        <f>IF($E82="","",INDEX(C_InstallationDescription!N:N,MATCH($CJ82,C_InstallationDescription!$Q:$Q,0)))</f>
        <v/>
      </c>
      <c r="I82" s="620" t="str">
        <f>IF($E82="","",IF(INDEX(E_SourceStreams!$A:$N,CN82,I$7)="","",INDEX(E_SourceStreams!$A:$N,CN82,I$7)))</f>
        <v/>
      </c>
      <c r="J82" s="620" t="str">
        <f>IF($E82="","",IF(INDEX(E_SourceStreams!$A:$N,CO82,J$7)="","",INDEX(E_SourceStreams!$A:$N,CO82,J$7)))</f>
        <v/>
      </c>
      <c r="K82" s="620" t="str">
        <f>IF($E82="","",IF(INDEX(E_SourceStreams!$A:$N,CP82,K$7)="","",INDEX(E_SourceStreams!$A:$N,CP82,K$7)))</f>
        <v/>
      </c>
      <c r="L82" s="620" t="str">
        <f>IF($E82="","",IF(INDEX(E_SourceStreams!$A:$N,CQ82,L$7)="","",INDEX(E_SourceStreams!$A:$N,CQ82,L$7)))</f>
        <v/>
      </c>
      <c r="M82" s="620" t="str">
        <f>IF($E82="","",IF(INDEX(E_SourceStreams!$A:$N,CR82,M$7)="","",INDEX(E_SourceStreams!$A:$N,CR82,M$7)))</f>
        <v/>
      </c>
      <c r="N82" s="620" t="str">
        <f>IF($E82="","",IF(INDEX(E_SourceStreams!$A:$N,CS82,N$7)="","",INDEX(E_SourceStreams!$A:$N,CS82,N$7)))</f>
        <v/>
      </c>
      <c r="O82" s="620" t="str">
        <f>IF($E82="","",IF(INDEX(E_SourceStreams!$A:$N,CT82,O$7)="","",INDEX(E_SourceStreams!$A:$N,CT82,O$7)))</f>
        <v/>
      </c>
      <c r="P82" s="620" t="str">
        <f>IF($E82="","",IF(INDEX(E_SourceStreams!$A:$N,CU82,P$7)="","",INDEX(E_SourceStreams!$A:$N,CU82,P$7)))</f>
        <v/>
      </c>
      <c r="Q82" s="620" t="str">
        <f>IF($E82="","",IF(INDEX(E_SourceStreams!$A:$N,CV82,Q$7)="","",INDEX(E_SourceStreams!$A:$N,CV82,Q$7)))</f>
        <v/>
      </c>
      <c r="R82" s="620" t="str">
        <f>IF($E82="","",IF(INDEX(E_SourceStreams!$A:$N,CW82,R$7)="","",INDEX(E_SourceStreams!$A:$N,CW82,R$7)))</f>
        <v/>
      </c>
      <c r="S82" s="620" t="str">
        <f>IF($E82="","",IF(INDEX(E_SourceStreams!$A:$N,CX82,S$7)="","",INDEX(E_SourceStreams!$A:$N,CX82,S$7)))</f>
        <v/>
      </c>
      <c r="T82" s="620" t="str">
        <f>IF($E82="","",IF(INDEX(E_SourceStreams!$A:$N,CY82,T$7)="","",INDEX(E_SourceStreams!$A:$N,CY82,T$7)))</f>
        <v/>
      </c>
      <c r="U82" s="620" t="str">
        <f>IF($E82="","",IF(INDEX(E_SourceStreams!$A:$N,CZ82,U$7)="","",INDEX(E_SourceStreams!$A:$N,CZ82,U$7)))</f>
        <v/>
      </c>
      <c r="V82" s="620" t="str">
        <f>IF($E82="","",IF(INDEX(E_SourceStreams!$A:$N,DA82,V$7)="","",INDEX(E_SourceStreams!$A:$N,DA82,V$7)))</f>
        <v/>
      </c>
      <c r="W82" s="620" t="str">
        <f>IF($E82="","",IF(INDEX(E_SourceStreams!$A:$N,DB82,W$7)="","",INDEX(E_SourceStreams!$A:$N,DB82,W$7)))</f>
        <v/>
      </c>
      <c r="X82" s="620" t="str">
        <f>IF($E82="","",IF(INDEX(E_SourceStreams!$A:$N,DC82,X$7)="","",INDEX(E_SourceStreams!$A:$N,DC82,X$7)))</f>
        <v/>
      </c>
      <c r="Y82" s="620" t="str">
        <f>IF($E82="","",IF(INDEX(E_SourceStreams!$A:$N,DD82,Y$7)="","",INDEX(E_SourceStreams!$A:$N,DD82,Y$7)))</f>
        <v/>
      </c>
      <c r="Z82" s="620" t="str">
        <f>IF($E82="","",IF(INDEX(E_SourceStreams!$A:$N,DE82,Z$7)="","",INDEX(E_SourceStreams!$A:$N,DE82,Z$7)))</f>
        <v/>
      </c>
      <c r="AA82" s="620" t="str">
        <f>IF($E82="","",IF(INDEX(E_SourceStreams!$A:$N,DF82,AA$7)="","",INDEX(E_SourceStreams!$A:$N,DF82,AA$7)))</f>
        <v/>
      </c>
      <c r="AB82" s="620" t="str">
        <f>IF($E82="","",IF(INDEX(E_SourceStreams!$A:$N,DG82,AB$7)="","",INDEX(E_SourceStreams!$A:$N,DG82,AB$7)))</f>
        <v/>
      </c>
      <c r="AC82" s="620" t="str">
        <f>IF($E82="","",IF(INDEX(E_SourceStreams!$A:$N,DH82,AC$7)="","",INDEX(E_SourceStreams!$A:$N,DH82,AC$7)))</f>
        <v/>
      </c>
      <c r="AD82" s="620" t="str">
        <f>IF($E82="","",IF(INDEX(E_SourceStreams!$A:$N,DI82,AD$7)="","",INDEX(E_SourceStreams!$A:$N,DI82,AD$7)))</f>
        <v/>
      </c>
      <c r="AE82" s="620" t="str">
        <f>IF($E82="","",IF(INDEX(E_SourceStreams!$A:$N,DJ82,AE$7)="","",INDEX(E_SourceStreams!$A:$N,DJ82,AE$7)))</f>
        <v/>
      </c>
      <c r="AF82" s="620" t="str">
        <f>IF($E82="","",IF(INDEX(E_SourceStreams!$A:$N,DK82,AF$7)="","",INDEX(E_SourceStreams!$A:$N,DK82,AF$7)))</f>
        <v/>
      </c>
      <c r="AG82" s="620" t="str">
        <f>IF($E82="","",IF(INDEX(E_SourceStreams!$A:$N,DL82,AG$7)="","",INDEX(E_SourceStreams!$A:$N,DL82,AG$7)))</f>
        <v/>
      </c>
      <c r="AH82" s="620" t="str">
        <f>IF($E82="","",IF(INDEX(E_SourceStreams!$A:$N,DM82,AH$7)="","",INDEX(E_SourceStreams!$A:$N,DM82,AH$7)))</f>
        <v/>
      </c>
      <c r="AI82" s="620" t="str">
        <f>IF($E82="","",IF(INDEX(E_SourceStreams!$A:$N,DN82,AI$7)="","",INDEX(E_SourceStreams!$A:$N,DN82,AI$7)))</f>
        <v/>
      </c>
      <c r="AJ82" s="620" t="str">
        <f>IF($E82="","",IF(INDEX(E_SourceStreams!$A:$N,DO82,AJ$7)="","",INDEX(E_SourceStreams!$A:$N,DO82,AJ$7)))</f>
        <v/>
      </c>
      <c r="AK82" s="620" t="str">
        <f>IF($E82="","",IF(INDEX(E_SourceStreams!$A:$N,DP82,AK$7)="","",INDEX(E_SourceStreams!$A:$N,DP82,AK$7)))</f>
        <v/>
      </c>
      <c r="AL82" s="620" t="str">
        <f>IF($E82="","",IF(INDEX(E_SourceStreams!$A:$N,DQ82,AL$7)="","",INDEX(E_SourceStreams!$A:$N,DQ82,AL$7)))</f>
        <v/>
      </c>
      <c r="AM82" s="620" t="str">
        <f>IF($E82="","",IF(INDEX(E_SourceStreams!$A:$N,DR82,AM$7)="","",INDEX(E_SourceStreams!$A:$N,DR82,AM$7)))</f>
        <v/>
      </c>
      <c r="AN82" s="620" t="str">
        <f>IF($E82="","",IF(INDEX(E_SourceStreams!$A:$N,DS82,AN$7)="","",INDEX(E_SourceStreams!$A:$N,DS82,AN$7)))</f>
        <v/>
      </c>
      <c r="AO82" s="620" t="str">
        <f>IF($E82="","",IF(INDEX(E_SourceStreams!$A:$N,DT82,AO$7)="","",INDEX(E_SourceStreams!$A:$N,DT82,AO$7)))</f>
        <v/>
      </c>
      <c r="AP82" s="620" t="str">
        <f>IF($E82="","",IF(INDEX(E_SourceStreams!$A:$N,DU82,AP$7)="","",INDEX(E_SourceStreams!$A:$N,DU82,AP$7)))</f>
        <v/>
      </c>
      <c r="AQ82" s="620" t="str">
        <f>IF($E82="","",IF(INDEX(E_SourceStreams!$A:$N,DV82,AQ$7)="","",INDEX(E_SourceStreams!$A:$N,DV82,AQ$7)))</f>
        <v/>
      </c>
      <c r="AR82" s="620" t="str">
        <f>IF($E82="","",IF(INDEX(E_SourceStreams!$A:$N,DW82,AR$7)="","",INDEX(E_SourceStreams!$A:$N,DW82,AR$7)))</f>
        <v/>
      </c>
      <c r="AS82" s="620" t="str">
        <f>IF($E82="","",IF(INDEX(E_SourceStreams!$A:$N,DX82,AS$7)="","",INDEX(E_SourceStreams!$A:$N,DX82,AS$7)))</f>
        <v/>
      </c>
      <c r="AT82" s="620" t="str">
        <f>IF($E82="","",IF(INDEX(E_SourceStreams!$A:$N,DY82,AT$7)="","",INDEX(E_SourceStreams!$A:$N,DY82,AT$7)))</f>
        <v/>
      </c>
      <c r="AU82" s="620" t="str">
        <f>IF($E82="","",IF(INDEX(E_SourceStreams!$A:$N,DZ82,AU$7)="","",INDEX(E_SourceStreams!$A:$N,DZ82,AU$7)))</f>
        <v/>
      </c>
      <c r="AV82" s="620" t="str">
        <f>IF($E82="","",IF(INDEX(E_SourceStreams!$A:$N,EA82,AV$7)="","",INDEX(E_SourceStreams!$A:$N,EA82,AV$7)))</f>
        <v/>
      </c>
      <c r="AW82" s="620" t="str">
        <f>IF($E82="","",IF(INDEX(E_SourceStreams!$A:$N,EB82,AW$7)="","",INDEX(E_SourceStreams!$A:$N,EB82,AW$7)))</f>
        <v/>
      </c>
      <c r="AX82" s="620" t="str">
        <f>IF($E82="","",IF(INDEX(E_SourceStreams!$A:$N,EC82,AX$7)="","",INDEX(E_SourceStreams!$A:$N,EC82,AX$7)))</f>
        <v/>
      </c>
      <c r="AY82" s="620" t="str">
        <f>IF($E82="","",IF(INDEX(E_SourceStreams!$A:$N,ED82,AY$7)="","",INDEX(E_SourceStreams!$A:$N,ED82,AY$7)))</f>
        <v/>
      </c>
      <c r="AZ82" s="620" t="str">
        <f>IF($E82="","",IF(INDEX(E_SourceStreams!$A:$N,EE82,AZ$7)="","",INDEX(E_SourceStreams!$A:$N,EE82,AZ$7)))</f>
        <v/>
      </c>
      <c r="BA82" s="620" t="str">
        <f>IF($E82="","",IF(INDEX(E_SourceStreams!$A:$N,EF82,BA$7)="","",INDEX(E_SourceStreams!$A:$N,EF82,BA$7)))</f>
        <v/>
      </c>
      <c r="BB82" s="620" t="str">
        <f>IF($E82="","",IF(INDEX(E_SourceStreams!$A:$N,EG82,BB$7)="","",INDEX(E_SourceStreams!$A:$N,EG82,BB$7)))</f>
        <v/>
      </c>
      <c r="BC82" s="620" t="str">
        <f>IF($E82="","",IF(INDEX(E_SourceStreams!$A:$N,EH82,BC$7)="","",INDEX(E_SourceStreams!$A:$N,EH82,BC$7)))</f>
        <v/>
      </c>
      <c r="BD82" s="620" t="str">
        <f>IF($E82="","",IF(INDEX(E_SourceStreams!$A:$N,EI82,BD$7)="","",INDEX(E_SourceStreams!$A:$N,EI82,BD$7)))</f>
        <v/>
      </c>
      <c r="BE82" s="620" t="str">
        <f>IF($E82="","",IF(INDEX(E_SourceStreams!$A:$N,EJ82,BE$7)="","",INDEX(E_SourceStreams!$A:$N,EJ82,BE$7)))</f>
        <v/>
      </c>
      <c r="BF82" s="620" t="str">
        <f>IF($E82="","",IF(INDEX(E_SourceStreams!$A:$N,EK82,BF$7)="","",INDEX(E_SourceStreams!$A:$N,EK82,BF$7)))</f>
        <v/>
      </c>
      <c r="BG82" s="620" t="str">
        <f>IF($E82="","",IF(INDEX(E_SourceStreams!$A:$N,EL82,BG$7)="","",INDEX(E_SourceStreams!$A:$N,EL82,BG$7)))</f>
        <v/>
      </c>
      <c r="BH82" s="620" t="str">
        <f>IF($E82="","",IF(INDEX(E_SourceStreams!$A:$N,EM82,BH$7)="","",INDEX(E_SourceStreams!$A:$N,EM82,BH$7)))</f>
        <v/>
      </c>
      <c r="BI82" s="620" t="str">
        <f>IF($E82="","",IF(INDEX(E_SourceStreams!$A:$N,EN82,BI$7)="","",INDEX(E_SourceStreams!$A:$N,EN82,BI$7)))</f>
        <v/>
      </c>
      <c r="BJ82" s="620" t="str">
        <f>IF($E82="","",IF(INDEX(E_SourceStreams!$A:$N,EO82,BJ$7)="","",INDEX(E_SourceStreams!$A:$N,EO82,BJ$7)))</f>
        <v/>
      </c>
      <c r="BK82" s="620" t="str">
        <f>IF($E82="","",IF(INDEX(E_SourceStreams!$A:$N,EP82,BK$7)="","",INDEX(E_SourceStreams!$A:$N,EP82,BK$7)))</f>
        <v/>
      </c>
      <c r="BL82" s="620" t="str">
        <f>IF($E82="","",IF(INDEX(E_SourceStreams!$A:$N,EQ82,BL$7)="","",INDEX(E_SourceStreams!$A:$N,EQ82,BL$7)))</f>
        <v/>
      </c>
      <c r="BM82" s="620" t="str">
        <f>IF($E82="","",IF(INDEX(E_SourceStreams!$A:$N,ER82,BM$7)="","",INDEX(E_SourceStreams!$A:$N,ER82,BM$7)))</f>
        <v/>
      </c>
      <c r="BN82" s="620" t="str">
        <f>IF($E82="","",IF(INDEX(E_SourceStreams!$A:$N,ES82,BN$7)="","",INDEX(E_SourceStreams!$A:$N,ES82,BN$7)))</f>
        <v/>
      </c>
      <c r="BO82" s="620" t="str">
        <f>IF($E82="","",IF(INDEX(E_SourceStreams!$A:$N,ET82,BO$7)="","",INDEX(E_SourceStreams!$A:$N,ET82,BO$7)))</f>
        <v/>
      </c>
      <c r="BP82" s="620" t="str">
        <f>IF($E82="","",IF(INDEX(E_SourceStreams!$A:$N,EU82,BP$7)="","",INDEX(E_SourceStreams!$A:$N,EU82,BP$7)))</f>
        <v/>
      </c>
      <c r="BQ82" s="620" t="str">
        <f>IF($E82="","",IF(INDEX(E_SourceStreams!$A:$N,EV82,BQ$7)="","",INDEX(E_SourceStreams!$A:$N,EV82,BQ$7)))</f>
        <v/>
      </c>
      <c r="BR82" s="620" t="str">
        <f>IF($E82="","",IF(INDEX(E_SourceStreams!$A:$N,EW82,BR$7)="","",INDEX(E_SourceStreams!$A:$N,EW82,BR$7)))</f>
        <v/>
      </c>
      <c r="BS82" s="620" t="str">
        <f>IF($E82="","",IF(INDEX(E_SourceStreams!$A:$N,EX82,BS$7)="","",INDEX(E_SourceStreams!$A:$N,EX82,BS$7)))</f>
        <v/>
      </c>
      <c r="BT82" s="620" t="str">
        <f>IF($E82="","",IF(INDEX(E_SourceStreams!$A:$N,EY82,BT$7)="","",INDEX(E_SourceStreams!$A:$N,EY82,BT$7)))</f>
        <v/>
      </c>
      <c r="BU82" s="615"/>
      <c r="CJ82" s="621" t="str">
        <f t="shared" si="70"/>
        <v>SourceCategory_</v>
      </c>
      <c r="CK82" s="602" t="b">
        <f>INDEX(C_InstallationDescription!$A$224:$A$329,ROWS($CI$11:CI82))="ausblenden"</f>
        <v>1</v>
      </c>
      <c r="CL82" s="602" t="str">
        <f t="shared" si="71"/>
        <v>SourceStreamName_</v>
      </c>
      <c r="CN82" s="602">
        <f t="shared" si="135"/>
        <v>4820</v>
      </c>
      <c r="CO82" s="602">
        <f t="shared" si="72"/>
        <v>4822</v>
      </c>
      <c r="CP82" s="602">
        <f t="shared" si="73"/>
        <v>4824</v>
      </c>
      <c r="CQ82" s="602">
        <f t="shared" si="74"/>
        <v>4826</v>
      </c>
      <c r="CR82" s="602">
        <f t="shared" si="75"/>
        <v>4828</v>
      </c>
      <c r="CS82" s="602">
        <f t="shared" si="76"/>
        <v>4830</v>
      </c>
      <c r="CT82" s="602">
        <f t="shared" si="77"/>
        <v>4832</v>
      </c>
      <c r="CU82" s="602">
        <f t="shared" si="78"/>
        <v>4832</v>
      </c>
      <c r="CV82" s="602">
        <f t="shared" si="79"/>
        <v>4832</v>
      </c>
      <c r="CW82" s="602">
        <f t="shared" si="80"/>
        <v>4832</v>
      </c>
      <c r="CX82" s="602">
        <f t="shared" si="81"/>
        <v>4832</v>
      </c>
      <c r="CY82" s="602">
        <f t="shared" si="82"/>
        <v>4835</v>
      </c>
      <c r="CZ82" s="602">
        <f t="shared" si="83"/>
        <v>4839</v>
      </c>
      <c r="DA82" s="602">
        <f t="shared" si="84"/>
        <v>4840</v>
      </c>
      <c r="DB82" s="602">
        <f t="shared" si="85"/>
        <v>4841</v>
      </c>
      <c r="DC82" s="602">
        <f t="shared" si="86"/>
        <v>4848</v>
      </c>
      <c r="DD82" s="602">
        <f t="shared" si="87"/>
        <v>4858</v>
      </c>
      <c r="DE82" s="602">
        <f t="shared" si="88"/>
        <v>4858</v>
      </c>
      <c r="DF82" s="602">
        <f t="shared" si="89"/>
        <v>4858</v>
      </c>
      <c r="DG82" s="602">
        <f t="shared" si="90"/>
        <v>4858</v>
      </c>
      <c r="DH82" s="602">
        <f t="shared" si="91"/>
        <v>4858</v>
      </c>
      <c r="DI82" s="602">
        <f t="shared" si="92"/>
        <v>4858</v>
      </c>
      <c r="DJ82" s="602">
        <f t="shared" si="93"/>
        <v>4858</v>
      </c>
      <c r="DK82" s="602">
        <f t="shared" si="94"/>
        <v>4849</v>
      </c>
      <c r="DL82" s="602">
        <f t="shared" si="95"/>
        <v>4859</v>
      </c>
      <c r="DM82" s="602">
        <f t="shared" si="96"/>
        <v>4859</v>
      </c>
      <c r="DN82" s="602">
        <f t="shared" si="97"/>
        <v>4859</v>
      </c>
      <c r="DO82" s="602">
        <f t="shared" si="98"/>
        <v>4859</v>
      </c>
      <c r="DP82" s="602">
        <f t="shared" si="99"/>
        <v>4859</v>
      </c>
      <c r="DQ82" s="602">
        <f t="shared" si="100"/>
        <v>4859</v>
      </c>
      <c r="DR82" s="602">
        <f t="shared" si="101"/>
        <v>4859</v>
      </c>
      <c r="DS82" s="602">
        <f t="shared" si="102"/>
        <v>4850</v>
      </c>
      <c r="DT82" s="602">
        <f t="shared" si="103"/>
        <v>4860</v>
      </c>
      <c r="DU82" s="602">
        <f t="shared" si="104"/>
        <v>4860</v>
      </c>
      <c r="DV82" s="602">
        <f t="shared" si="105"/>
        <v>4860</v>
      </c>
      <c r="DW82" s="602">
        <f t="shared" si="106"/>
        <v>4860</v>
      </c>
      <c r="DX82" s="602">
        <f t="shared" si="107"/>
        <v>4860</v>
      </c>
      <c r="DY82" s="602">
        <f t="shared" si="108"/>
        <v>4860</v>
      </c>
      <c r="DZ82" s="602">
        <f t="shared" si="109"/>
        <v>4860</v>
      </c>
      <c r="EA82" s="602">
        <f t="shared" si="110"/>
        <v>4851</v>
      </c>
      <c r="EB82" s="602">
        <f t="shared" si="111"/>
        <v>4861</v>
      </c>
      <c r="EC82" s="602">
        <f t="shared" si="112"/>
        <v>4861</v>
      </c>
      <c r="ED82" s="602">
        <f t="shared" si="113"/>
        <v>4861</v>
      </c>
      <c r="EE82" s="602">
        <f t="shared" si="114"/>
        <v>4861</v>
      </c>
      <c r="EF82" s="602">
        <f t="shared" si="115"/>
        <v>4861</v>
      </c>
      <c r="EG82" s="602">
        <f t="shared" si="116"/>
        <v>4861</v>
      </c>
      <c r="EH82" s="602">
        <f t="shared" si="117"/>
        <v>4861</v>
      </c>
      <c r="EI82" s="602">
        <f t="shared" si="118"/>
        <v>4852</v>
      </c>
      <c r="EJ82" s="602">
        <f t="shared" si="119"/>
        <v>4862</v>
      </c>
      <c r="EK82" s="602">
        <f t="shared" si="120"/>
        <v>4862</v>
      </c>
      <c r="EL82" s="602">
        <f t="shared" si="121"/>
        <v>4862</v>
      </c>
      <c r="EM82" s="602">
        <f t="shared" si="122"/>
        <v>4862</v>
      </c>
      <c r="EN82" s="602">
        <f t="shared" si="123"/>
        <v>4862</v>
      </c>
      <c r="EO82" s="602">
        <f t="shared" si="124"/>
        <v>4862</v>
      </c>
      <c r="EP82" s="602">
        <f t="shared" si="125"/>
        <v>4862</v>
      </c>
      <c r="EQ82" s="602">
        <f t="shared" si="126"/>
        <v>4853</v>
      </c>
      <c r="ER82" s="602">
        <f t="shared" si="127"/>
        <v>4863</v>
      </c>
      <c r="ES82" s="602">
        <f t="shared" si="128"/>
        <v>4863</v>
      </c>
      <c r="ET82" s="602">
        <f t="shared" si="129"/>
        <v>4863</v>
      </c>
      <c r="EU82" s="602">
        <f t="shared" si="130"/>
        <v>4863</v>
      </c>
      <c r="EV82" s="602">
        <f t="shared" si="131"/>
        <v>4863</v>
      </c>
      <c r="EW82" s="602">
        <f t="shared" si="132"/>
        <v>4863</v>
      </c>
      <c r="EX82" s="602">
        <f t="shared" si="133"/>
        <v>4863</v>
      </c>
      <c r="EY82" s="602">
        <f t="shared" si="134"/>
        <v>4869</v>
      </c>
    </row>
    <row r="83" spans="1:204" ht="12.75" customHeight="1" x14ac:dyDescent="0.2">
      <c r="B83" s="617" t="str">
        <f>IF(COUNTIF($CK$10:CK83,TRUE)&gt;0,"",INDEX(C_InstallationDescription!$E$224:$E$240,ROWS($A$11:A83)))</f>
        <v/>
      </c>
      <c r="C83" s="623" t="str">
        <f>IF($E83="","",INDEX(C_InstallationDescription!F:F,MATCH($B83,C_InstallationDescription!$E:$E,0)))</f>
        <v/>
      </c>
      <c r="D83" s="623" t="str">
        <f>IF($E83="","",INDEX(C_InstallationDescription!I:I,MATCH($B83,C_InstallationDescription!$E:$E,0)))</f>
        <v/>
      </c>
      <c r="E83" s="623" t="str">
        <f>IF($B83="","",INDEX(C_InstallationDescription!F:F,MATCH($CJ83,C_InstallationDescription!$Q:$Q,0)))</f>
        <v/>
      </c>
      <c r="F83" s="624" t="str">
        <f>IF($E83="","",INDEX(C_InstallationDescription!L:L,MATCH($CJ83,C_InstallationDescription!$Q:$Q,0)))</f>
        <v/>
      </c>
      <c r="G83" s="623" t="str">
        <f>IF($E83="","",INDEX(C_InstallationDescription!M:M,MATCH($CJ83,C_InstallationDescription!$Q:$Q,0)))</f>
        <v/>
      </c>
      <c r="H83" s="623" t="str">
        <f>IF($E83="","",INDEX(C_InstallationDescription!N:N,MATCH($CJ83,C_InstallationDescription!$Q:$Q,0)))</f>
        <v/>
      </c>
      <c r="I83" s="620" t="str">
        <f>IF($E83="","",IF(INDEX(E_SourceStreams!$A:$N,CN83,I$7)="","",INDEX(E_SourceStreams!$A:$N,CN83,I$7)))</f>
        <v/>
      </c>
      <c r="J83" s="620" t="str">
        <f>IF($E83="","",IF(INDEX(E_SourceStreams!$A:$N,CO83,J$7)="","",INDEX(E_SourceStreams!$A:$N,CO83,J$7)))</f>
        <v/>
      </c>
      <c r="K83" s="620" t="str">
        <f>IF($E83="","",IF(INDEX(E_SourceStreams!$A:$N,CP83,K$7)="","",INDEX(E_SourceStreams!$A:$N,CP83,K$7)))</f>
        <v/>
      </c>
      <c r="L83" s="620" t="str">
        <f>IF($E83="","",IF(INDEX(E_SourceStreams!$A:$N,CQ83,L$7)="","",INDEX(E_SourceStreams!$A:$N,CQ83,L$7)))</f>
        <v/>
      </c>
      <c r="M83" s="620" t="str">
        <f>IF($E83="","",IF(INDEX(E_SourceStreams!$A:$N,CR83,M$7)="","",INDEX(E_SourceStreams!$A:$N,CR83,M$7)))</f>
        <v/>
      </c>
      <c r="N83" s="620" t="str">
        <f>IF($E83="","",IF(INDEX(E_SourceStreams!$A:$N,CS83,N$7)="","",INDEX(E_SourceStreams!$A:$N,CS83,N$7)))</f>
        <v/>
      </c>
      <c r="O83" s="620" t="str">
        <f>IF($E83="","",IF(INDEX(E_SourceStreams!$A:$N,CT83,O$7)="","",INDEX(E_SourceStreams!$A:$N,CT83,O$7)))</f>
        <v/>
      </c>
      <c r="P83" s="620" t="str">
        <f>IF($E83="","",IF(INDEX(E_SourceStreams!$A:$N,CU83,P$7)="","",INDEX(E_SourceStreams!$A:$N,CU83,P$7)))</f>
        <v/>
      </c>
      <c r="Q83" s="620" t="str">
        <f>IF($E83="","",IF(INDEX(E_SourceStreams!$A:$N,CV83,Q$7)="","",INDEX(E_SourceStreams!$A:$N,CV83,Q$7)))</f>
        <v/>
      </c>
      <c r="R83" s="620" t="str">
        <f>IF($E83="","",IF(INDEX(E_SourceStreams!$A:$N,CW83,R$7)="","",INDEX(E_SourceStreams!$A:$N,CW83,R$7)))</f>
        <v/>
      </c>
      <c r="S83" s="620" t="str">
        <f>IF($E83="","",IF(INDEX(E_SourceStreams!$A:$N,CX83,S$7)="","",INDEX(E_SourceStreams!$A:$N,CX83,S$7)))</f>
        <v/>
      </c>
      <c r="T83" s="620" t="str">
        <f>IF($E83="","",IF(INDEX(E_SourceStreams!$A:$N,CY83,T$7)="","",INDEX(E_SourceStreams!$A:$N,CY83,T$7)))</f>
        <v/>
      </c>
      <c r="U83" s="620" t="str">
        <f>IF($E83="","",IF(INDEX(E_SourceStreams!$A:$N,CZ83,U$7)="","",INDEX(E_SourceStreams!$A:$N,CZ83,U$7)))</f>
        <v/>
      </c>
      <c r="V83" s="620" t="str">
        <f>IF($E83="","",IF(INDEX(E_SourceStreams!$A:$N,DA83,V$7)="","",INDEX(E_SourceStreams!$A:$N,DA83,V$7)))</f>
        <v/>
      </c>
      <c r="W83" s="620" t="str">
        <f>IF($E83="","",IF(INDEX(E_SourceStreams!$A:$N,DB83,W$7)="","",INDEX(E_SourceStreams!$A:$N,DB83,W$7)))</f>
        <v/>
      </c>
      <c r="X83" s="620" t="str">
        <f>IF($E83="","",IF(INDEX(E_SourceStreams!$A:$N,DC83,X$7)="","",INDEX(E_SourceStreams!$A:$N,DC83,X$7)))</f>
        <v/>
      </c>
      <c r="Y83" s="620" t="str">
        <f>IF($E83="","",IF(INDEX(E_SourceStreams!$A:$N,DD83,Y$7)="","",INDEX(E_SourceStreams!$A:$N,DD83,Y$7)))</f>
        <v/>
      </c>
      <c r="Z83" s="620" t="str">
        <f>IF($E83="","",IF(INDEX(E_SourceStreams!$A:$N,DE83,Z$7)="","",INDEX(E_SourceStreams!$A:$N,DE83,Z$7)))</f>
        <v/>
      </c>
      <c r="AA83" s="620" t="str">
        <f>IF($E83="","",IF(INDEX(E_SourceStreams!$A:$N,DF83,AA$7)="","",INDEX(E_SourceStreams!$A:$N,DF83,AA$7)))</f>
        <v/>
      </c>
      <c r="AB83" s="620" t="str">
        <f>IF($E83="","",IF(INDEX(E_SourceStreams!$A:$N,DG83,AB$7)="","",INDEX(E_SourceStreams!$A:$N,DG83,AB$7)))</f>
        <v/>
      </c>
      <c r="AC83" s="620" t="str">
        <f>IF($E83="","",IF(INDEX(E_SourceStreams!$A:$N,DH83,AC$7)="","",INDEX(E_SourceStreams!$A:$N,DH83,AC$7)))</f>
        <v/>
      </c>
      <c r="AD83" s="620" t="str">
        <f>IF($E83="","",IF(INDEX(E_SourceStreams!$A:$N,DI83,AD$7)="","",INDEX(E_SourceStreams!$A:$N,DI83,AD$7)))</f>
        <v/>
      </c>
      <c r="AE83" s="620" t="str">
        <f>IF($E83="","",IF(INDEX(E_SourceStreams!$A:$N,DJ83,AE$7)="","",INDEX(E_SourceStreams!$A:$N,DJ83,AE$7)))</f>
        <v/>
      </c>
      <c r="AF83" s="620" t="str">
        <f>IF($E83="","",IF(INDEX(E_SourceStreams!$A:$N,DK83,AF$7)="","",INDEX(E_SourceStreams!$A:$N,DK83,AF$7)))</f>
        <v/>
      </c>
      <c r="AG83" s="620" t="str">
        <f>IF($E83="","",IF(INDEX(E_SourceStreams!$A:$N,DL83,AG$7)="","",INDEX(E_SourceStreams!$A:$N,DL83,AG$7)))</f>
        <v/>
      </c>
      <c r="AH83" s="620" t="str">
        <f>IF($E83="","",IF(INDEX(E_SourceStreams!$A:$N,DM83,AH$7)="","",INDEX(E_SourceStreams!$A:$N,DM83,AH$7)))</f>
        <v/>
      </c>
      <c r="AI83" s="620" t="str">
        <f>IF($E83="","",IF(INDEX(E_SourceStreams!$A:$N,DN83,AI$7)="","",INDEX(E_SourceStreams!$A:$N,DN83,AI$7)))</f>
        <v/>
      </c>
      <c r="AJ83" s="620" t="str">
        <f>IF($E83="","",IF(INDEX(E_SourceStreams!$A:$N,DO83,AJ$7)="","",INDEX(E_SourceStreams!$A:$N,DO83,AJ$7)))</f>
        <v/>
      </c>
      <c r="AK83" s="620" t="str">
        <f>IF($E83="","",IF(INDEX(E_SourceStreams!$A:$N,DP83,AK$7)="","",INDEX(E_SourceStreams!$A:$N,DP83,AK$7)))</f>
        <v/>
      </c>
      <c r="AL83" s="620" t="str">
        <f>IF($E83="","",IF(INDEX(E_SourceStreams!$A:$N,DQ83,AL$7)="","",INDEX(E_SourceStreams!$A:$N,DQ83,AL$7)))</f>
        <v/>
      </c>
      <c r="AM83" s="620" t="str">
        <f>IF($E83="","",IF(INDEX(E_SourceStreams!$A:$N,DR83,AM$7)="","",INDEX(E_SourceStreams!$A:$N,DR83,AM$7)))</f>
        <v/>
      </c>
      <c r="AN83" s="620" t="str">
        <f>IF($E83="","",IF(INDEX(E_SourceStreams!$A:$N,DS83,AN$7)="","",INDEX(E_SourceStreams!$A:$N,DS83,AN$7)))</f>
        <v/>
      </c>
      <c r="AO83" s="620" t="str">
        <f>IF($E83="","",IF(INDEX(E_SourceStreams!$A:$N,DT83,AO$7)="","",INDEX(E_SourceStreams!$A:$N,DT83,AO$7)))</f>
        <v/>
      </c>
      <c r="AP83" s="620" t="str">
        <f>IF($E83="","",IF(INDEX(E_SourceStreams!$A:$N,DU83,AP$7)="","",INDEX(E_SourceStreams!$A:$N,DU83,AP$7)))</f>
        <v/>
      </c>
      <c r="AQ83" s="620" t="str">
        <f>IF($E83="","",IF(INDEX(E_SourceStreams!$A:$N,DV83,AQ$7)="","",INDEX(E_SourceStreams!$A:$N,DV83,AQ$7)))</f>
        <v/>
      </c>
      <c r="AR83" s="620" t="str">
        <f>IF($E83="","",IF(INDEX(E_SourceStreams!$A:$N,DW83,AR$7)="","",INDEX(E_SourceStreams!$A:$N,DW83,AR$7)))</f>
        <v/>
      </c>
      <c r="AS83" s="620" t="str">
        <f>IF($E83="","",IF(INDEX(E_SourceStreams!$A:$N,DX83,AS$7)="","",INDEX(E_SourceStreams!$A:$N,DX83,AS$7)))</f>
        <v/>
      </c>
      <c r="AT83" s="620" t="str">
        <f>IF($E83="","",IF(INDEX(E_SourceStreams!$A:$N,DY83,AT$7)="","",INDEX(E_SourceStreams!$A:$N,DY83,AT$7)))</f>
        <v/>
      </c>
      <c r="AU83" s="620" t="str">
        <f>IF($E83="","",IF(INDEX(E_SourceStreams!$A:$N,DZ83,AU$7)="","",INDEX(E_SourceStreams!$A:$N,DZ83,AU$7)))</f>
        <v/>
      </c>
      <c r="AV83" s="620" t="str">
        <f>IF($E83="","",IF(INDEX(E_SourceStreams!$A:$N,EA83,AV$7)="","",INDEX(E_SourceStreams!$A:$N,EA83,AV$7)))</f>
        <v/>
      </c>
      <c r="AW83" s="620" t="str">
        <f>IF($E83="","",IF(INDEX(E_SourceStreams!$A:$N,EB83,AW$7)="","",INDEX(E_SourceStreams!$A:$N,EB83,AW$7)))</f>
        <v/>
      </c>
      <c r="AX83" s="620" t="str">
        <f>IF($E83="","",IF(INDEX(E_SourceStreams!$A:$N,EC83,AX$7)="","",INDEX(E_SourceStreams!$A:$N,EC83,AX$7)))</f>
        <v/>
      </c>
      <c r="AY83" s="620" t="str">
        <f>IF($E83="","",IF(INDEX(E_SourceStreams!$A:$N,ED83,AY$7)="","",INDEX(E_SourceStreams!$A:$N,ED83,AY$7)))</f>
        <v/>
      </c>
      <c r="AZ83" s="620" t="str">
        <f>IF($E83="","",IF(INDEX(E_SourceStreams!$A:$N,EE83,AZ$7)="","",INDEX(E_SourceStreams!$A:$N,EE83,AZ$7)))</f>
        <v/>
      </c>
      <c r="BA83" s="620" t="str">
        <f>IF($E83="","",IF(INDEX(E_SourceStreams!$A:$N,EF83,BA$7)="","",INDEX(E_SourceStreams!$A:$N,EF83,BA$7)))</f>
        <v/>
      </c>
      <c r="BB83" s="620" t="str">
        <f>IF($E83="","",IF(INDEX(E_SourceStreams!$A:$N,EG83,BB$7)="","",INDEX(E_SourceStreams!$A:$N,EG83,BB$7)))</f>
        <v/>
      </c>
      <c r="BC83" s="620" t="str">
        <f>IF($E83="","",IF(INDEX(E_SourceStreams!$A:$N,EH83,BC$7)="","",INDEX(E_SourceStreams!$A:$N,EH83,BC$7)))</f>
        <v/>
      </c>
      <c r="BD83" s="620" t="str">
        <f>IF($E83="","",IF(INDEX(E_SourceStreams!$A:$N,EI83,BD$7)="","",INDEX(E_SourceStreams!$A:$N,EI83,BD$7)))</f>
        <v/>
      </c>
      <c r="BE83" s="620" t="str">
        <f>IF($E83="","",IF(INDEX(E_SourceStreams!$A:$N,EJ83,BE$7)="","",INDEX(E_SourceStreams!$A:$N,EJ83,BE$7)))</f>
        <v/>
      </c>
      <c r="BF83" s="620" t="str">
        <f>IF($E83="","",IF(INDEX(E_SourceStreams!$A:$N,EK83,BF$7)="","",INDEX(E_SourceStreams!$A:$N,EK83,BF$7)))</f>
        <v/>
      </c>
      <c r="BG83" s="620" t="str">
        <f>IF($E83="","",IF(INDEX(E_SourceStreams!$A:$N,EL83,BG$7)="","",INDEX(E_SourceStreams!$A:$N,EL83,BG$7)))</f>
        <v/>
      </c>
      <c r="BH83" s="620" t="str">
        <f>IF($E83="","",IF(INDEX(E_SourceStreams!$A:$N,EM83,BH$7)="","",INDEX(E_SourceStreams!$A:$N,EM83,BH$7)))</f>
        <v/>
      </c>
      <c r="BI83" s="620" t="str">
        <f>IF($E83="","",IF(INDEX(E_SourceStreams!$A:$N,EN83,BI$7)="","",INDEX(E_SourceStreams!$A:$N,EN83,BI$7)))</f>
        <v/>
      </c>
      <c r="BJ83" s="620" t="str">
        <f>IF($E83="","",IF(INDEX(E_SourceStreams!$A:$N,EO83,BJ$7)="","",INDEX(E_SourceStreams!$A:$N,EO83,BJ$7)))</f>
        <v/>
      </c>
      <c r="BK83" s="620" t="str">
        <f>IF($E83="","",IF(INDEX(E_SourceStreams!$A:$N,EP83,BK$7)="","",INDEX(E_SourceStreams!$A:$N,EP83,BK$7)))</f>
        <v/>
      </c>
      <c r="BL83" s="620" t="str">
        <f>IF($E83="","",IF(INDEX(E_SourceStreams!$A:$N,EQ83,BL$7)="","",INDEX(E_SourceStreams!$A:$N,EQ83,BL$7)))</f>
        <v/>
      </c>
      <c r="BM83" s="620" t="str">
        <f>IF($E83="","",IF(INDEX(E_SourceStreams!$A:$N,ER83,BM$7)="","",INDEX(E_SourceStreams!$A:$N,ER83,BM$7)))</f>
        <v/>
      </c>
      <c r="BN83" s="620" t="str">
        <f>IF($E83="","",IF(INDEX(E_SourceStreams!$A:$N,ES83,BN$7)="","",INDEX(E_SourceStreams!$A:$N,ES83,BN$7)))</f>
        <v/>
      </c>
      <c r="BO83" s="620" t="str">
        <f>IF($E83="","",IF(INDEX(E_SourceStreams!$A:$N,ET83,BO$7)="","",INDEX(E_SourceStreams!$A:$N,ET83,BO$7)))</f>
        <v/>
      </c>
      <c r="BP83" s="620" t="str">
        <f>IF($E83="","",IF(INDEX(E_SourceStreams!$A:$N,EU83,BP$7)="","",INDEX(E_SourceStreams!$A:$N,EU83,BP$7)))</f>
        <v/>
      </c>
      <c r="BQ83" s="620" t="str">
        <f>IF($E83="","",IF(INDEX(E_SourceStreams!$A:$N,EV83,BQ$7)="","",INDEX(E_SourceStreams!$A:$N,EV83,BQ$7)))</f>
        <v/>
      </c>
      <c r="BR83" s="620" t="str">
        <f>IF($E83="","",IF(INDEX(E_SourceStreams!$A:$N,EW83,BR$7)="","",INDEX(E_SourceStreams!$A:$N,EW83,BR$7)))</f>
        <v/>
      </c>
      <c r="BS83" s="620" t="str">
        <f>IF($E83="","",IF(INDEX(E_SourceStreams!$A:$N,EX83,BS$7)="","",INDEX(E_SourceStreams!$A:$N,EX83,BS$7)))</f>
        <v/>
      </c>
      <c r="BT83" s="620" t="str">
        <f>IF($E83="","",IF(INDEX(E_SourceStreams!$A:$N,EY83,BT$7)="","",INDEX(E_SourceStreams!$A:$N,EY83,BT$7)))</f>
        <v/>
      </c>
      <c r="BU83" s="615"/>
      <c r="CJ83" s="621" t="str">
        <f t="shared" si="70"/>
        <v>SourceCategory_</v>
      </c>
      <c r="CK83" s="602" t="b">
        <f>INDEX(C_InstallationDescription!$A$224:$A$329,ROWS($CI$11:CI83))="ausblenden"</f>
        <v>1</v>
      </c>
      <c r="CL83" s="602" t="str">
        <f t="shared" si="71"/>
        <v>SourceStreamName_</v>
      </c>
      <c r="CN83" s="602">
        <f t="shared" si="135"/>
        <v>4886</v>
      </c>
      <c r="CO83" s="602">
        <f t="shared" si="72"/>
        <v>4888</v>
      </c>
      <c r="CP83" s="602">
        <f t="shared" si="73"/>
        <v>4890</v>
      </c>
      <c r="CQ83" s="602">
        <f t="shared" si="74"/>
        <v>4892</v>
      </c>
      <c r="CR83" s="602">
        <f t="shared" si="75"/>
        <v>4894</v>
      </c>
      <c r="CS83" s="602">
        <f t="shared" si="76"/>
        <v>4896</v>
      </c>
      <c r="CT83" s="602">
        <f t="shared" si="77"/>
        <v>4898</v>
      </c>
      <c r="CU83" s="602">
        <f t="shared" si="78"/>
        <v>4898</v>
      </c>
      <c r="CV83" s="602">
        <f t="shared" si="79"/>
        <v>4898</v>
      </c>
      <c r="CW83" s="602">
        <f t="shared" si="80"/>
        <v>4898</v>
      </c>
      <c r="CX83" s="602">
        <f t="shared" si="81"/>
        <v>4898</v>
      </c>
      <c r="CY83" s="602">
        <f t="shared" si="82"/>
        <v>4901</v>
      </c>
      <c r="CZ83" s="602">
        <f t="shared" si="83"/>
        <v>4905</v>
      </c>
      <c r="DA83" s="602">
        <f t="shared" si="84"/>
        <v>4906</v>
      </c>
      <c r="DB83" s="602">
        <f t="shared" si="85"/>
        <v>4907</v>
      </c>
      <c r="DC83" s="602">
        <f t="shared" si="86"/>
        <v>4914</v>
      </c>
      <c r="DD83" s="602">
        <f t="shared" si="87"/>
        <v>4924</v>
      </c>
      <c r="DE83" s="602">
        <f t="shared" si="88"/>
        <v>4924</v>
      </c>
      <c r="DF83" s="602">
        <f t="shared" si="89"/>
        <v>4924</v>
      </c>
      <c r="DG83" s="602">
        <f t="shared" si="90"/>
        <v>4924</v>
      </c>
      <c r="DH83" s="602">
        <f t="shared" si="91"/>
        <v>4924</v>
      </c>
      <c r="DI83" s="602">
        <f t="shared" si="92"/>
        <v>4924</v>
      </c>
      <c r="DJ83" s="602">
        <f t="shared" si="93"/>
        <v>4924</v>
      </c>
      <c r="DK83" s="602">
        <f t="shared" si="94"/>
        <v>4915</v>
      </c>
      <c r="DL83" s="602">
        <f t="shared" si="95"/>
        <v>4925</v>
      </c>
      <c r="DM83" s="602">
        <f t="shared" si="96"/>
        <v>4925</v>
      </c>
      <c r="DN83" s="602">
        <f t="shared" si="97"/>
        <v>4925</v>
      </c>
      <c r="DO83" s="602">
        <f t="shared" si="98"/>
        <v>4925</v>
      </c>
      <c r="DP83" s="602">
        <f t="shared" si="99"/>
        <v>4925</v>
      </c>
      <c r="DQ83" s="602">
        <f t="shared" si="100"/>
        <v>4925</v>
      </c>
      <c r="DR83" s="602">
        <f t="shared" si="101"/>
        <v>4925</v>
      </c>
      <c r="DS83" s="602">
        <f t="shared" si="102"/>
        <v>4916</v>
      </c>
      <c r="DT83" s="602">
        <f t="shared" si="103"/>
        <v>4926</v>
      </c>
      <c r="DU83" s="602">
        <f t="shared" si="104"/>
        <v>4926</v>
      </c>
      <c r="DV83" s="602">
        <f t="shared" si="105"/>
        <v>4926</v>
      </c>
      <c r="DW83" s="602">
        <f t="shared" si="106"/>
        <v>4926</v>
      </c>
      <c r="DX83" s="602">
        <f t="shared" si="107"/>
        <v>4926</v>
      </c>
      <c r="DY83" s="602">
        <f t="shared" si="108"/>
        <v>4926</v>
      </c>
      <c r="DZ83" s="602">
        <f t="shared" si="109"/>
        <v>4926</v>
      </c>
      <c r="EA83" s="602">
        <f t="shared" si="110"/>
        <v>4917</v>
      </c>
      <c r="EB83" s="602">
        <f t="shared" si="111"/>
        <v>4927</v>
      </c>
      <c r="EC83" s="602">
        <f t="shared" si="112"/>
        <v>4927</v>
      </c>
      <c r="ED83" s="602">
        <f t="shared" si="113"/>
        <v>4927</v>
      </c>
      <c r="EE83" s="602">
        <f t="shared" si="114"/>
        <v>4927</v>
      </c>
      <c r="EF83" s="602">
        <f t="shared" si="115"/>
        <v>4927</v>
      </c>
      <c r="EG83" s="602">
        <f t="shared" si="116"/>
        <v>4927</v>
      </c>
      <c r="EH83" s="602">
        <f t="shared" si="117"/>
        <v>4927</v>
      </c>
      <c r="EI83" s="602">
        <f t="shared" si="118"/>
        <v>4918</v>
      </c>
      <c r="EJ83" s="602">
        <f t="shared" si="119"/>
        <v>4928</v>
      </c>
      <c r="EK83" s="602">
        <f t="shared" si="120"/>
        <v>4928</v>
      </c>
      <c r="EL83" s="602">
        <f t="shared" si="121"/>
        <v>4928</v>
      </c>
      <c r="EM83" s="602">
        <f t="shared" si="122"/>
        <v>4928</v>
      </c>
      <c r="EN83" s="602">
        <f t="shared" si="123"/>
        <v>4928</v>
      </c>
      <c r="EO83" s="602">
        <f t="shared" si="124"/>
        <v>4928</v>
      </c>
      <c r="EP83" s="602">
        <f t="shared" si="125"/>
        <v>4928</v>
      </c>
      <c r="EQ83" s="602">
        <f t="shared" si="126"/>
        <v>4919</v>
      </c>
      <c r="ER83" s="602">
        <f t="shared" si="127"/>
        <v>4929</v>
      </c>
      <c r="ES83" s="602">
        <f t="shared" si="128"/>
        <v>4929</v>
      </c>
      <c r="ET83" s="602">
        <f t="shared" si="129"/>
        <v>4929</v>
      </c>
      <c r="EU83" s="602">
        <f t="shared" si="130"/>
        <v>4929</v>
      </c>
      <c r="EV83" s="602">
        <f t="shared" si="131"/>
        <v>4929</v>
      </c>
      <c r="EW83" s="602">
        <f t="shared" si="132"/>
        <v>4929</v>
      </c>
      <c r="EX83" s="602">
        <f t="shared" si="133"/>
        <v>4929</v>
      </c>
      <c r="EY83" s="602">
        <f t="shared" si="134"/>
        <v>4935</v>
      </c>
    </row>
    <row r="84" spans="1:204" ht="12.75" customHeight="1" x14ac:dyDescent="0.2">
      <c r="B84" s="617" t="str">
        <f>IF(COUNTIF($CK$10:CK84,TRUE)&gt;0,"",INDEX(C_InstallationDescription!$E$224:$E$240,ROWS($A$11:A84)))</f>
        <v/>
      </c>
      <c r="C84" s="623" t="str">
        <f>IF($E84="","",INDEX(C_InstallationDescription!F:F,MATCH($B84,C_InstallationDescription!$E:$E,0)))</f>
        <v/>
      </c>
      <c r="D84" s="623" t="str">
        <f>IF($E84="","",INDEX(C_InstallationDescription!I:I,MATCH($B84,C_InstallationDescription!$E:$E,0)))</f>
        <v/>
      </c>
      <c r="E84" s="623" t="str">
        <f>IF($B84="","",INDEX(C_InstallationDescription!F:F,MATCH($CJ84,C_InstallationDescription!$Q:$Q,0)))</f>
        <v/>
      </c>
      <c r="F84" s="624" t="str">
        <f>IF($E84="","",INDEX(C_InstallationDescription!L:L,MATCH($CJ84,C_InstallationDescription!$Q:$Q,0)))</f>
        <v/>
      </c>
      <c r="G84" s="623" t="str">
        <f>IF($E84="","",INDEX(C_InstallationDescription!M:M,MATCH($CJ84,C_InstallationDescription!$Q:$Q,0)))</f>
        <v/>
      </c>
      <c r="H84" s="623" t="str">
        <f>IF($E84="","",INDEX(C_InstallationDescription!N:N,MATCH($CJ84,C_InstallationDescription!$Q:$Q,0)))</f>
        <v/>
      </c>
      <c r="I84" s="620" t="str">
        <f>IF($E84="","",IF(INDEX(E_SourceStreams!$A:$N,CN84,I$7)="","",INDEX(E_SourceStreams!$A:$N,CN84,I$7)))</f>
        <v/>
      </c>
      <c r="J84" s="620" t="str">
        <f>IF($E84="","",IF(INDEX(E_SourceStreams!$A:$N,CO84,J$7)="","",INDEX(E_SourceStreams!$A:$N,CO84,J$7)))</f>
        <v/>
      </c>
      <c r="K84" s="620" t="str">
        <f>IF($E84="","",IF(INDEX(E_SourceStreams!$A:$N,CP84,K$7)="","",INDEX(E_SourceStreams!$A:$N,CP84,K$7)))</f>
        <v/>
      </c>
      <c r="L84" s="620" t="str">
        <f>IF($E84="","",IF(INDEX(E_SourceStreams!$A:$N,CQ84,L$7)="","",INDEX(E_SourceStreams!$A:$N,CQ84,L$7)))</f>
        <v/>
      </c>
      <c r="M84" s="620" t="str">
        <f>IF($E84="","",IF(INDEX(E_SourceStreams!$A:$N,CR84,M$7)="","",INDEX(E_SourceStreams!$A:$N,CR84,M$7)))</f>
        <v/>
      </c>
      <c r="N84" s="620" t="str">
        <f>IF($E84="","",IF(INDEX(E_SourceStreams!$A:$N,CS84,N$7)="","",INDEX(E_SourceStreams!$A:$N,CS84,N$7)))</f>
        <v/>
      </c>
      <c r="O84" s="620" t="str">
        <f>IF($E84="","",IF(INDEX(E_SourceStreams!$A:$N,CT84,O$7)="","",INDEX(E_SourceStreams!$A:$N,CT84,O$7)))</f>
        <v/>
      </c>
      <c r="P84" s="620" t="str">
        <f>IF($E84="","",IF(INDEX(E_SourceStreams!$A:$N,CU84,P$7)="","",INDEX(E_SourceStreams!$A:$N,CU84,P$7)))</f>
        <v/>
      </c>
      <c r="Q84" s="620" t="str">
        <f>IF($E84="","",IF(INDEX(E_SourceStreams!$A:$N,CV84,Q$7)="","",INDEX(E_SourceStreams!$A:$N,CV84,Q$7)))</f>
        <v/>
      </c>
      <c r="R84" s="620" t="str">
        <f>IF($E84="","",IF(INDEX(E_SourceStreams!$A:$N,CW84,R$7)="","",INDEX(E_SourceStreams!$A:$N,CW84,R$7)))</f>
        <v/>
      </c>
      <c r="S84" s="620" t="str">
        <f>IF($E84="","",IF(INDEX(E_SourceStreams!$A:$N,CX84,S$7)="","",INDEX(E_SourceStreams!$A:$N,CX84,S$7)))</f>
        <v/>
      </c>
      <c r="T84" s="620" t="str">
        <f>IF($E84="","",IF(INDEX(E_SourceStreams!$A:$N,CY84,T$7)="","",INDEX(E_SourceStreams!$A:$N,CY84,T$7)))</f>
        <v/>
      </c>
      <c r="U84" s="620" t="str">
        <f>IF($E84="","",IF(INDEX(E_SourceStreams!$A:$N,CZ84,U$7)="","",INDEX(E_SourceStreams!$A:$N,CZ84,U$7)))</f>
        <v/>
      </c>
      <c r="V84" s="620" t="str">
        <f>IF($E84="","",IF(INDEX(E_SourceStreams!$A:$N,DA84,V$7)="","",INDEX(E_SourceStreams!$A:$N,DA84,V$7)))</f>
        <v/>
      </c>
      <c r="W84" s="620" t="str">
        <f>IF($E84="","",IF(INDEX(E_SourceStreams!$A:$N,DB84,W$7)="","",INDEX(E_SourceStreams!$A:$N,DB84,W$7)))</f>
        <v/>
      </c>
      <c r="X84" s="620" t="str">
        <f>IF($E84="","",IF(INDEX(E_SourceStreams!$A:$N,DC84,X$7)="","",INDEX(E_SourceStreams!$A:$N,DC84,X$7)))</f>
        <v/>
      </c>
      <c r="Y84" s="620" t="str">
        <f>IF($E84="","",IF(INDEX(E_SourceStreams!$A:$N,DD84,Y$7)="","",INDEX(E_SourceStreams!$A:$N,DD84,Y$7)))</f>
        <v/>
      </c>
      <c r="Z84" s="620" t="str">
        <f>IF($E84="","",IF(INDEX(E_SourceStreams!$A:$N,DE84,Z$7)="","",INDEX(E_SourceStreams!$A:$N,DE84,Z$7)))</f>
        <v/>
      </c>
      <c r="AA84" s="620" t="str">
        <f>IF($E84="","",IF(INDEX(E_SourceStreams!$A:$N,DF84,AA$7)="","",INDEX(E_SourceStreams!$A:$N,DF84,AA$7)))</f>
        <v/>
      </c>
      <c r="AB84" s="620" t="str">
        <f>IF($E84="","",IF(INDEX(E_SourceStreams!$A:$N,DG84,AB$7)="","",INDEX(E_SourceStreams!$A:$N,DG84,AB$7)))</f>
        <v/>
      </c>
      <c r="AC84" s="620" t="str">
        <f>IF($E84="","",IF(INDEX(E_SourceStreams!$A:$N,DH84,AC$7)="","",INDEX(E_SourceStreams!$A:$N,DH84,AC$7)))</f>
        <v/>
      </c>
      <c r="AD84" s="620" t="str">
        <f>IF($E84="","",IF(INDEX(E_SourceStreams!$A:$N,DI84,AD$7)="","",INDEX(E_SourceStreams!$A:$N,DI84,AD$7)))</f>
        <v/>
      </c>
      <c r="AE84" s="620" t="str">
        <f>IF($E84="","",IF(INDEX(E_SourceStreams!$A:$N,DJ84,AE$7)="","",INDEX(E_SourceStreams!$A:$N,DJ84,AE$7)))</f>
        <v/>
      </c>
      <c r="AF84" s="620" t="str">
        <f>IF($E84="","",IF(INDEX(E_SourceStreams!$A:$N,DK84,AF$7)="","",INDEX(E_SourceStreams!$A:$N,DK84,AF$7)))</f>
        <v/>
      </c>
      <c r="AG84" s="620" t="str">
        <f>IF($E84="","",IF(INDEX(E_SourceStreams!$A:$N,DL84,AG$7)="","",INDEX(E_SourceStreams!$A:$N,DL84,AG$7)))</f>
        <v/>
      </c>
      <c r="AH84" s="620" t="str">
        <f>IF($E84="","",IF(INDEX(E_SourceStreams!$A:$N,DM84,AH$7)="","",INDEX(E_SourceStreams!$A:$N,DM84,AH$7)))</f>
        <v/>
      </c>
      <c r="AI84" s="620" t="str">
        <f>IF($E84="","",IF(INDEX(E_SourceStreams!$A:$N,DN84,AI$7)="","",INDEX(E_SourceStreams!$A:$N,DN84,AI$7)))</f>
        <v/>
      </c>
      <c r="AJ84" s="620" t="str">
        <f>IF($E84="","",IF(INDEX(E_SourceStreams!$A:$N,DO84,AJ$7)="","",INDEX(E_SourceStreams!$A:$N,DO84,AJ$7)))</f>
        <v/>
      </c>
      <c r="AK84" s="620" t="str">
        <f>IF($E84="","",IF(INDEX(E_SourceStreams!$A:$N,DP84,AK$7)="","",INDEX(E_SourceStreams!$A:$N,DP84,AK$7)))</f>
        <v/>
      </c>
      <c r="AL84" s="620" t="str">
        <f>IF($E84="","",IF(INDEX(E_SourceStreams!$A:$N,DQ84,AL$7)="","",INDEX(E_SourceStreams!$A:$N,DQ84,AL$7)))</f>
        <v/>
      </c>
      <c r="AM84" s="620" t="str">
        <f>IF($E84="","",IF(INDEX(E_SourceStreams!$A:$N,DR84,AM$7)="","",INDEX(E_SourceStreams!$A:$N,DR84,AM$7)))</f>
        <v/>
      </c>
      <c r="AN84" s="620" t="str">
        <f>IF($E84="","",IF(INDEX(E_SourceStreams!$A:$N,DS84,AN$7)="","",INDEX(E_SourceStreams!$A:$N,DS84,AN$7)))</f>
        <v/>
      </c>
      <c r="AO84" s="620" t="str">
        <f>IF($E84="","",IF(INDEX(E_SourceStreams!$A:$N,DT84,AO$7)="","",INDEX(E_SourceStreams!$A:$N,DT84,AO$7)))</f>
        <v/>
      </c>
      <c r="AP84" s="620" t="str">
        <f>IF($E84="","",IF(INDEX(E_SourceStreams!$A:$N,DU84,AP$7)="","",INDEX(E_SourceStreams!$A:$N,DU84,AP$7)))</f>
        <v/>
      </c>
      <c r="AQ84" s="620" t="str">
        <f>IF($E84="","",IF(INDEX(E_SourceStreams!$A:$N,DV84,AQ$7)="","",INDEX(E_SourceStreams!$A:$N,DV84,AQ$7)))</f>
        <v/>
      </c>
      <c r="AR84" s="620" t="str">
        <f>IF($E84="","",IF(INDEX(E_SourceStreams!$A:$N,DW84,AR$7)="","",INDEX(E_SourceStreams!$A:$N,DW84,AR$7)))</f>
        <v/>
      </c>
      <c r="AS84" s="620" t="str">
        <f>IF($E84="","",IF(INDEX(E_SourceStreams!$A:$N,DX84,AS$7)="","",INDEX(E_SourceStreams!$A:$N,DX84,AS$7)))</f>
        <v/>
      </c>
      <c r="AT84" s="620" t="str">
        <f>IF($E84="","",IF(INDEX(E_SourceStreams!$A:$N,DY84,AT$7)="","",INDEX(E_SourceStreams!$A:$N,DY84,AT$7)))</f>
        <v/>
      </c>
      <c r="AU84" s="620" t="str">
        <f>IF($E84="","",IF(INDEX(E_SourceStreams!$A:$N,DZ84,AU$7)="","",INDEX(E_SourceStreams!$A:$N,DZ84,AU$7)))</f>
        <v/>
      </c>
      <c r="AV84" s="620" t="str">
        <f>IF($E84="","",IF(INDEX(E_SourceStreams!$A:$N,EA84,AV$7)="","",INDEX(E_SourceStreams!$A:$N,EA84,AV$7)))</f>
        <v/>
      </c>
      <c r="AW84" s="620" t="str">
        <f>IF($E84="","",IF(INDEX(E_SourceStreams!$A:$N,EB84,AW$7)="","",INDEX(E_SourceStreams!$A:$N,EB84,AW$7)))</f>
        <v/>
      </c>
      <c r="AX84" s="620" t="str">
        <f>IF($E84="","",IF(INDEX(E_SourceStreams!$A:$N,EC84,AX$7)="","",INDEX(E_SourceStreams!$A:$N,EC84,AX$7)))</f>
        <v/>
      </c>
      <c r="AY84" s="620" t="str">
        <f>IF($E84="","",IF(INDEX(E_SourceStreams!$A:$N,ED84,AY$7)="","",INDEX(E_SourceStreams!$A:$N,ED84,AY$7)))</f>
        <v/>
      </c>
      <c r="AZ84" s="620" t="str">
        <f>IF($E84="","",IF(INDEX(E_SourceStreams!$A:$N,EE84,AZ$7)="","",INDEX(E_SourceStreams!$A:$N,EE84,AZ$7)))</f>
        <v/>
      </c>
      <c r="BA84" s="620" t="str">
        <f>IF($E84="","",IF(INDEX(E_SourceStreams!$A:$N,EF84,BA$7)="","",INDEX(E_SourceStreams!$A:$N,EF84,BA$7)))</f>
        <v/>
      </c>
      <c r="BB84" s="620" t="str">
        <f>IF($E84="","",IF(INDEX(E_SourceStreams!$A:$N,EG84,BB$7)="","",INDEX(E_SourceStreams!$A:$N,EG84,BB$7)))</f>
        <v/>
      </c>
      <c r="BC84" s="620" t="str">
        <f>IF($E84="","",IF(INDEX(E_SourceStreams!$A:$N,EH84,BC$7)="","",INDEX(E_SourceStreams!$A:$N,EH84,BC$7)))</f>
        <v/>
      </c>
      <c r="BD84" s="620" t="str">
        <f>IF($E84="","",IF(INDEX(E_SourceStreams!$A:$N,EI84,BD$7)="","",INDEX(E_SourceStreams!$A:$N,EI84,BD$7)))</f>
        <v/>
      </c>
      <c r="BE84" s="620" t="str">
        <f>IF($E84="","",IF(INDEX(E_SourceStreams!$A:$N,EJ84,BE$7)="","",INDEX(E_SourceStreams!$A:$N,EJ84,BE$7)))</f>
        <v/>
      </c>
      <c r="BF84" s="620" t="str">
        <f>IF($E84="","",IF(INDEX(E_SourceStreams!$A:$N,EK84,BF$7)="","",INDEX(E_SourceStreams!$A:$N,EK84,BF$7)))</f>
        <v/>
      </c>
      <c r="BG84" s="620" t="str">
        <f>IF($E84="","",IF(INDEX(E_SourceStreams!$A:$N,EL84,BG$7)="","",INDEX(E_SourceStreams!$A:$N,EL84,BG$7)))</f>
        <v/>
      </c>
      <c r="BH84" s="620" t="str">
        <f>IF($E84="","",IF(INDEX(E_SourceStreams!$A:$N,EM84,BH$7)="","",INDEX(E_SourceStreams!$A:$N,EM84,BH$7)))</f>
        <v/>
      </c>
      <c r="BI84" s="620" t="str">
        <f>IF($E84="","",IF(INDEX(E_SourceStreams!$A:$N,EN84,BI$7)="","",INDEX(E_SourceStreams!$A:$N,EN84,BI$7)))</f>
        <v/>
      </c>
      <c r="BJ84" s="620" t="str">
        <f>IF($E84="","",IF(INDEX(E_SourceStreams!$A:$N,EO84,BJ$7)="","",INDEX(E_SourceStreams!$A:$N,EO84,BJ$7)))</f>
        <v/>
      </c>
      <c r="BK84" s="620" t="str">
        <f>IF($E84="","",IF(INDEX(E_SourceStreams!$A:$N,EP84,BK$7)="","",INDEX(E_SourceStreams!$A:$N,EP84,BK$7)))</f>
        <v/>
      </c>
      <c r="BL84" s="620" t="str">
        <f>IF($E84="","",IF(INDEX(E_SourceStreams!$A:$N,EQ84,BL$7)="","",INDEX(E_SourceStreams!$A:$N,EQ84,BL$7)))</f>
        <v/>
      </c>
      <c r="BM84" s="620" t="str">
        <f>IF($E84="","",IF(INDEX(E_SourceStreams!$A:$N,ER84,BM$7)="","",INDEX(E_SourceStreams!$A:$N,ER84,BM$7)))</f>
        <v/>
      </c>
      <c r="BN84" s="620" t="str">
        <f>IF($E84="","",IF(INDEX(E_SourceStreams!$A:$N,ES84,BN$7)="","",INDEX(E_SourceStreams!$A:$N,ES84,BN$7)))</f>
        <v/>
      </c>
      <c r="BO84" s="620" t="str">
        <f>IF($E84="","",IF(INDEX(E_SourceStreams!$A:$N,ET84,BO$7)="","",INDEX(E_SourceStreams!$A:$N,ET84,BO$7)))</f>
        <v/>
      </c>
      <c r="BP84" s="620" t="str">
        <f>IF($E84="","",IF(INDEX(E_SourceStreams!$A:$N,EU84,BP$7)="","",INDEX(E_SourceStreams!$A:$N,EU84,BP$7)))</f>
        <v/>
      </c>
      <c r="BQ84" s="620" t="str">
        <f>IF($E84="","",IF(INDEX(E_SourceStreams!$A:$N,EV84,BQ$7)="","",INDEX(E_SourceStreams!$A:$N,EV84,BQ$7)))</f>
        <v/>
      </c>
      <c r="BR84" s="620" t="str">
        <f>IF($E84="","",IF(INDEX(E_SourceStreams!$A:$N,EW84,BR$7)="","",INDEX(E_SourceStreams!$A:$N,EW84,BR$7)))</f>
        <v/>
      </c>
      <c r="BS84" s="620" t="str">
        <f>IF($E84="","",IF(INDEX(E_SourceStreams!$A:$N,EX84,BS$7)="","",INDEX(E_SourceStreams!$A:$N,EX84,BS$7)))</f>
        <v/>
      </c>
      <c r="BT84" s="620" t="str">
        <f>IF($E84="","",IF(INDEX(E_SourceStreams!$A:$N,EY84,BT$7)="","",INDEX(E_SourceStreams!$A:$N,EY84,BT$7)))</f>
        <v/>
      </c>
      <c r="BU84" s="615"/>
      <c r="CJ84" s="621" t="str">
        <f t="shared" si="70"/>
        <v>SourceCategory_</v>
      </c>
      <c r="CK84" s="602" t="b">
        <f>INDEX(C_InstallationDescription!$A$224:$A$329,ROWS($CI$11:CI84))="ausblenden"</f>
        <v>1</v>
      </c>
      <c r="CL84" s="602" t="str">
        <f t="shared" si="71"/>
        <v>SourceStreamName_</v>
      </c>
      <c r="CN84" s="602">
        <f t="shared" si="135"/>
        <v>4952</v>
      </c>
      <c r="CO84" s="602">
        <f t="shared" si="72"/>
        <v>4954</v>
      </c>
      <c r="CP84" s="602">
        <f t="shared" si="73"/>
        <v>4956</v>
      </c>
      <c r="CQ84" s="602">
        <f t="shared" si="74"/>
        <v>4958</v>
      </c>
      <c r="CR84" s="602">
        <f t="shared" si="75"/>
        <v>4960</v>
      </c>
      <c r="CS84" s="602">
        <f t="shared" si="76"/>
        <v>4962</v>
      </c>
      <c r="CT84" s="602">
        <f t="shared" si="77"/>
        <v>4964</v>
      </c>
      <c r="CU84" s="602">
        <f t="shared" si="78"/>
        <v>4964</v>
      </c>
      <c r="CV84" s="602">
        <f t="shared" si="79"/>
        <v>4964</v>
      </c>
      <c r="CW84" s="602">
        <f t="shared" si="80"/>
        <v>4964</v>
      </c>
      <c r="CX84" s="602">
        <f t="shared" si="81"/>
        <v>4964</v>
      </c>
      <c r="CY84" s="602">
        <f t="shared" si="82"/>
        <v>4967</v>
      </c>
      <c r="CZ84" s="602">
        <f t="shared" si="83"/>
        <v>4971</v>
      </c>
      <c r="DA84" s="602">
        <f t="shared" si="84"/>
        <v>4972</v>
      </c>
      <c r="DB84" s="602">
        <f t="shared" si="85"/>
        <v>4973</v>
      </c>
      <c r="DC84" s="602">
        <f t="shared" si="86"/>
        <v>4980</v>
      </c>
      <c r="DD84" s="602">
        <f t="shared" si="87"/>
        <v>4990</v>
      </c>
      <c r="DE84" s="602">
        <f t="shared" si="88"/>
        <v>4990</v>
      </c>
      <c r="DF84" s="602">
        <f t="shared" si="89"/>
        <v>4990</v>
      </c>
      <c r="DG84" s="602">
        <f t="shared" si="90"/>
        <v>4990</v>
      </c>
      <c r="DH84" s="602">
        <f t="shared" si="91"/>
        <v>4990</v>
      </c>
      <c r="DI84" s="602">
        <f t="shared" si="92"/>
        <v>4990</v>
      </c>
      <c r="DJ84" s="602">
        <f t="shared" si="93"/>
        <v>4990</v>
      </c>
      <c r="DK84" s="602">
        <f t="shared" si="94"/>
        <v>4981</v>
      </c>
      <c r="DL84" s="602">
        <f t="shared" si="95"/>
        <v>4991</v>
      </c>
      <c r="DM84" s="602">
        <f t="shared" si="96"/>
        <v>4991</v>
      </c>
      <c r="DN84" s="602">
        <f t="shared" si="97"/>
        <v>4991</v>
      </c>
      <c r="DO84" s="602">
        <f t="shared" si="98"/>
        <v>4991</v>
      </c>
      <c r="DP84" s="602">
        <f t="shared" si="99"/>
        <v>4991</v>
      </c>
      <c r="DQ84" s="602">
        <f t="shared" si="100"/>
        <v>4991</v>
      </c>
      <c r="DR84" s="602">
        <f t="shared" si="101"/>
        <v>4991</v>
      </c>
      <c r="DS84" s="602">
        <f t="shared" si="102"/>
        <v>4982</v>
      </c>
      <c r="DT84" s="602">
        <f t="shared" si="103"/>
        <v>4992</v>
      </c>
      <c r="DU84" s="602">
        <f t="shared" si="104"/>
        <v>4992</v>
      </c>
      <c r="DV84" s="602">
        <f t="shared" si="105"/>
        <v>4992</v>
      </c>
      <c r="DW84" s="602">
        <f t="shared" si="106"/>
        <v>4992</v>
      </c>
      <c r="DX84" s="602">
        <f t="shared" si="107"/>
        <v>4992</v>
      </c>
      <c r="DY84" s="602">
        <f t="shared" si="108"/>
        <v>4992</v>
      </c>
      <c r="DZ84" s="602">
        <f t="shared" si="109"/>
        <v>4992</v>
      </c>
      <c r="EA84" s="602">
        <f t="shared" si="110"/>
        <v>4983</v>
      </c>
      <c r="EB84" s="602">
        <f t="shared" si="111"/>
        <v>4993</v>
      </c>
      <c r="EC84" s="602">
        <f t="shared" si="112"/>
        <v>4993</v>
      </c>
      <c r="ED84" s="602">
        <f t="shared" si="113"/>
        <v>4993</v>
      </c>
      <c r="EE84" s="602">
        <f t="shared" si="114"/>
        <v>4993</v>
      </c>
      <c r="EF84" s="602">
        <f t="shared" si="115"/>
        <v>4993</v>
      </c>
      <c r="EG84" s="602">
        <f t="shared" si="116"/>
        <v>4993</v>
      </c>
      <c r="EH84" s="602">
        <f t="shared" si="117"/>
        <v>4993</v>
      </c>
      <c r="EI84" s="602">
        <f t="shared" si="118"/>
        <v>4984</v>
      </c>
      <c r="EJ84" s="602">
        <f t="shared" si="119"/>
        <v>4994</v>
      </c>
      <c r="EK84" s="602">
        <f t="shared" si="120"/>
        <v>4994</v>
      </c>
      <c r="EL84" s="602">
        <f t="shared" si="121"/>
        <v>4994</v>
      </c>
      <c r="EM84" s="602">
        <f t="shared" si="122"/>
        <v>4994</v>
      </c>
      <c r="EN84" s="602">
        <f t="shared" si="123"/>
        <v>4994</v>
      </c>
      <c r="EO84" s="602">
        <f t="shared" si="124"/>
        <v>4994</v>
      </c>
      <c r="EP84" s="602">
        <f t="shared" si="125"/>
        <v>4994</v>
      </c>
      <c r="EQ84" s="602">
        <f t="shared" si="126"/>
        <v>4985</v>
      </c>
      <c r="ER84" s="602">
        <f t="shared" si="127"/>
        <v>4995</v>
      </c>
      <c r="ES84" s="602">
        <f t="shared" si="128"/>
        <v>4995</v>
      </c>
      <c r="ET84" s="602">
        <f t="shared" si="129"/>
        <v>4995</v>
      </c>
      <c r="EU84" s="602">
        <f t="shared" si="130"/>
        <v>4995</v>
      </c>
      <c r="EV84" s="602">
        <f t="shared" si="131"/>
        <v>4995</v>
      </c>
      <c r="EW84" s="602">
        <f t="shared" si="132"/>
        <v>4995</v>
      </c>
      <c r="EX84" s="602">
        <f t="shared" si="133"/>
        <v>4995</v>
      </c>
      <c r="EY84" s="602">
        <f t="shared" si="134"/>
        <v>5001</v>
      </c>
    </row>
    <row r="85" spans="1:204" ht="12.75" customHeight="1" x14ac:dyDescent="0.2">
      <c r="B85" s="617" t="str">
        <f>IF(COUNTIF($CK$10:CK85,TRUE)&gt;0,"",INDEX(C_InstallationDescription!$E$224:$E$240,ROWS($A$11:A85)))</f>
        <v/>
      </c>
      <c r="C85" s="623" t="str">
        <f>IF($E85="","",INDEX(C_InstallationDescription!F:F,MATCH($B85,C_InstallationDescription!$E:$E,0)))</f>
        <v/>
      </c>
      <c r="D85" s="623" t="str">
        <f>IF($E85="","",INDEX(C_InstallationDescription!I:I,MATCH($B85,C_InstallationDescription!$E:$E,0)))</f>
        <v/>
      </c>
      <c r="E85" s="623" t="str">
        <f>IF($B85="","",INDEX(C_InstallationDescription!F:F,MATCH($CJ85,C_InstallationDescription!$Q:$Q,0)))</f>
        <v/>
      </c>
      <c r="F85" s="624" t="str">
        <f>IF($E85="","",INDEX(C_InstallationDescription!L:L,MATCH($CJ85,C_InstallationDescription!$Q:$Q,0)))</f>
        <v/>
      </c>
      <c r="G85" s="623" t="str">
        <f>IF($E85="","",INDEX(C_InstallationDescription!M:M,MATCH($CJ85,C_InstallationDescription!$Q:$Q,0)))</f>
        <v/>
      </c>
      <c r="H85" s="623" t="str">
        <f>IF($E85="","",INDEX(C_InstallationDescription!N:N,MATCH($CJ85,C_InstallationDescription!$Q:$Q,0)))</f>
        <v/>
      </c>
      <c r="I85" s="620" t="str">
        <f>IF($E85="","",IF(INDEX(E_SourceStreams!$A:$N,CN85,I$7)="","",INDEX(E_SourceStreams!$A:$N,CN85,I$7)))</f>
        <v/>
      </c>
      <c r="J85" s="620" t="str">
        <f>IF($E85="","",IF(INDEX(E_SourceStreams!$A:$N,CO85,J$7)="","",INDEX(E_SourceStreams!$A:$N,CO85,J$7)))</f>
        <v/>
      </c>
      <c r="K85" s="620" t="str">
        <f>IF($E85="","",IF(INDEX(E_SourceStreams!$A:$N,CP85,K$7)="","",INDEX(E_SourceStreams!$A:$N,CP85,K$7)))</f>
        <v/>
      </c>
      <c r="L85" s="620" t="str">
        <f>IF($E85="","",IF(INDEX(E_SourceStreams!$A:$N,CQ85,L$7)="","",INDEX(E_SourceStreams!$A:$N,CQ85,L$7)))</f>
        <v/>
      </c>
      <c r="M85" s="620" t="str">
        <f>IF($E85="","",IF(INDEX(E_SourceStreams!$A:$N,CR85,M$7)="","",INDEX(E_SourceStreams!$A:$N,CR85,M$7)))</f>
        <v/>
      </c>
      <c r="N85" s="620" t="str">
        <f>IF($E85="","",IF(INDEX(E_SourceStreams!$A:$N,CS85,N$7)="","",INDEX(E_SourceStreams!$A:$N,CS85,N$7)))</f>
        <v/>
      </c>
      <c r="O85" s="620" t="str">
        <f>IF($E85="","",IF(INDEX(E_SourceStreams!$A:$N,CT85,O$7)="","",INDEX(E_SourceStreams!$A:$N,CT85,O$7)))</f>
        <v/>
      </c>
      <c r="P85" s="620" t="str">
        <f>IF($E85="","",IF(INDEX(E_SourceStreams!$A:$N,CU85,P$7)="","",INDEX(E_SourceStreams!$A:$N,CU85,P$7)))</f>
        <v/>
      </c>
      <c r="Q85" s="620" t="str">
        <f>IF($E85="","",IF(INDEX(E_SourceStreams!$A:$N,CV85,Q$7)="","",INDEX(E_SourceStreams!$A:$N,CV85,Q$7)))</f>
        <v/>
      </c>
      <c r="R85" s="620" t="str">
        <f>IF($E85="","",IF(INDEX(E_SourceStreams!$A:$N,CW85,R$7)="","",INDEX(E_SourceStreams!$A:$N,CW85,R$7)))</f>
        <v/>
      </c>
      <c r="S85" s="620" t="str">
        <f>IF($E85="","",IF(INDEX(E_SourceStreams!$A:$N,CX85,S$7)="","",INDEX(E_SourceStreams!$A:$N,CX85,S$7)))</f>
        <v/>
      </c>
      <c r="T85" s="620" t="str">
        <f>IF($E85="","",IF(INDEX(E_SourceStreams!$A:$N,CY85,T$7)="","",INDEX(E_SourceStreams!$A:$N,CY85,T$7)))</f>
        <v/>
      </c>
      <c r="U85" s="620" t="str">
        <f>IF($E85="","",IF(INDEX(E_SourceStreams!$A:$N,CZ85,U$7)="","",INDEX(E_SourceStreams!$A:$N,CZ85,U$7)))</f>
        <v/>
      </c>
      <c r="V85" s="620" t="str">
        <f>IF($E85="","",IF(INDEX(E_SourceStreams!$A:$N,DA85,V$7)="","",INDEX(E_SourceStreams!$A:$N,DA85,V$7)))</f>
        <v/>
      </c>
      <c r="W85" s="620" t="str">
        <f>IF($E85="","",IF(INDEX(E_SourceStreams!$A:$N,DB85,W$7)="","",INDEX(E_SourceStreams!$A:$N,DB85,W$7)))</f>
        <v/>
      </c>
      <c r="X85" s="620" t="str">
        <f>IF($E85="","",IF(INDEX(E_SourceStreams!$A:$N,DC85,X$7)="","",INDEX(E_SourceStreams!$A:$N,DC85,X$7)))</f>
        <v/>
      </c>
      <c r="Y85" s="620" t="str">
        <f>IF($E85="","",IF(INDEX(E_SourceStreams!$A:$N,DD85,Y$7)="","",INDEX(E_SourceStreams!$A:$N,DD85,Y$7)))</f>
        <v/>
      </c>
      <c r="Z85" s="620" t="str">
        <f>IF($E85="","",IF(INDEX(E_SourceStreams!$A:$N,DE85,Z$7)="","",INDEX(E_SourceStreams!$A:$N,DE85,Z$7)))</f>
        <v/>
      </c>
      <c r="AA85" s="620" t="str">
        <f>IF($E85="","",IF(INDEX(E_SourceStreams!$A:$N,DF85,AA$7)="","",INDEX(E_SourceStreams!$A:$N,DF85,AA$7)))</f>
        <v/>
      </c>
      <c r="AB85" s="620" t="str">
        <f>IF($E85="","",IF(INDEX(E_SourceStreams!$A:$N,DG85,AB$7)="","",INDEX(E_SourceStreams!$A:$N,DG85,AB$7)))</f>
        <v/>
      </c>
      <c r="AC85" s="620" t="str">
        <f>IF($E85="","",IF(INDEX(E_SourceStreams!$A:$N,DH85,AC$7)="","",INDEX(E_SourceStreams!$A:$N,DH85,AC$7)))</f>
        <v/>
      </c>
      <c r="AD85" s="620" t="str">
        <f>IF($E85="","",IF(INDEX(E_SourceStreams!$A:$N,DI85,AD$7)="","",INDEX(E_SourceStreams!$A:$N,DI85,AD$7)))</f>
        <v/>
      </c>
      <c r="AE85" s="620" t="str">
        <f>IF($E85="","",IF(INDEX(E_SourceStreams!$A:$N,DJ85,AE$7)="","",INDEX(E_SourceStreams!$A:$N,DJ85,AE$7)))</f>
        <v/>
      </c>
      <c r="AF85" s="620" t="str">
        <f>IF($E85="","",IF(INDEX(E_SourceStreams!$A:$N,DK85,AF$7)="","",INDEX(E_SourceStreams!$A:$N,DK85,AF$7)))</f>
        <v/>
      </c>
      <c r="AG85" s="620" t="str">
        <f>IF($E85="","",IF(INDEX(E_SourceStreams!$A:$N,DL85,AG$7)="","",INDEX(E_SourceStreams!$A:$N,DL85,AG$7)))</f>
        <v/>
      </c>
      <c r="AH85" s="620" t="str">
        <f>IF($E85="","",IF(INDEX(E_SourceStreams!$A:$N,DM85,AH$7)="","",INDEX(E_SourceStreams!$A:$N,DM85,AH$7)))</f>
        <v/>
      </c>
      <c r="AI85" s="620" t="str">
        <f>IF($E85="","",IF(INDEX(E_SourceStreams!$A:$N,DN85,AI$7)="","",INDEX(E_SourceStreams!$A:$N,DN85,AI$7)))</f>
        <v/>
      </c>
      <c r="AJ85" s="620" t="str">
        <f>IF($E85="","",IF(INDEX(E_SourceStreams!$A:$N,DO85,AJ$7)="","",INDEX(E_SourceStreams!$A:$N,DO85,AJ$7)))</f>
        <v/>
      </c>
      <c r="AK85" s="620" t="str">
        <f>IF($E85="","",IF(INDEX(E_SourceStreams!$A:$N,DP85,AK$7)="","",INDEX(E_SourceStreams!$A:$N,DP85,AK$7)))</f>
        <v/>
      </c>
      <c r="AL85" s="620" t="str">
        <f>IF($E85="","",IF(INDEX(E_SourceStreams!$A:$N,DQ85,AL$7)="","",INDEX(E_SourceStreams!$A:$N,DQ85,AL$7)))</f>
        <v/>
      </c>
      <c r="AM85" s="620" t="str">
        <f>IF($E85="","",IF(INDEX(E_SourceStreams!$A:$N,DR85,AM$7)="","",INDEX(E_SourceStreams!$A:$N,DR85,AM$7)))</f>
        <v/>
      </c>
      <c r="AN85" s="620" t="str">
        <f>IF($E85="","",IF(INDEX(E_SourceStreams!$A:$N,DS85,AN$7)="","",INDEX(E_SourceStreams!$A:$N,DS85,AN$7)))</f>
        <v/>
      </c>
      <c r="AO85" s="620" t="str">
        <f>IF($E85="","",IF(INDEX(E_SourceStreams!$A:$N,DT85,AO$7)="","",INDEX(E_SourceStreams!$A:$N,DT85,AO$7)))</f>
        <v/>
      </c>
      <c r="AP85" s="620" t="str">
        <f>IF($E85="","",IF(INDEX(E_SourceStreams!$A:$N,DU85,AP$7)="","",INDEX(E_SourceStreams!$A:$N,DU85,AP$7)))</f>
        <v/>
      </c>
      <c r="AQ85" s="620" t="str">
        <f>IF($E85="","",IF(INDEX(E_SourceStreams!$A:$N,DV85,AQ$7)="","",INDEX(E_SourceStreams!$A:$N,DV85,AQ$7)))</f>
        <v/>
      </c>
      <c r="AR85" s="620" t="str">
        <f>IF($E85="","",IF(INDEX(E_SourceStreams!$A:$N,DW85,AR$7)="","",INDEX(E_SourceStreams!$A:$N,DW85,AR$7)))</f>
        <v/>
      </c>
      <c r="AS85" s="620" t="str">
        <f>IF($E85="","",IF(INDEX(E_SourceStreams!$A:$N,DX85,AS$7)="","",INDEX(E_SourceStreams!$A:$N,DX85,AS$7)))</f>
        <v/>
      </c>
      <c r="AT85" s="620" t="str">
        <f>IF($E85="","",IF(INDEX(E_SourceStreams!$A:$N,DY85,AT$7)="","",INDEX(E_SourceStreams!$A:$N,DY85,AT$7)))</f>
        <v/>
      </c>
      <c r="AU85" s="620" t="str">
        <f>IF($E85="","",IF(INDEX(E_SourceStreams!$A:$N,DZ85,AU$7)="","",INDEX(E_SourceStreams!$A:$N,DZ85,AU$7)))</f>
        <v/>
      </c>
      <c r="AV85" s="620" t="str">
        <f>IF($E85="","",IF(INDEX(E_SourceStreams!$A:$N,EA85,AV$7)="","",INDEX(E_SourceStreams!$A:$N,EA85,AV$7)))</f>
        <v/>
      </c>
      <c r="AW85" s="620" t="str">
        <f>IF($E85="","",IF(INDEX(E_SourceStreams!$A:$N,EB85,AW$7)="","",INDEX(E_SourceStreams!$A:$N,EB85,AW$7)))</f>
        <v/>
      </c>
      <c r="AX85" s="620" t="str">
        <f>IF($E85="","",IF(INDEX(E_SourceStreams!$A:$N,EC85,AX$7)="","",INDEX(E_SourceStreams!$A:$N,EC85,AX$7)))</f>
        <v/>
      </c>
      <c r="AY85" s="620" t="str">
        <f>IF($E85="","",IF(INDEX(E_SourceStreams!$A:$N,ED85,AY$7)="","",INDEX(E_SourceStreams!$A:$N,ED85,AY$7)))</f>
        <v/>
      </c>
      <c r="AZ85" s="620" t="str">
        <f>IF($E85="","",IF(INDEX(E_SourceStreams!$A:$N,EE85,AZ$7)="","",INDEX(E_SourceStreams!$A:$N,EE85,AZ$7)))</f>
        <v/>
      </c>
      <c r="BA85" s="620" t="str">
        <f>IF($E85="","",IF(INDEX(E_SourceStreams!$A:$N,EF85,BA$7)="","",INDEX(E_SourceStreams!$A:$N,EF85,BA$7)))</f>
        <v/>
      </c>
      <c r="BB85" s="620" t="str">
        <f>IF($E85="","",IF(INDEX(E_SourceStreams!$A:$N,EG85,BB$7)="","",INDEX(E_SourceStreams!$A:$N,EG85,BB$7)))</f>
        <v/>
      </c>
      <c r="BC85" s="620" t="str">
        <f>IF($E85="","",IF(INDEX(E_SourceStreams!$A:$N,EH85,BC$7)="","",INDEX(E_SourceStreams!$A:$N,EH85,BC$7)))</f>
        <v/>
      </c>
      <c r="BD85" s="620" t="str">
        <f>IF($E85="","",IF(INDEX(E_SourceStreams!$A:$N,EI85,BD$7)="","",INDEX(E_SourceStreams!$A:$N,EI85,BD$7)))</f>
        <v/>
      </c>
      <c r="BE85" s="620" t="str">
        <f>IF($E85="","",IF(INDEX(E_SourceStreams!$A:$N,EJ85,BE$7)="","",INDEX(E_SourceStreams!$A:$N,EJ85,BE$7)))</f>
        <v/>
      </c>
      <c r="BF85" s="620" t="str">
        <f>IF($E85="","",IF(INDEX(E_SourceStreams!$A:$N,EK85,BF$7)="","",INDEX(E_SourceStreams!$A:$N,EK85,BF$7)))</f>
        <v/>
      </c>
      <c r="BG85" s="620" t="str">
        <f>IF($E85="","",IF(INDEX(E_SourceStreams!$A:$N,EL85,BG$7)="","",INDEX(E_SourceStreams!$A:$N,EL85,BG$7)))</f>
        <v/>
      </c>
      <c r="BH85" s="620" t="str">
        <f>IF($E85="","",IF(INDEX(E_SourceStreams!$A:$N,EM85,BH$7)="","",INDEX(E_SourceStreams!$A:$N,EM85,BH$7)))</f>
        <v/>
      </c>
      <c r="BI85" s="620" t="str">
        <f>IF($E85="","",IF(INDEX(E_SourceStreams!$A:$N,EN85,BI$7)="","",INDEX(E_SourceStreams!$A:$N,EN85,BI$7)))</f>
        <v/>
      </c>
      <c r="BJ85" s="620" t="str">
        <f>IF($E85="","",IF(INDEX(E_SourceStreams!$A:$N,EO85,BJ$7)="","",INDEX(E_SourceStreams!$A:$N,EO85,BJ$7)))</f>
        <v/>
      </c>
      <c r="BK85" s="620" t="str">
        <f>IF($E85="","",IF(INDEX(E_SourceStreams!$A:$N,EP85,BK$7)="","",INDEX(E_SourceStreams!$A:$N,EP85,BK$7)))</f>
        <v/>
      </c>
      <c r="BL85" s="620" t="str">
        <f>IF($E85="","",IF(INDEX(E_SourceStreams!$A:$N,EQ85,BL$7)="","",INDEX(E_SourceStreams!$A:$N,EQ85,BL$7)))</f>
        <v/>
      </c>
      <c r="BM85" s="620" t="str">
        <f>IF($E85="","",IF(INDEX(E_SourceStreams!$A:$N,ER85,BM$7)="","",INDEX(E_SourceStreams!$A:$N,ER85,BM$7)))</f>
        <v/>
      </c>
      <c r="BN85" s="620" t="str">
        <f>IF($E85="","",IF(INDEX(E_SourceStreams!$A:$N,ES85,BN$7)="","",INDEX(E_SourceStreams!$A:$N,ES85,BN$7)))</f>
        <v/>
      </c>
      <c r="BO85" s="620" t="str">
        <f>IF($E85="","",IF(INDEX(E_SourceStreams!$A:$N,ET85,BO$7)="","",INDEX(E_SourceStreams!$A:$N,ET85,BO$7)))</f>
        <v/>
      </c>
      <c r="BP85" s="620" t="str">
        <f>IF($E85="","",IF(INDEX(E_SourceStreams!$A:$N,EU85,BP$7)="","",INDEX(E_SourceStreams!$A:$N,EU85,BP$7)))</f>
        <v/>
      </c>
      <c r="BQ85" s="620" t="str">
        <f>IF($E85="","",IF(INDEX(E_SourceStreams!$A:$N,EV85,BQ$7)="","",INDEX(E_SourceStreams!$A:$N,EV85,BQ$7)))</f>
        <v/>
      </c>
      <c r="BR85" s="620" t="str">
        <f>IF($E85="","",IF(INDEX(E_SourceStreams!$A:$N,EW85,BR$7)="","",INDEX(E_SourceStreams!$A:$N,EW85,BR$7)))</f>
        <v/>
      </c>
      <c r="BS85" s="620" t="str">
        <f>IF($E85="","",IF(INDEX(E_SourceStreams!$A:$N,EX85,BS$7)="","",INDEX(E_SourceStreams!$A:$N,EX85,BS$7)))</f>
        <v/>
      </c>
      <c r="BT85" s="620" t="str">
        <f>IF($E85="","",IF(INDEX(E_SourceStreams!$A:$N,EY85,BT$7)="","",INDEX(E_SourceStreams!$A:$N,EY85,BT$7)))</f>
        <v/>
      </c>
      <c r="BU85" s="615"/>
      <c r="CJ85" s="621" t="str">
        <f t="shared" si="70"/>
        <v>SourceCategory_</v>
      </c>
      <c r="CK85" s="602" t="b">
        <f>INDEX(C_InstallationDescription!$A$224:$A$329,ROWS($CI$11:CI85))="ausblenden"</f>
        <v>1</v>
      </c>
      <c r="CL85" s="602" t="str">
        <f t="shared" si="71"/>
        <v>SourceStreamName_</v>
      </c>
      <c r="CN85" s="602">
        <f t="shared" si="135"/>
        <v>5018</v>
      </c>
      <c r="CO85" s="602">
        <f t="shared" si="72"/>
        <v>5020</v>
      </c>
      <c r="CP85" s="602">
        <f t="shared" si="73"/>
        <v>5022</v>
      </c>
      <c r="CQ85" s="602">
        <f t="shared" si="74"/>
        <v>5024</v>
      </c>
      <c r="CR85" s="602">
        <f t="shared" si="75"/>
        <v>5026</v>
      </c>
      <c r="CS85" s="602">
        <f t="shared" si="76"/>
        <v>5028</v>
      </c>
      <c r="CT85" s="602">
        <f t="shared" si="77"/>
        <v>5030</v>
      </c>
      <c r="CU85" s="602">
        <f t="shared" si="78"/>
        <v>5030</v>
      </c>
      <c r="CV85" s="602">
        <f t="shared" si="79"/>
        <v>5030</v>
      </c>
      <c r="CW85" s="602">
        <f t="shared" si="80"/>
        <v>5030</v>
      </c>
      <c r="CX85" s="602">
        <f t="shared" si="81"/>
        <v>5030</v>
      </c>
      <c r="CY85" s="602">
        <f t="shared" si="82"/>
        <v>5033</v>
      </c>
      <c r="CZ85" s="602">
        <f t="shared" si="83"/>
        <v>5037</v>
      </c>
      <c r="DA85" s="602">
        <f t="shared" si="84"/>
        <v>5038</v>
      </c>
      <c r="DB85" s="602">
        <f t="shared" si="85"/>
        <v>5039</v>
      </c>
      <c r="DC85" s="602">
        <f t="shared" si="86"/>
        <v>5046</v>
      </c>
      <c r="DD85" s="602">
        <f t="shared" si="87"/>
        <v>5056</v>
      </c>
      <c r="DE85" s="602">
        <f t="shared" si="88"/>
        <v>5056</v>
      </c>
      <c r="DF85" s="602">
        <f t="shared" si="89"/>
        <v>5056</v>
      </c>
      <c r="DG85" s="602">
        <f t="shared" si="90"/>
        <v>5056</v>
      </c>
      <c r="DH85" s="602">
        <f t="shared" si="91"/>
        <v>5056</v>
      </c>
      <c r="DI85" s="602">
        <f t="shared" si="92"/>
        <v>5056</v>
      </c>
      <c r="DJ85" s="602">
        <f t="shared" si="93"/>
        <v>5056</v>
      </c>
      <c r="DK85" s="602">
        <f t="shared" si="94"/>
        <v>5047</v>
      </c>
      <c r="DL85" s="602">
        <f t="shared" si="95"/>
        <v>5057</v>
      </c>
      <c r="DM85" s="602">
        <f t="shared" si="96"/>
        <v>5057</v>
      </c>
      <c r="DN85" s="602">
        <f t="shared" si="97"/>
        <v>5057</v>
      </c>
      <c r="DO85" s="602">
        <f t="shared" si="98"/>
        <v>5057</v>
      </c>
      <c r="DP85" s="602">
        <f t="shared" si="99"/>
        <v>5057</v>
      </c>
      <c r="DQ85" s="602">
        <f t="shared" si="100"/>
        <v>5057</v>
      </c>
      <c r="DR85" s="602">
        <f t="shared" si="101"/>
        <v>5057</v>
      </c>
      <c r="DS85" s="602">
        <f t="shared" si="102"/>
        <v>5048</v>
      </c>
      <c r="DT85" s="602">
        <f t="shared" si="103"/>
        <v>5058</v>
      </c>
      <c r="DU85" s="602">
        <f t="shared" si="104"/>
        <v>5058</v>
      </c>
      <c r="DV85" s="602">
        <f t="shared" si="105"/>
        <v>5058</v>
      </c>
      <c r="DW85" s="602">
        <f t="shared" si="106"/>
        <v>5058</v>
      </c>
      <c r="DX85" s="602">
        <f t="shared" si="107"/>
        <v>5058</v>
      </c>
      <c r="DY85" s="602">
        <f t="shared" si="108"/>
        <v>5058</v>
      </c>
      <c r="DZ85" s="602">
        <f t="shared" si="109"/>
        <v>5058</v>
      </c>
      <c r="EA85" s="602">
        <f t="shared" si="110"/>
        <v>5049</v>
      </c>
      <c r="EB85" s="602">
        <f t="shared" si="111"/>
        <v>5059</v>
      </c>
      <c r="EC85" s="602">
        <f t="shared" si="112"/>
        <v>5059</v>
      </c>
      <c r="ED85" s="602">
        <f t="shared" si="113"/>
        <v>5059</v>
      </c>
      <c r="EE85" s="602">
        <f t="shared" si="114"/>
        <v>5059</v>
      </c>
      <c r="EF85" s="602">
        <f t="shared" si="115"/>
        <v>5059</v>
      </c>
      <c r="EG85" s="602">
        <f t="shared" si="116"/>
        <v>5059</v>
      </c>
      <c r="EH85" s="602">
        <f t="shared" si="117"/>
        <v>5059</v>
      </c>
      <c r="EI85" s="602">
        <f t="shared" si="118"/>
        <v>5050</v>
      </c>
      <c r="EJ85" s="602">
        <f t="shared" si="119"/>
        <v>5060</v>
      </c>
      <c r="EK85" s="602">
        <f t="shared" si="120"/>
        <v>5060</v>
      </c>
      <c r="EL85" s="602">
        <f t="shared" si="121"/>
        <v>5060</v>
      </c>
      <c r="EM85" s="602">
        <f t="shared" si="122"/>
        <v>5060</v>
      </c>
      <c r="EN85" s="602">
        <f t="shared" si="123"/>
        <v>5060</v>
      </c>
      <c r="EO85" s="602">
        <f t="shared" si="124"/>
        <v>5060</v>
      </c>
      <c r="EP85" s="602">
        <f t="shared" si="125"/>
        <v>5060</v>
      </c>
      <c r="EQ85" s="602">
        <f t="shared" si="126"/>
        <v>5051</v>
      </c>
      <c r="ER85" s="602">
        <f t="shared" si="127"/>
        <v>5061</v>
      </c>
      <c r="ES85" s="602">
        <f t="shared" si="128"/>
        <v>5061</v>
      </c>
      <c r="ET85" s="602">
        <f t="shared" si="129"/>
        <v>5061</v>
      </c>
      <c r="EU85" s="602">
        <f t="shared" si="130"/>
        <v>5061</v>
      </c>
      <c r="EV85" s="602">
        <f t="shared" si="131"/>
        <v>5061</v>
      </c>
      <c r="EW85" s="602">
        <f t="shared" si="132"/>
        <v>5061</v>
      </c>
      <c r="EX85" s="602">
        <f t="shared" si="133"/>
        <v>5061</v>
      </c>
      <c r="EY85" s="602">
        <f t="shared" si="134"/>
        <v>5067</v>
      </c>
    </row>
    <row r="86" spans="1:204" ht="12.75" customHeight="1" x14ac:dyDescent="0.2">
      <c r="T86" s="606"/>
      <c r="U86" s="606"/>
    </row>
    <row r="87" spans="1:204" s="613" customFormat="1" hidden="1" x14ac:dyDescent="0.2">
      <c r="A87" s="632" t="s">
        <v>322</v>
      </c>
      <c r="H87" s="613">
        <v>8</v>
      </c>
      <c r="I87" s="613">
        <v>8</v>
      </c>
      <c r="J87" s="613">
        <v>9</v>
      </c>
      <c r="K87" s="613">
        <v>10</v>
      </c>
      <c r="L87" s="613">
        <v>11</v>
      </c>
      <c r="M87" s="613">
        <v>12</v>
      </c>
      <c r="N87" s="613">
        <v>8</v>
      </c>
      <c r="O87" s="613">
        <v>8</v>
      </c>
      <c r="P87" s="613">
        <v>8</v>
      </c>
      <c r="Q87" s="613">
        <v>5</v>
      </c>
      <c r="R87" s="613">
        <v>6</v>
      </c>
      <c r="S87" s="613">
        <v>6</v>
      </c>
      <c r="T87" s="613">
        <v>6</v>
      </c>
      <c r="U87" s="613">
        <v>6</v>
      </c>
      <c r="V87" s="613">
        <v>6</v>
      </c>
      <c r="W87" s="613">
        <v>5</v>
      </c>
      <c r="X87" s="613">
        <v>5</v>
      </c>
      <c r="FA87" s="614"/>
      <c r="FB87" s="614"/>
      <c r="FC87" s="614"/>
      <c r="FD87" s="614"/>
      <c r="FE87" s="614"/>
      <c r="FF87" s="614"/>
      <c r="FG87" s="614"/>
      <c r="FH87" s="614"/>
      <c r="FI87" s="614"/>
      <c r="FJ87" s="614"/>
      <c r="FK87" s="614"/>
      <c r="FL87" s="614"/>
      <c r="FM87" s="614"/>
      <c r="FN87" s="614"/>
      <c r="FO87" s="614"/>
      <c r="FP87" s="614"/>
      <c r="FQ87" s="614"/>
      <c r="FR87" s="614"/>
      <c r="FS87" s="614"/>
      <c r="FT87" s="614"/>
      <c r="FU87" s="614"/>
      <c r="FV87" s="614"/>
      <c r="FW87" s="614"/>
      <c r="FX87" s="614"/>
      <c r="FY87" s="614"/>
      <c r="FZ87" s="614"/>
      <c r="GA87" s="614"/>
      <c r="GB87" s="614"/>
      <c r="GC87" s="614"/>
      <c r="GD87" s="614"/>
      <c r="GE87" s="614"/>
      <c r="GF87" s="614"/>
      <c r="GG87" s="614"/>
      <c r="GH87" s="614"/>
      <c r="GI87" s="614"/>
      <c r="GJ87" s="614"/>
      <c r="GK87" s="614"/>
      <c r="GL87" s="614"/>
      <c r="GM87" s="614"/>
      <c r="GN87" s="614"/>
      <c r="GO87" s="614"/>
      <c r="GP87" s="614"/>
      <c r="GQ87" s="614"/>
      <c r="GR87" s="614"/>
      <c r="GS87" s="614"/>
      <c r="GT87" s="614"/>
      <c r="GU87" s="614"/>
      <c r="GV87" s="614"/>
    </row>
    <row r="88" spans="1:204" ht="35.1" customHeight="1" thickBot="1" x14ac:dyDescent="0.45">
      <c r="B88" s="600" t="str">
        <f>Translations!$B$323</f>
        <v>Surse de emisie</v>
      </c>
      <c r="C88" s="614"/>
      <c r="D88" s="614"/>
      <c r="E88" s="614"/>
      <c r="T88" s="606"/>
      <c r="U88" s="606"/>
    </row>
    <row r="89" spans="1:204" x14ac:dyDescent="0.2">
      <c r="B89" s="615"/>
      <c r="C89" s="615"/>
      <c r="D89" s="615"/>
      <c r="E89" s="615"/>
      <c r="I89" s="1468" t="str">
        <f>Translations!$B$472</f>
        <v>Instrumente de măsură utilizate:</v>
      </c>
      <c r="J89" s="1469"/>
      <c r="K89" s="1469"/>
      <c r="L89" s="1469"/>
      <c r="M89" s="1470"/>
      <c r="T89" s="606"/>
      <c r="U89" s="606"/>
    </row>
    <row r="90" spans="1:204" ht="80.099999999999994" customHeight="1" x14ac:dyDescent="0.2">
      <c r="B90" s="603" t="str">
        <f>C_InstallationDescription!$E$167</f>
        <v>Ref. punct de măsurare M1, M2,...</v>
      </c>
      <c r="C90" s="603" t="str">
        <f>C_InstallationDescription!F167</f>
        <v>Descriere</v>
      </c>
      <c r="D90" s="603" t="str">
        <f>C_InstallationDescription!K167</f>
        <v>Ref. punct de emisie</v>
      </c>
      <c r="E90" s="603"/>
      <c r="F90" s="603" t="str">
        <f>C_InstallationDescription!L167</f>
        <v xml:space="preserve">Emisiile estimate [tone CO2e / an] </v>
      </c>
      <c r="G90" s="603" t="str">
        <f>C_InstallationDescription!M167</f>
        <v>Categoria posibilă</v>
      </c>
      <c r="H90" s="603" t="str">
        <f>C_InstallationDescription!N167</f>
        <v>GES măsurat</v>
      </c>
      <c r="I90" s="603">
        <v>1</v>
      </c>
      <c r="J90" s="603">
        <v>2</v>
      </c>
      <c r="K90" s="603">
        <v>3</v>
      </c>
      <c r="L90" s="603">
        <v>4</v>
      </c>
      <c r="M90" s="603">
        <v>5</v>
      </c>
      <c r="N90" s="603" t="str">
        <f>F_MeasurementBasedApproaches!$E$137</f>
        <v>Tip de funcționare:</v>
      </c>
      <c r="O90" s="603" t="str">
        <f>F_MeasurementBasedApproaches!$E$168</f>
        <v>Nivelul minim cerut:</v>
      </c>
      <c r="P90" s="603" t="str">
        <f>F_MeasurementBasedApproaches!$E$169</f>
        <v>Nivelul utilizat:</v>
      </c>
      <c r="Q90" s="603" t="str">
        <f>F_MeasurementBasedApproaches!$E$170</f>
        <v>Incertitudine constatată:</v>
      </c>
      <c r="R90" s="603" t="str">
        <f>F_MeasurementBasedApproaches!$E$182</f>
        <v>Standarde aplicate și orice abatere de la standardele respective</v>
      </c>
      <c r="S90" s="603" t="str">
        <f>F_MeasurementBasedApproaches!F192</f>
        <v>Orice formulă de calcul utilizată pentru agregarea datelor și pentru determinarea emisiilor anuale</v>
      </c>
      <c r="T90" s="603" t="str">
        <f>F_MeasurementBasedApproaches!F195</f>
        <v>Metodă utilizată pentru determinarea calculul orelor valabile sau perioadelor de referință mai scurte pentru fiecare parametru [utilizând pragul menționat la articolul 44 alineatul (2)] și pentru înlocuirea datelor lipsă în conformitate cu articolul 45]</v>
      </c>
      <c r="U90" s="603" t="str">
        <f>F_MeasurementBasedApproaches!F198</f>
        <v>Calcularea debitului gazelor de ardere, dacă este cazul</v>
      </c>
      <c r="V90" s="603" t="str">
        <f>F_MeasurementBasedApproaches!F201</f>
        <v>Determinarea CO2 rezultat din biomasă și scăzut din emisiile de CO2 măsurate, dacă este cazul</v>
      </c>
      <c r="W90" s="603" t="str">
        <f>F_MeasurementBasedApproaches!F204</f>
        <v>Calcule de coroborare realizate în conformitate cu articolul 46, dacă este cazul</v>
      </c>
      <c r="X90" s="603" t="str">
        <f>Translations!$B$1202</f>
        <v>Observații și justificare dacă nu se aplică nivelul necesar:</v>
      </c>
    </row>
    <row r="91" spans="1:204" ht="12.75" customHeight="1" x14ac:dyDescent="0.2">
      <c r="B91" s="617" t="str">
        <f>IF(COUNTIF($CK$90:CK91,TRUE)&gt;0,"",INDEX(C_InstallationDescription!$E$169:$E$186,ROWS($A$91:A91)))</f>
        <v>M1</v>
      </c>
      <c r="C91" s="618" t="str">
        <f>IF(INDEX(C_InstallationDescription!F:F,MATCH($B91,C_InstallationDescription!$E:$E,0))="","",INDEX(C_InstallationDescription!F:F,MATCH($B91,C_InstallationDescription!$E:$E,0)))</f>
        <v/>
      </c>
      <c r="D91" s="618" t="str">
        <f>IF($C91="","",INDEX(C_InstallationDescription!K:K,MATCH($B91,C_InstallationDescription!$E:$E,0)))</f>
        <v/>
      </c>
      <c r="E91" s="625"/>
      <c r="F91" s="619" t="str">
        <f>IF($C91="","",INDEX(C_InstallationDescription!L:L,MATCH($B91,C_InstallationDescription!$E:$E,0)))</f>
        <v/>
      </c>
      <c r="G91" s="617" t="str">
        <f>IF($C91="","",INDEX(C_InstallationDescription!M:M,MATCH($B91,C_InstallationDescription!$E:$E,0)))</f>
        <v/>
      </c>
      <c r="H91" s="617" t="str">
        <f>IF($C91="","",INDEX(C_InstallationDescription!N:N,MATCH($B91,C_InstallationDescription!$E:$E,0)))</f>
        <v/>
      </c>
      <c r="I91" s="620" t="str">
        <f>IF($C91="","",IF($C91="","",INDEX(F_MeasurementBasedApproaches!$A:$N,CM91,I$87)))</f>
        <v/>
      </c>
      <c r="J91" s="620" t="str">
        <f>IF($C91="","",IF($C91="","",INDEX(F_MeasurementBasedApproaches!$A:$N,CN91,J$87)))</f>
        <v/>
      </c>
      <c r="K91" s="620" t="str">
        <f>IF($C91="","",IF($C91="","",INDEX(F_MeasurementBasedApproaches!$A:$N,CO91,K$87)))</f>
        <v/>
      </c>
      <c r="L91" s="620" t="str">
        <f>IF($C91="","",IF($C91="","",INDEX(F_MeasurementBasedApproaches!$A:$N,CP91,L$87)))</f>
        <v/>
      </c>
      <c r="M91" s="620" t="str">
        <f>IF($C91="","",IF($C91="","",INDEX(F_MeasurementBasedApproaches!$A:$N,CQ91,M$87)))</f>
        <v/>
      </c>
      <c r="N91" s="620" t="str">
        <f>IF($C91="","",IF($C91="","",INDEX(F_MeasurementBasedApproaches!$A:$N,CL91,N$87)))</f>
        <v/>
      </c>
      <c r="O91" s="620" t="str">
        <f>IF($C91="","",IF($C91="","",INDEX(F_MeasurementBasedApproaches!$A:$N,CR91,N$87)))</f>
        <v/>
      </c>
      <c r="P91" s="620" t="str">
        <f>IF($C91="","",IF($C91="","",INDEX(F_MeasurementBasedApproaches!$A:$N,CS91,O$87)))</f>
        <v/>
      </c>
      <c r="Q91" s="620" t="str">
        <f>IF($C91="","",IF($C91="","",INDEX(F_MeasurementBasedApproaches!$A:$N,CT91,P$87)))</f>
        <v/>
      </c>
      <c r="R91" s="620" t="str">
        <f>IF($C91="","",IF($C91="","",INDEX(F_MeasurementBasedApproaches!$A:$N,CU91,Q$87)))</f>
        <v/>
      </c>
      <c r="S91" s="620" t="str">
        <f>IF($C91="","",IF($C91="","",INDEX(F_MeasurementBasedApproaches!$A:$N,CV91,R$87)))</f>
        <v/>
      </c>
      <c r="T91" s="620" t="str">
        <f>IF($C91="","",IF($C91="","",INDEX(F_MeasurementBasedApproaches!$A:$N,CW91,S$87)))</f>
        <v/>
      </c>
      <c r="U91" s="620" t="str">
        <f>IF($C91="","",IF($C91="","",INDEX(F_MeasurementBasedApproaches!$A:$N,CX91,T$87)))</f>
        <v/>
      </c>
      <c r="V91" s="620" t="str">
        <f>IF($C91="","",IF($C91="","",INDEX(F_MeasurementBasedApproaches!$A:$N,CY91,U$87)))</f>
        <v/>
      </c>
      <c r="W91" s="620" t="str">
        <f>IF($C91="","",IF($C91="","",INDEX(F_MeasurementBasedApproaches!$A:$N,CZ91,V$87)))</f>
        <v/>
      </c>
      <c r="X91" s="620" t="str">
        <f>IF($C91="","",IF($C91="","",INDEX(F_MeasurementBasedApproaches!$A:$N,DA91,W$87)))</f>
        <v/>
      </c>
      <c r="CJ91" s="621" t="str">
        <f t="shared" ref="CJ91:CJ105" si="136">EUconst_CNTR_SourceCategory&amp;B91</f>
        <v>SourceCategory_M1</v>
      </c>
      <c r="CK91" s="602" t="b">
        <f>INDEX(C_InstallationDescription!$A$169:$A$186,ROWS($CI$91:CI91))="ausblenden"</f>
        <v>0</v>
      </c>
      <c r="CL91" s="622">
        <v>137</v>
      </c>
      <c r="CM91" s="622">
        <v>156</v>
      </c>
      <c r="CN91" s="622">
        <v>156</v>
      </c>
      <c r="CO91" s="622">
        <v>156</v>
      </c>
      <c r="CP91" s="622">
        <v>156</v>
      </c>
      <c r="CQ91" s="622">
        <v>156</v>
      </c>
      <c r="CR91" s="622">
        <v>164</v>
      </c>
      <c r="CS91" s="622">
        <v>168</v>
      </c>
      <c r="CT91" s="622">
        <v>169</v>
      </c>
      <c r="CU91" s="622">
        <v>170</v>
      </c>
      <c r="CV91" s="622">
        <v>185</v>
      </c>
      <c r="CW91" s="622">
        <v>193</v>
      </c>
      <c r="CX91" s="622">
        <v>196</v>
      </c>
      <c r="CY91" s="622">
        <v>199</v>
      </c>
      <c r="CZ91" s="622">
        <v>202</v>
      </c>
      <c r="DA91" s="622">
        <v>205</v>
      </c>
      <c r="DB91" s="622">
        <v>213</v>
      </c>
    </row>
    <row r="92" spans="1:204" ht="12.75" customHeight="1" x14ac:dyDescent="0.2">
      <c r="B92" s="617" t="str">
        <f>IF(COUNTIF($CK$90:CK92,TRUE)&gt;0,"",INDEX(C_InstallationDescription!$E$169:$E$186,ROWS($A$91:A92)))</f>
        <v>M2</v>
      </c>
      <c r="C92" s="618" t="str">
        <f>IF(INDEX(C_InstallationDescription!F:F,MATCH($B92,C_InstallationDescription!$E:$E,0))="","",INDEX(C_InstallationDescription!F:F,MATCH($B92,C_InstallationDescription!$E:$E,0)))</f>
        <v/>
      </c>
      <c r="D92" s="618" t="str">
        <f>IF($C92="","",INDEX(C_InstallationDescription!K:K,MATCH($B92,C_InstallationDescription!$E:$E,0)))</f>
        <v/>
      </c>
      <c r="E92" s="625"/>
      <c r="F92" s="619" t="str">
        <f>IF($C92="","",INDEX(C_InstallationDescription!L:L,MATCH($B92,C_InstallationDescription!$E:$E,0)))</f>
        <v/>
      </c>
      <c r="G92" s="617" t="str">
        <f>IF($C92="","",INDEX(C_InstallationDescription!M:M,MATCH($B92,C_InstallationDescription!$E:$E,0)))</f>
        <v/>
      </c>
      <c r="H92" s="617" t="str">
        <f>IF($C92="","",INDEX(C_InstallationDescription!N:N,MATCH($B92,C_InstallationDescription!$E:$E,0)))</f>
        <v/>
      </c>
      <c r="I92" s="620" t="str">
        <f>IF($C92="","",IF($C92="","",INDEX(F_MeasurementBasedApproaches!$A:$N,CM92,I$87)))</f>
        <v/>
      </c>
      <c r="J92" s="620" t="str">
        <f>IF($C92="","",IF($C92="","",INDEX(F_MeasurementBasedApproaches!$A:$N,CN92,J$87)))</f>
        <v/>
      </c>
      <c r="K92" s="620" t="str">
        <f>IF($C92="","",IF($C92="","",INDEX(F_MeasurementBasedApproaches!$A:$N,CO92,K$87)))</f>
        <v/>
      </c>
      <c r="L92" s="620" t="str">
        <f>IF($C92="","",IF($C92="","",INDEX(F_MeasurementBasedApproaches!$A:$N,CP92,L$87)))</f>
        <v/>
      </c>
      <c r="M92" s="620" t="str">
        <f>IF($C92="","",IF($C92="","",INDEX(F_MeasurementBasedApproaches!$A:$N,CQ92,M$87)))</f>
        <v/>
      </c>
      <c r="N92" s="620" t="str">
        <f>IF($C92="","",IF($C92="","",INDEX(F_MeasurementBasedApproaches!$A:$N,CL92,H$87)))</f>
        <v/>
      </c>
      <c r="O92" s="620" t="str">
        <f>IF($C92="","",IF($C92="","",INDEX(F_MeasurementBasedApproaches!$A:$N,CR92,N$87)))</f>
        <v/>
      </c>
      <c r="P92" s="620" t="str">
        <f>IF($C92="","",IF($C92="","",INDEX(F_MeasurementBasedApproaches!$A:$N,CS92,O$87)))</f>
        <v/>
      </c>
      <c r="Q92" s="620" t="str">
        <f>IF($C92="","",IF($C92="","",INDEX(F_MeasurementBasedApproaches!$A:$N,CT92,P$87)))</f>
        <v/>
      </c>
      <c r="R92" s="620" t="str">
        <f>IF($C92="","",IF($C92="","",INDEX(F_MeasurementBasedApproaches!$A:$N,CU92,Q$87)))</f>
        <v/>
      </c>
      <c r="S92" s="620" t="str">
        <f>IF($C92="","",IF($C92="","",INDEX(F_MeasurementBasedApproaches!$A:$N,CV92,R$87)))</f>
        <v/>
      </c>
      <c r="T92" s="620" t="str">
        <f>IF($C92="","",IF($C92="","",INDEX(F_MeasurementBasedApproaches!$A:$N,CW92,S$87)))</f>
        <v/>
      </c>
      <c r="U92" s="620" t="str">
        <f>IF($C92="","",IF($C92="","",INDEX(F_MeasurementBasedApproaches!$A:$N,CX92,T$87)))</f>
        <v/>
      </c>
      <c r="V92" s="620" t="str">
        <f>IF($C92="","",IF($C92="","",INDEX(F_MeasurementBasedApproaches!$A:$N,CY92,U$87)))</f>
        <v/>
      </c>
      <c r="W92" s="620" t="str">
        <f>IF($C92="","",IF($C92="","",INDEX(F_MeasurementBasedApproaches!$A:$N,CZ92,V$87)))</f>
        <v/>
      </c>
      <c r="X92" s="620" t="str">
        <f>IF($C92="","",IF($C92="","",INDEX(F_MeasurementBasedApproaches!$A:$N,DA92,W$87)))</f>
        <v/>
      </c>
      <c r="CJ92" s="621" t="str">
        <f t="shared" si="136"/>
        <v>SourceCategory_M2</v>
      </c>
      <c r="CK92" s="602" t="b">
        <f>INDEX(C_InstallationDescription!$A$169:$A$186,ROWS($CI$91:CI92))="ausblenden"</f>
        <v>0</v>
      </c>
      <c r="CL92" s="622">
        <v>220</v>
      </c>
      <c r="CM92" s="622">
        <v>229</v>
      </c>
      <c r="CN92" s="622">
        <v>229</v>
      </c>
      <c r="CO92" s="622">
        <v>229</v>
      </c>
      <c r="CP92" s="622">
        <v>229</v>
      </c>
      <c r="CQ92" s="622">
        <v>229</v>
      </c>
      <c r="CR92" s="622">
        <v>233</v>
      </c>
      <c r="CS92" s="622">
        <v>237</v>
      </c>
      <c r="CT92" s="622">
        <v>238</v>
      </c>
      <c r="CU92" s="622">
        <v>239</v>
      </c>
      <c r="CV92" s="622">
        <v>246</v>
      </c>
      <c r="CW92" s="622">
        <v>253</v>
      </c>
      <c r="CX92" s="622">
        <v>256</v>
      </c>
      <c r="CY92" s="622">
        <v>259</v>
      </c>
      <c r="CZ92" s="622">
        <v>262</v>
      </c>
      <c r="DA92" s="622">
        <v>265</v>
      </c>
      <c r="DB92" s="622">
        <v>271</v>
      </c>
    </row>
    <row r="93" spans="1:204" ht="12.75" customHeight="1" x14ac:dyDescent="0.2">
      <c r="B93" s="617" t="str">
        <f>IF(COUNTIF($CK$90:CK93,TRUE)&gt;0,"",INDEX(C_InstallationDescription!$E$169:$E$186,ROWS($A$91:A93)))</f>
        <v>M3</v>
      </c>
      <c r="C93" s="618" t="str">
        <f>IF(INDEX(C_InstallationDescription!F:F,MATCH($B93,C_InstallationDescription!$E:$E,0))="","",INDEX(C_InstallationDescription!F:F,MATCH($B93,C_InstallationDescription!$E:$E,0)))</f>
        <v/>
      </c>
      <c r="D93" s="618" t="str">
        <f>IF($C93="","",INDEX(C_InstallationDescription!K:K,MATCH($B93,C_InstallationDescription!$E:$E,0)))</f>
        <v/>
      </c>
      <c r="E93" s="625"/>
      <c r="F93" s="619" t="str">
        <f>IF($C93="","",INDEX(C_InstallationDescription!L:L,MATCH($B93,C_InstallationDescription!$E:$E,0)))</f>
        <v/>
      </c>
      <c r="G93" s="617" t="str">
        <f>IF($C93="","",INDEX(C_InstallationDescription!M:M,MATCH($B93,C_InstallationDescription!$E:$E,0)))</f>
        <v/>
      </c>
      <c r="H93" s="617" t="str">
        <f>IF($C93="","",INDEX(C_InstallationDescription!N:N,MATCH($B93,C_InstallationDescription!$E:$E,0)))</f>
        <v/>
      </c>
      <c r="I93" s="620" t="str">
        <f>IF($C93="","",IF($C93="","",INDEX(F_MeasurementBasedApproaches!$A:$N,CM93,I$87)))</f>
        <v/>
      </c>
      <c r="J93" s="620" t="str">
        <f>IF($C93="","",IF($C93="","",INDEX(F_MeasurementBasedApproaches!$A:$N,CN93,J$87)))</f>
        <v/>
      </c>
      <c r="K93" s="620" t="str">
        <f>IF($C93="","",IF($C93="","",INDEX(F_MeasurementBasedApproaches!$A:$N,CO93,K$87)))</f>
        <v/>
      </c>
      <c r="L93" s="620" t="str">
        <f>IF($C93="","",IF($C93="","",INDEX(F_MeasurementBasedApproaches!$A:$N,CP93,L$87)))</f>
        <v/>
      </c>
      <c r="M93" s="620" t="str">
        <f>IF($C93="","",IF($C93="","",INDEX(F_MeasurementBasedApproaches!$A:$N,CQ93,M$87)))</f>
        <v/>
      </c>
      <c r="N93" s="620" t="str">
        <f>IF($C93="","",IF($C93="","",INDEX(F_MeasurementBasedApproaches!$A:$N,CL93,H$87)))</f>
        <v/>
      </c>
      <c r="O93" s="620" t="str">
        <f>IF($C93="","",IF($C93="","",INDEX(F_MeasurementBasedApproaches!$A:$N,CR93,N$87)))</f>
        <v/>
      </c>
      <c r="P93" s="620" t="str">
        <f>IF($C93="","",IF($C93="","",INDEX(F_MeasurementBasedApproaches!$A:$N,CS93,O$87)))</f>
        <v/>
      </c>
      <c r="Q93" s="620" t="str">
        <f>IF($C93="","",IF($C93="","",INDEX(F_MeasurementBasedApproaches!$A:$N,CT93,P$87)))</f>
        <v/>
      </c>
      <c r="R93" s="620" t="str">
        <f>IF($C93="","",IF($C93="","",INDEX(F_MeasurementBasedApproaches!$A:$N,CU93,Q$87)))</f>
        <v/>
      </c>
      <c r="S93" s="620" t="str">
        <f>IF($C93="","",IF($C93="","",INDEX(F_MeasurementBasedApproaches!$A:$N,CV93,R$87)))</f>
        <v/>
      </c>
      <c r="T93" s="620" t="str">
        <f>IF($C93="","",IF($C93="","",INDEX(F_MeasurementBasedApproaches!$A:$N,CW93,S$87)))</f>
        <v/>
      </c>
      <c r="U93" s="620" t="str">
        <f>IF($C93="","",IF($C93="","",INDEX(F_MeasurementBasedApproaches!$A:$N,CX93,T$87)))</f>
        <v/>
      </c>
      <c r="V93" s="620" t="str">
        <f>IF($C93="","",IF($C93="","",INDEX(F_MeasurementBasedApproaches!$A:$N,CY93,U$87)))</f>
        <v/>
      </c>
      <c r="W93" s="620" t="str">
        <f>IF($C93="","",IF($C93="","",INDEX(F_MeasurementBasedApproaches!$A:$N,CZ93,V$87)))</f>
        <v/>
      </c>
      <c r="X93" s="620" t="str">
        <f>IF($C93="","",IF($C93="","",INDEX(F_MeasurementBasedApproaches!$A:$N,DA93,W$87)))</f>
        <v/>
      </c>
      <c r="CJ93" s="621" t="str">
        <f t="shared" si="136"/>
        <v>SourceCategory_M3</v>
      </c>
      <c r="CK93" s="602" t="b">
        <f>INDEX(C_InstallationDescription!$A$169:$A$186,ROWS($CI$91:CI93))="ausblenden"</f>
        <v>0</v>
      </c>
      <c r="CL93" s="602">
        <f>CL92+58</f>
        <v>278</v>
      </c>
      <c r="CM93" s="602">
        <f t="shared" ref="CM93:CM105" si="137">CM92+58</f>
        <v>287</v>
      </c>
      <c r="CN93" s="602">
        <f t="shared" ref="CN93:CN105" si="138">CN92+58</f>
        <v>287</v>
      </c>
      <c r="CO93" s="602">
        <f t="shared" ref="CO93:CO105" si="139">CO92+58</f>
        <v>287</v>
      </c>
      <c r="CP93" s="602">
        <f t="shared" ref="CP93:CP105" si="140">CP92+58</f>
        <v>287</v>
      </c>
      <c r="CQ93" s="602">
        <f t="shared" ref="CQ93:CQ105" si="141">CQ92+58</f>
        <v>287</v>
      </c>
      <c r="CR93" s="602">
        <f t="shared" ref="CR93:CR105" si="142">CR92+58</f>
        <v>291</v>
      </c>
      <c r="CS93" s="602">
        <f t="shared" ref="CS93:CS105" si="143">CS92+58</f>
        <v>295</v>
      </c>
      <c r="CT93" s="602">
        <f t="shared" ref="CT93:CT105" si="144">CT92+58</f>
        <v>296</v>
      </c>
      <c r="CU93" s="602">
        <f t="shared" ref="CU93:CU105" si="145">CU92+58</f>
        <v>297</v>
      </c>
      <c r="CV93" s="602">
        <f t="shared" ref="CV93:CV105" si="146">CV92+58</f>
        <v>304</v>
      </c>
      <c r="CW93" s="602">
        <f t="shared" ref="CW93:CW105" si="147">CW92+58</f>
        <v>311</v>
      </c>
      <c r="CX93" s="602">
        <f t="shared" ref="CX93:CX105" si="148">CX92+58</f>
        <v>314</v>
      </c>
      <c r="CY93" s="602">
        <f t="shared" ref="CY93:CY105" si="149">CY92+58</f>
        <v>317</v>
      </c>
      <c r="CZ93" s="602">
        <f t="shared" ref="CZ93:CZ105" si="150">CZ92+58</f>
        <v>320</v>
      </c>
      <c r="DA93" s="602">
        <f t="shared" ref="DA93:DA105" si="151">DA92+58</f>
        <v>323</v>
      </c>
      <c r="DB93" s="602">
        <f t="shared" ref="DB93:DB105" si="152">DB92+58</f>
        <v>329</v>
      </c>
    </row>
    <row r="94" spans="1:204" ht="12.75" customHeight="1" x14ac:dyDescent="0.2">
      <c r="B94" s="617" t="str">
        <f>IF(COUNTIF($CK$90:CK94,TRUE)&gt;0,"",INDEX(C_InstallationDescription!$E$169:$E$186,ROWS($A$91:A94)))</f>
        <v>M4</v>
      </c>
      <c r="C94" s="618" t="str">
        <f>IF(INDEX(C_InstallationDescription!F:F,MATCH($B94,C_InstallationDescription!$E:$E,0))="","",INDEX(C_InstallationDescription!F:F,MATCH($B94,C_InstallationDescription!$E:$E,0)))</f>
        <v/>
      </c>
      <c r="D94" s="618" t="str">
        <f>IF($C94="","",INDEX(C_InstallationDescription!K:K,MATCH($B94,C_InstallationDescription!$E:$E,0)))</f>
        <v/>
      </c>
      <c r="E94" s="625"/>
      <c r="F94" s="619" t="str">
        <f>IF($C94="","",INDEX(C_InstallationDescription!L:L,MATCH($B94,C_InstallationDescription!$E:$E,0)))</f>
        <v/>
      </c>
      <c r="G94" s="617" t="str">
        <f>IF($C94="","",INDEX(C_InstallationDescription!M:M,MATCH($B94,C_InstallationDescription!$E:$E,0)))</f>
        <v/>
      </c>
      <c r="H94" s="617" t="str">
        <f>IF($C94="","",INDEX(C_InstallationDescription!N:N,MATCH($B94,C_InstallationDescription!$E:$E,0)))</f>
        <v/>
      </c>
      <c r="I94" s="620" t="str">
        <f>IF($C94="","",IF($C94="","",INDEX(F_MeasurementBasedApproaches!$A:$N,CM94,I$87)))</f>
        <v/>
      </c>
      <c r="J94" s="620" t="str">
        <f>IF($C94="","",IF($C94="","",INDEX(F_MeasurementBasedApproaches!$A:$N,CN94,J$87)))</f>
        <v/>
      </c>
      <c r="K94" s="620" t="str">
        <f>IF($C94="","",IF($C94="","",INDEX(F_MeasurementBasedApproaches!$A:$N,CO94,K$87)))</f>
        <v/>
      </c>
      <c r="L94" s="620" t="str">
        <f>IF($C94="","",IF($C94="","",INDEX(F_MeasurementBasedApproaches!$A:$N,CP94,L$87)))</f>
        <v/>
      </c>
      <c r="M94" s="620" t="str">
        <f>IF($C94="","",IF($C94="","",INDEX(F_MeasurementBasedApproaches!$A:$N,CQ94,M$87)))</f>
        <v/>
      </c>
      <c r="N94" s="620" t="str">
        <f>IF($C94="","",IF($C94="","",INDEX(F_MeasurementBasedApproaches!$A:$N,CL94,H$87)))</f>
        <v/>
      </c>
      <c r="O94" s="620" t="str">
        <f>IF($C94="","",IF($C94="","",INDEX(F_MeasurementBasedApproaches!$A:$N,CR94,N$87)))</f>
        <v/>
      </c>
      <c r="P94" s="620" t="str">
        <f>IF($C94="","",IF($C94="","",INDEX(F_MeasurementBasedApproaches!$A:$N,CS94,O$87)))</f>
        <v/>
      </c>
      <c r="Q94" s="620" t="str">
        <f>IF($C94="","",IF($C94="","",INDEX(F_MeasurementBasedApproaches!$A:$N,CT94,P$87)))</f>
        <v/>
      </c>
      <c r="R94" s="620" t="str">
        <f>IF($C94="","",IF($C94="","",INDEX(F_MeasurementBasedApproaches!$A:$N,CU94,Q$87)))</f>
        <v/>
      </c>
      <c r="S94" s="620" t="str">
        <f>IF($C94="","",IF($C94="","",INDEX(F_MeasurementBasedApproaches!$A:$N,CV94,R$87)))</f>
        <v/>
      </c>
      <c r="T94" s="620" t="str">
        <f>IF($C94="","",IF($C94="","",INDEX(F_MeasurementBasedApproaches!$A:$N,CW94,S$87)))</f>
        <v/>
      </c>
      <c r="U94" s="620" t="str">
        <f>IF($C94="","",IF($C94="","",INDEX(F_MeasurementBasedApproaches!$A:$N,CX94,T$87)))</f>
        <v/>
      </c>
      <c r="V94" s="620" t="str">
        <f>IF($C94="","",IF($C94="","",INDEX(F_MeasurementBasedApproaches!$A:$N,CY94,U$87)))</f>
        <v/>
      </c>
      <c r="W94" s="620" t="str">
        <f>IF($C94="","",IF($C94="","",INDEX(F_MeasurementBasedApproaches!$A:$N,CZ94,V$87)))</f>
        <v/>
      </c>
      <c r="X94" s="620" t="str">
        <f>IF($C94="","",IF($C94="","",INDEX(F_MeasurementBasedApproaches!$A:$N,DA94,W$87)))</f>
        <v/>
      </c>
      <c r="CJ94" s="621" t="str">
        <f t="shared" si="136"/>
        <v>SourceCategory_M4</v>
      </c>
      <c r="CK94" s="602" t="b">
        <f>INDEX(C_InstallationDescription!$A$169:$A$186,ROWS($CI$91:CI94))="ausblenden"</f>
        <v>0</v>
      </c>
      <c r="CL94" s="602">
        <f t="shared" ref="CL94:CL105" si="153">CL93+58</f>
        <v>336</v>
      </c>
      <c r="CM94" s="602">
        <f t="shared" si="137"/>
        <v>345</v>
      </c>
      <c r="CN94" s="602">
        <f t="shared" si="138"/>
        <v>345</v>
      </c>
      <c r="CO94" s="602">
        <f t="shared" si="139"/>
        <v>345</v>
      </c>
      <c r="CP94" s="602">
        <f t="shared" si="140"/>
        <v>345</v>
      </c>
      <c r="CQ94" s="602">
        <f t="shared" si="141"/>
        <v>345</v>
      </c>
      <c r="CR94" s="602">
        <f t="shared" si="142"/>
        <v>349</v>
      </c>
      <c r="CS94" s="602">
        <f t="shared" si="143"/>
        <v>353</v>
      </c>
      <c r="CT94" s="602">
        <f t="shared" si="144"/>
        <v>354</v>
      </c>
      <c r="CU94" s="602">
        <f t="shared" si="145"/>
        <v>355</v>
      </c>
      <c r="CV94" s="602">
        <f t="shared" si="146"/>
        <v>362</v>
      </c>
      <c r="CW94" s="602">
        <f t="shared" si="147"/>
        <v>369</v>
      </c>
      <c r="CX94" s="602">
        <f t="shared" si="148"/>
        <v>372</v>
      </c>
      <c r="CY94" s="602">
        <f t="shared" si="149"/>
        <v>375</v>
      </c>
      <c r="CZ94" s="602">
        <f t="shared" si="150"/>
        <v>378</v>
      </c>
      <c r="DA94" s="602">
        <f t="shared" si="151"/>
        <v>381</v>
      </c>
      <c r="DB94" s="602">
        <f t="shared" si="152"/>
        <v>387</v>
      </c>
    </row>
    <row r="95" spans="1:204" ht="12.75" customHeight="1" x14ac:dyDescent="0.2">
      <c r="B95" s="617" t="str">
        <f>IF(COUNTIF($CK$90:CK95,TRUE)&gt;0,"",INDEX(C_InstallationDescription!$E$169:$E$186,ROWS($A$91:A95)))</f>
        <v>M5</v>
      </c>
      <c r="C95" s="618" t="str">
        <f>IF(INDEX(C_InstallationDescription!F:F,MATCH($B95,C_InstallationDescription!$E:$E,0))="","",INDEX(C_InstallationDescription!F:F,MATCH($B95,C_InstallationDescription!$E:$E,0)))</f>
        <v/>
      </c>
      <c r="D95" s="618" t="str">
        <f>IF($C95="","",INDEX(C_InstallationDescription!K:K,MATCH($B95,C_InstallationDescription!$E:$E,0)))</f>
        <v/>
      </c>
      <c r="E95" s="625"/>
      <c r="F95" s="619" t="str">
        <f>IF($C95="","",INDEX(C_InstallationDescription!L:L,MATCH($B95,C_InstallationDescription!$E:$E,0)))</f>
        <v/>
      </c>
      <c r="G95" s="617" t="str">
        <f>IF($C95="","",INDEX(C_InstallationDescription!M:M,MATCH($B95,C_InstallationDescription!$E:$E,0)))</f>
        <v/>
      </c>
      <c r="H95" s="617" t="str">
        <f>IF($C95="","",INDEX(C_InstallationDescription!N:N,MATCH($B95,C_InstallationDescription!$E:$E,0)))</f>
        <v/>
      </c>
      <c r="I95" s="620" t="str">
        <f>IF($C95="","",IF($C95="","",INDEX(F_MeasurementBasedApproaches!$A:$N,CM95,I$87)))</f>
        <v/>
      </c>
      <c r="J95" s="620" t="str">
        <f>IF($C95="","",IF($C95="","",INDEX(F_MeasurementBasedApproaches!$A:$N,CN95,J$87)))</f>
        <v/>
      </c>
      <c r="K95" s="620" t="str">
        <f>IF($C95="","",IF($C95="","",INDEX(F_MeasurementBasedApproaches!$A:$N,CO95,K$87)))</f>
        <v/>
      </c>
      <c r="L95" s="620" t="str">
        <f>IF($C95="","",IF($C95="","",INDEX(F_MeasurementBasedApproaches!$A:$N,CP95,L$87)))</f>
        <v/>
      </c>
      <c r="M95" s="620" t="str">
        <f>IF($C95="","",IF($C95="","",INDEX(F_MeasurementBasedApproaches!$A:$N,CQ95,M$87)))</f>
        <v/>
      </c>
      <c r="N95" s="620" t="str">
        <f>IF($C95="","",IF($C95="","",INDEX(F_MeasurementBasedApproaches!$A:$N,CL95,H$87)))</f>
        <v/>
      </c>
      <c r="O95" s="620" t="str">
        <f>IF($C95="","",IF($C95="","",INDEX(F_MeasurementBasedApproaches!$A:$N,CR95,N$87)))</f>
        <v/>
      </c>
      <c r="P95" s="620" t="str">
        <f>IF($C95="","",IF($C95="","",INDEX(F_MeasurementBasedApproaches!$A:$N,CS95,O$87)))</f>
        <v/>
      </c>
      <c r="Q95" s="620" t="str">
        <f>IF($C95="","",IF($C95="","",INDEX(F_MeasurementBasedApproaches!$A:$N,CT95,P$87)))</f>
        <v/>
      </c>
      <c r="R95" s="620" t="str">
        <f>IF($C95="","",IF($C95="","",INDEX(F_MeasurementBasedApproaches!$A:$N,CU95,Q$87)))</f>
        <v/>
      </c>
      <c r="S95" s="620" t="str">
        <f>IF($C95="","",IF($C95="","",INDEX(F_MeasurementBasedApproaches!$A:$N,CV95,R$87)))</f>
        <v/>
      </c>
      <c r="T95" s="620" t="str">
        <f>IF($C95="","",IF($C95="","",INDEX(F_MeasurementBasedApproaches!$A:$N,CW95,S$87)))</f>
        <v/>
      </c>
      <c r="U95" s="620" t="str">
        <f>IF($C95="","",IF($C95="","",INDEX(F_MeasurementBasedApproaches!$A:$N,CX95,T$87)))</f>
        <v/>
      </c>
      <c r="V95" s="620" t="str">
        <f>IF($C95="","",IF($C95="","",INDEX(F_MeasurementBasedApproaches!$A:$N,CY95,U$87)))</f>
        <v/>
      </c>
      <c r="W95" s="620" t="str">
        <f>IF($C95="","",IF($C95="","",INDEX(F_MeasurementBasedApproaches!$A:$N,CZ95,V$87)))</f>
        <v/>
      </c>
      <c r="X95" s="620" t="str">
        <f>IF($C95="","",IF($C95="","",INDEX(F_MeasurementBasedApproaches!$A:$N,DA95,W$87)))</f>
        <v/>
      </c>
      <c r="CJ95" s="621" t="str">
        <f t="shared" si="136"/>
        <v>SourceCategory_M5</v>
      </c>
      <c r="CK95" s="602" t="b">
        <f>INDEX(C_InstallationDescription!$A$169:$A$186,ROWS($CI$91:CI95))="ausblenden"</f>
        <v>0</v>
      </c>
      <c r="CL95" s="602">
        <f t="shared" si="153"/>
        <v>394</v>
      </c>
      <c r="CM95" s="602">
        <f t="shared" si="137"/>
        <v>403</v>
      </c>
      <c r="CN95" s="602">
        <f t="shared" si="138"/>
        <v>403</v>
      </c>
      <c r="CO95" s="602">
        <f t="shared" si="139"/>
        <v>403</v>
      </c>
      <c r="CP95" s="602">
        <f t="shared" si="140"/>
        <v>403</v>
      </c>
      <c r="CQ95" s="602">
        <f t="shared" si="141"/>
        <v>403</v>
      </c>
      <c r="CR95" s="602">
        <f t="shared" si="142"/>
        <v>407</v>
      </c>
      <c r="CS95" s="602">
        <f t="shared" si="143"/>
        <v>411</v>
      </c>
      <c r="CT95" s="602">
        <f t="shared" si="144"/>
        <v>412</v>
      </c>
      <c r="CU95" s="602">
        <f t="shared" si="145"/>
        <v>413</v>
      </c>
      <c r="CV95" s="602">
        <f t="shared" si="146"/>
        <v>420</v>
      </c>
      <c r="CW95" s="602">
        <f t="shared" si="147"/>
        <v>427</v>
      </c>
      <c r="CX95" s="602">
        <f t="shared" si="148"/>
        <v>430</v>
      </c>
      <c r="CY95" s="602">
        <f t="shared" si="149"/>
        <v>433</v>
      </c>
      <c r="CZ95" s="602">
        <f t="shared" si="150"/>
        <v>436</v>
      </c>
      <c r="DA95" s="602">
        <f t="shared" si="151"/>
        <v>439</v>
      </c>
      <c r="DB95" s="602">
        <f t="shared" si="152"/>
        <v>445</v>
      </c>
    </row>
    <row r="96" spans="1:204" ht="12.75" customHeight="1" x14ac:dyDescent="0.2">
      <c r="B96" s="617" t="str">
        <f>IF(COUNTIF($CK$90:CK96,TRUE)&gt;0,"",INDEX(C_InstallationDescription!$E$169:$E$186,ROWS($A$91:A96)))</f>
        <v/>
      </c>
      <c r="C96" s="618" t="str">
        <f>IF(INDEX(C_InstallationDescription!F:F,MATCH($B96,C_InstallationDescription!$E:$E,0))="","",INDEX(C_InstallationDescription!F:F,MATCH($B96,C_InstallationDescription!$E:$E,0)))</f>
        <v/>
      </c>
      <c r="D96" s="618" t="str">
        <f>IF($C96="","",INDEX(C_InstallationDescription!K:K,MATCH($B96,C_InstallationDescription!$E:$E,0)))</f>
        <v/>
      </c>
      <c r="E96" s="625"/>
      <c r="F96" s="619" t="str">
        <f>IF($C96="","",INDEX(C_InstallationDescription!L:L,MATCH($B96,C_InstallationDescription!$E:$E,0)))</f>
        <v/>
      </c>
      <c r="G96" s="617" t="str">
        <f>IF($C96="","",INDEX(C_InstallationDescription!M:M,MATCH($B96,C_InstallationDescription!$E:$E,0)))</f>
        <v/>
      </c>
      <c r="H96" s="617" t="str">
        <f>IF($C96="","",INDEX(C_InstallationDescription!N:N,MATCH($B96,C_InstallationDescription!$E:$E,0)))</f>
        <v/>
      </c>
      <c r="I96" s="620" t="str">
        <f>IF($C96="","",IF($C96="","",INDEX(F_MeasurementBasedApproaches!$A:$N,CM96,I$87)))</f>
        <v/>
      </c>
      <c r="J96" s="620" t="str">
        <f>IF($C96="","",IF($C96="","",INDEX(F_MeasurementBasedApproaches!$A:$N,CN96,J$87)))</f>
        <v/>
      </c>
      <c r="K96" s="620" t="str">
        <f>IF($C96="","",IF($C96="","",INDEX(F_MeasurementBasedApproaches!$A:$N,CO96,K$87)))</f>
        <v/>
      </c>
      <c r="L96" s="620" t="str">
        <f>IF($C96="","",IF($C96="","",INDEX(F_MeasurementBasedApproaches!$A:$N,CP96,L$87)))</f>
        <v/>
      </c>
      <c r="M96" s="620" t="str">
        <f>IF($C96="","",IF($C96="","",INDEX(F_MeasurementBasedApproaches!$A:$N,CQ96,M$87)))</f>
        <v/>
      </c>
      <c r="N96" s="620" t="str">
        <f>IF($C96="","",IF($C96="","",INDEX(F_MeasurementBasedApproaches!$A:$N,CL96,H$87)))</f>
        <v/>
      </c>
      <c r="O96" s="620" t="str">
        <f>IF($C96="","",IF($C96="","",INDEX(F_MeasurementBasedApproaches!$A:$N,CR96,N$87)))</f>
        <v/>
      </c>
      <c r="P96" s="620" t="str">
        <f>IF($C96="","",IF($C96="","",INDEX(F_MeasurementBasedApproaches!$A:$N,CS96,O$87)))</f>
        <v/>
      </c>
      <c r="Q96" s="620" t="str">
        <f>IF($C96="","",IF($C96="","",INDEX(F_MeasurementBasedApproaches!$A:$N,CT96,P$87)))</f>
        <v/>
      </c>
      <c r="R96" s="620" t="str">
        <f>IF($C96="","",IF($C96="","",INDEX(F_MeasurementBasedApproaches!$A:$N,CU96,Q$87)))</f>
        <v/>
      </c>
      <c r="S96" s="620" t="str">
        <f>IF($C96="","",IF($C96="","",INDEX(F_MeasurementBasedApproaches!$A:$N,CV96,R$87)))</f>
        <v/>
      </c>
      <c r="T96" s="620" t="str">
        <f>IF($C96="","",IF($C96="","",INDEX(F_MeasurementBasedApproaches!$A:$N,CW96,S$87)))</f>
        <v/>
      </c>
      <c r="U96" s="620" t="str">
        <f>IF($C96="","",IF($C96="","",INDEX(F_MeasurementBasedApproaches!$A:$N,CX96,T$87)))</f>
        <v/>
      </c>
      <c r="V96" s="620" t="str">
        <f>IF($C96="","",IF($C96="","",INDEX(F_MeasurementBasedApproaches!$A:$N,CY96,U$87)))</f>
        <v/>
      </c>
      <c r="W96" s="620" t="str">
        <f>IF($C96="","",IF($C96="","",INDEX(F_MeasurementBasedApproaches!$A:$N,CZ96,V$87)))</f>
        <v/>
      </c>
      <c r="X96" s="620" t="str">
        <f>IF($C96="","",IF($C96="","",INDEX(F_MeasurementBasedApproaches!$A:$N,DA96,W$87)))</f>
        <v/>
      </c>
      <c r="CJ96" s="621" t="str">
        <f t="shared" si="136"/>
        <v>SourceCategory_</v>
      </c>
      <c r="CK96" s="602" t="b">
        <f>INDEX(C_InstallationDescription!$A$169:$A$186,ROWS($CI$91:CI96))="ausblenden"</f>
        <v>1</v>
      </c>
      <c r="CL96" s="602">
        <f t="shared" si="153"/>
        <v>452</v>
      </c>
      <c r="CM96" s="602">
        <f t="shared" si="137"/>
        <v>461</v>
      </c>
      <c r="CN96" s="602">
        <f t="shared" si="138"/>
        <v>461</v>
      </c>
      <c r="CO96" s="602">
        <f t="shared" si="139"/>
        <v>461</v>
      </c>
      <c r="CP96" s="602">
        <f t="shared" si="140"/>
        <v>461</v>
      </c>
      <c r="CQ96" s="602">
        <f t="shared" si="141"/>
        <v>461</v>
      </c>
      <c r="CR96" s="602">
        <f t="shared" si="142"/>
        <v>465</v>
      </c>
      <c r="CS96" s="602">
        <f t="shared" si="143"/>
        <v>469</v>
      </c>
      <c r="CT96" s="602">
        <f t="shared" si="144"/>
        <v>470</v>
      </c>
      <c r="CU96" s="602">
        <f t="shared" si="145"/>
        <v>471</v>
      </c>
      <c r="CV96" s="602">
        <f t="shared" si="146"/>
        <v>478</v>
      </c>
      <c r="CW96" s="602">
        <f t="shared" si="147"/>
        <v>485</v>
      </c>
      <c r="CX96" s="602">
        <f t="shared" si="148"/>
        <v>488</v>
      </c>
      <c r="CY96" s="602">
        <f t="shared" si="149"/>
        <v>491</v>
      </c>
      <c r="CZ96" s="602">
        <f t="shared" si="150"/>
        <v>494</v>
      </c>
      <c r="DA96" s="602">
        <f t="shared" si="151"/>
        <v>497</v>
      </c>
      <c r="DB96" s="602">
        <f t="shared" si="152"/>
        <v>503</v>
      </c>
    </row>
    <row r="97" spans="1:204" ht="12.75" customHeight="1" x14ac:dyDescent="0.2">
      <c r="B97" s="617" t="str">
        <f>IF(COUNTIF($CK$90:CK97,TRUE)&gt;0,"",INDEX(C_InstallationDescription!$E$169:$E$186,ROWS($A$91:A97)))</f>
        <v/>
      </c>
      <c r="C97" s="618" t="str">
        <f>IF(INDEX(C_InstallationDescription!F:F,MATCH($B97,C_InstallationDescription!$E:$E,0))="","",INDEX(C_InstallationDescription!F:F,MATCH($B97,C_InstallationDescription!$E:$E,0)))</f>
        <v/>
      </c>
      <c r="D97" s="618" t="str">
        <f>IF($C97="","",INDEX(C_InstallationDescription!K:K,MATCH($B97,C_InstallationDescription!$E:$E,0)))</f>
        <v/>
      </c>
      <c r="E97" s="625"/>
      <c r="F97" s="619" t="str">
        <f>IF($C97="","",INDEX(C_InstallationDescription!L:L,MATCH($B97,C_InstallationDescription!$E:$E,0)))</f>
        <v/>
      </c>
      <c r="G97" s="617" t="str">
        <f>IF($C97="","",INDEX(C_InstallationDescription!M:M,MATCH($B97,C_InstallationDescription!$E:$E,0)))</f>
        <v/>
      </c>
      <c r="H97" s="617" t="str">
        <f>IF($C97="","",INDEX(C_InstallationDescription!N:N,MATCH($B97,C_InstallationDescription!$E:$E,0)))</f>
        <v/>
      </c>
      <c r="I97" s="620" t="str">
        <f>IF($C97="","",IF($C97="","",INDEX(F_MeasurementBasedApproaches!$A:$N,CM97,I$87)))</f>
        <v/>
      </c>
      <c r="J97" s="620" t="str">
        <f>IF($C97="","",IF($C97="","",INDEX(F_MeasurementBasedApproaches!$A:$N,CN97,J$87)))</f>
        <v/>
      </c>
      <c r="K97" s="620" t="str">
        <f>IF($C97="","",IF($C97="","",INDEX(F_MeasurementBasedApproaches!$A:$N,CO97,K$87)))</f>
        <v/>
      </c>
      <c r="L97" s="620" t="str">
        <f>IF($C97="","",IF($C97="","",INDEX(F_MeasurementBasedApproaches!$A:$N,CP97,L$87)))</f>
        <v/>
      </c>
      <c r="M97" s="620" t="str">
        <f>IF($C97="","",IF($C97="","",INDEX(F_MeasurementBasedApproaches!$A:$N,CQ97,M$87)))</f>
        <v/>
      </c>
      <c r="N97" s="620" t="str">
        <f>IF($C97="","",IF($C97="","",INDEX(F_MeasurementBasedApproaches!$A:$N,CL97,H$87)))</f>
        <v/>
      </c>
      <c r="O97" s="620" t="str">
        <f>IF($C97="","",IF($C97="","",INDEX(F_MeasurementBasedApproaches!$A:$N,CR97,N$87)))</f>
        <v/>
      </c>
      <c r="P97" s="620" t="str">
        <f>IF($C97="","",IF($C97="","",INDEX(F_MeasurementBasedApproaches!$A:$N,CS97,O$87)))</f>
        <v/>
      </c>
      <c r="Q97" s="620" t="str">
        <f>IF($C97="","",IF($C97="","",INDEX(F_MeasurementBasedApproaches!$A:$N,CT97,P$87)))</f>
        <v/>
      </c>
      <c r="R97" s="620" t="str">
        <f>IF($C97="","",IF($C97="","",INDEX(F_MeasurementBasedApproaches!$A:$N,CU97,Q$87)))</f>
        <v/>
      </c>
      <c r="S97" s="620" t="str">
        <f>IF($C97="","",IF($C97="","",INDEX(F_MeasurementBasedApproaches!$A:$N,CV97,R$87)))</f>
        <v/>
      </c>
      <c r="T97" s="620" t="str">
        <f>IF($C97="","",IF($C97="","",INDEX(F_MeasurementBasedApproaches!$A:$N,CW97,S$87)))</f>
        <v/>
      </c>
      <c r="U97" s="620" t="str">
        <f>IF($C97="","",IF($C97="","",INDEX(F_MeasurementBasedApproaches!$A:$N,CX97,T$87)))</f>
        <v/>
      </c>
      <c r="V97" s="620" t="str">
        <f>IF($C97="","",IF($C97="","",INDEX(F_MeasurementBasedApproaches!$A:$N,CY97,U$87)))</f>
        <v/>
      </c>
      <c r="W97" s="620" t="str">
        <f>IF($C97="","",IF($C97="","",INDEX(F_MeasurementBasedApproaches!$A:$N,CZ97,V$87)))</f>
        <v/>
      </c>
      <c r="X97" s="620" t="str">
        <f>IF($C97="","",IF($C97="","",INDEX(F_MeasurementBasedApproaches!$A:$N,DA97,W$87)))</f>
        <v/>
      </c>
      <c r="CJ97" s="621" t="str">
        <f t="shared" si="136"/>
        <v>SourceCategory_</v>
      </c>
      <c r="CK97" s="602" t="b">
        <f>INDEX(C_InstallationDescription!$A$169:$A$186,ROWS($CI$91:CI97))="ausblenden"</f>
        <v>0</v>
      </c>
      <c r="CL97" s="602">
        <f t="shared" si="153"/>
        <v>510</v>
      </c>
      <c r="CM97" s="602">
        <f t="shared" si="137"/>
        <v>519</v>
      </c>
      <c r="CN97" s="602">
        <f t="shared" si="138"/>
        <v>519</v>
      </c>
      <c r="CO97" s="602">
        <f t="shared" si="139"/>
        <v>519</v>
      </c>
      <c r="CP97" s="602">
        <f t="shared" si="140"/>
        <v>519</v>
      </c>
      <c r="CQ97" s="602">
        <f t="shared" si="141"/>
        <v>519</v>
      </c>
      <c r="CR97" s="602">
        <f t="shared" si="142"/>
        <v>523</v>
      </c>
      <c r="CS97" s="602">
        <f t="shared" si="143"/>
        <v>527</v>
      </c>
      <c r="CT97" s="602">
        <f t="shared" si="144"/>
        <v>528</v>
      </c>
      <c r="CU97" s="602">
        <f t="shared" si="145"/>
        <v>529</v>
      </c>
      <c r="CV97" s="602">
        <f t="shared" si="146"/>
        <v>536</v>
      </c>
      <c r="CW97" s="602">
        <f t="shared" si="147"/>
        <v>543</v>
      </c>
      <c r="CX97" s="602">
        <f t="shared" si="148"/>
        <v>546</v>
      </c>
      <c r="CY97" s="602">
        <f t="shared" si="149"/>
        <v>549</v>
      </c>
      <c r="CZ97" s="602">
        <f t="shared" si="150"/>
        <v>552</v>
      </c>
      <c r="DA97" s="602">
        <f t="shared" si="151"/>
        <v>555</v>
      </c>
      <c r="DB97" s="602">
        <f t="shared" si="152"/>
        <v>561</v>
      </c>
    </row>
    <row r="98" spans="1:204" ht="12.75" customHeight="1" x14ac:dyDescent="0.2">
      <c r="B98" s="617" t="str">
        <f>IF(COUNTIF($CK$90:CK98,TRUE)&gt;0,"",INDEX(C_InstallationDescription!$E$169:$E$186,ROWS($A$91:A98)))</f>
        <v/>
      </c>
      <c r="C98" s="618" t="str">
        <f>IF(INDEX(C_InstallationDescription!F:F,MATCH($B98,C_InstallationDescription!$E:$E,0))="","",INDEX(C_InstallationDescription!F:F,MATCH($B98,C_InstallationDescription!$E:$E,0)))</f>
        <v/>
      </c>
      <c r="D98" s="618" t="str">
        <f>IF($C98="","",INDEX(C_InstallationDescription!K:K,MATCH($B98,C_InstallationDescription!$E:$E,0)))</f>
        <v/>
      </c>
      <c r="E98" s="625"/>
      <c r="F98" s="619" t="str">
        <f>IF($C98="","",INDEX(C_InstallationDescription!L:L,MATCH($B98,C_InstallationDescription!$E:$E,0)))</f>
        <v/>
      </c>
      <c r="G98" s="617" t="str">
        <f>IF($C98="","",INDEX(C_InstallationDescription!M:M,MATCH($B98,C_InstallationDescription!$E:$E,0)))</f>
        <v/>
      </c>
      <c r="H98" s="617" t="str">
        <f>IF($C98="","",INDEX(C_InstallationDescription!N:N,MATCH($B98,C_InstallationDescription!$E:$E,0)))</f>
        <v/>
      </c>
      <c r="I98" s="620" t="str">
        <f>IF($C98="","",IF($C98="","",INDEX(F_MeasurementBasedApproaches!$A:$N,CM98,I$87)))</f>
        <v/>
      </c>
      <c r="J98" s="620" t="str">
        <f>IF($C98="","",IF($C98="","",INDEX(F_MeasurementBasedApproaches!$A:$N,CN98,J$87)))</f>
        <v/>
      </c>
      <c r="K98" s="620" t="str">
        <f>IF($C98="","",IF($C98="","",INDEX(F_MeasurementBasedApproaches!$A:$N,CO98,K$87)))</f>
        <v/>
      </c>
      <c r="L98" s="620" t="str">
        <f>IF($C98="","",IF($C98="","",INDEX(F_MeasurementBasedApproaches!$A:$N,CP98,L$87)))</f>
        <v/>
      </c>
      <c r="M98" s="620" t="str">
        <f>IF($C98="","",IF($C98="","",INDEX(F_MeasurementBasedApproaches!$A:$N,CQ98,M$87)))</f>
        <v/>
      </c>
      <c r="N98" s="620" t="str">
        <f>IF($C98="","",IF($C98="","",INDEX(F_MeasurementBasedApproaches!$A:$N,CL98,H$87)))</f>
        <v/>
      </c>
      <c r="O98" s="620" t="str">
        <f>IF($C98="","",IF($C98="","",INDEX(F_MeasurementBasedApproaches!$A:$N,CR98,N$87)))</f>
        <v/>
      </c>
      <c r="P98" s="620" t="str">
        <f>IF($C98="","",IF($C98="","",INDEX(F_MeasurementBasedApproaches!$A:$N,CS98,O$87)))</f>
        <v/>
      </c>
      <c r="Q98" s="620" t="str">
        <f>IF($C98="","",IF($C98="","",INDEX(F_MeasurementBasedApproaches!$A:$N,CT98,P$87)))</f>
        <v/>
      </c>
      <c r="R98" s="620" t="str">
        <f>IF($C98="","",IF($C98="","",INDEX(F_MeasurementBasedApproaches!$A:$N,CU98,Q$87)))</f>
        <v/>
      </c>
      <c r="S98" s="620" t="str">
        <f>IF($C98="","",IF($C98="","",INDEX(F_MeasurementBasedApproaches!$A:$N,CV98,R$87)))</f>
        <v/>
      </c>
      <c r="T98" s="620" t="str">
        <f>IF($C98="","",IF($C98="","",INDEX(F_MeasurementBasedApproaches!$A:$N,CW98,S$87)))</f>
        <v/>
      </c>
      <c r="U98" s="620" t="str">
        <f>IF($C98="","",IF($C98="","",INDEX(F_MeasurementBasedApproaches!$A:$N,CX98,T$87)))</f>
        <v/>
      </c>
      <c r="V98" s="620" t="str">
        <f>IF($C98="","",IF($C98="","",INDEX(F_MeasurementBasedApproaches!$A:$N,CY98,U$87)))</f>
        <v/>
      </c>
      <c r="W98" s="620" t="str">
        <f>IF($C98="","",IF($C98="","",INDEX(F_MeasurementBasedApproaches!$A:$N,CZ98,V$87)))</f>
        <v/>
      </c>
      <c r="X98" s="620" t="str">
        <f>IF($C98="","",IF($C98="","",INDEX(F_MeasurementBasedApproaches!$A:$N,DA98,W$87)))</f>
        <v/>
      </c>
      <c r="CJ98" s="621" t="str">
        <f t="shared" si="136"/>
        <v>SourceCategory_</v>
      </c>
      <c r="CK98" s="602" t="b">
        <f>INDEX(C_InstallationDescription!$A$169:$A$186,ROWS($CI$91:CI98))="ausblenden"</f>
        <v>0</v>
      </c>
      <c r="CL98" s="602">
        <f t="shared" si="153"/>
        <v>568</v>
      </c>
      <c r="CM98" s="602">
        <f t="shared" si="137"/>
        <v>577</v>
      </c>
      <c r="CN98" s="602">
        <f t="shared" si="138"/>
        <v>577</v>
      </c>
      <c r="CO98" s="602">
        <f t="shared" si="139"/>
        <v>577</v>
      </c>
      <c r="CP98" s="602">
        <f t="shared" si="140"/>
        <v>577</v>
      </c>
      <c r="CQ98" s="602">
        <f t="shared" si="141"/>
        <v>577</v>
      </c>
      <c r="CR98" s="602">
        <f t="shared" si="142"/>
        <v>581</v>
      </c>
      <c r="CS98" s="602">
        <f t="shared" si="143"/>
        <v>585</v>
      </c>
      <c r="CT98" s="602">
        <f t="shared" si="144"/>
        <v>586</v>
      </c>
      <c r="CU98" s="602">
        <f t="shared" si="145"/>
        <v>587</v>
      </c>
      <c r="CV98" s="602">
        <f t="shared" si="146"/>
        <v>594</v>
      </c>
      <c r="CW98" s="602">
        <f t="shared" si="147"/>
        <v>601</v>
      </c>
      <c r="CX98" s="602">
        <f t="shared" si="148"/>
        <v>604</v>
      </c>
      <c r="CY98" s="602">
        <f t="shared" si="149"/>
        <v>607</v>
      </c>
      <c r="CZ98" s="602">
        <f t="shared" si="150"/>
        <v>610</v>
      </c>
      <c r="DA98" s="602">
        <f t="shared" si="151"/>
        <v>613</v>
      </c>
      <c r="DB98" s="602">
        <f t="shared" si="152"/>
        <v>619</v>
      </c>
    </row>
    <row r="99" spans="1:204" ht="12.75" customHeight="1" x14ac:dyDescent="0.2">
      <c r="B99" s="617" t="str">
        <f>IF(COUNTIF($CK$90:CK99,TRUE)&gt;0,"",INDEX(C_InstallationDescription!$E$169:$E$186,ROWS($A$91:A99)))</f>
        <v/>
      </c>
      <c r="C99" s="618" t="str">
        <f>IF(INDEX(C_InstallationDescription!F:F,MATCH($B99,C_InstallationDescription!$E:$E,0))="","",INDEX(C_InstallationDescription!F:F,MATCH($B99,C_InstallationDescription!$E:$E,0)))</f>
        <v/>
      </c>
      <c r="D99" s="618" t="str">
        <f>IF($C99="","",INDEX(C_InstallationDescription!K:K,MATCH($B99,C_InstallationDescription!$E:$E,0)))</f>
        <v/>
      </c>
      <c r="E99" s="625"/>
      <c r="F99" s="619" t="str">
        <f>IF($C99="","",INDEX(C_InstallationDescription!L:L,MATCH($B99,C_InstallationDescription!$E:$E,0)))</f>
        <v/>
      </c>
      <c r="G99" s="617" t="str">
        <f>IF($C99="","",INDEX(C_InstallationDescription!M:M,MATCH($B99,C_InstallationDescription!$E:$E,0)))</f>
        <v/>
      </c>
      <c r="H99" s="617" t="str">
        <f>IF($C99="","",INDEX(C_InstallationDescription!N:N,MATCH($B99,C_InstallationDescription!$E:$E,0)))</f>
        <v/>
      </c>
      <c r="I99" s="620" t="str">
        <f>IF($C99="","",IF($C99="","",INDEX(F_MeasurementBasedApproaches!$A:$N,CM99,I$87)))</f>
        <v/>
      </c>
      <c r="J99" s="620" t="str">
        <f>IF($C99="","",IF($C99="","",INDEX(F_MeasurementBasedApproaches!$A:$N,CN99,J$87)))</f>
        <v/>
      </c>
      <c r="K99" s="620" t="str">
        <f>IF($C99="","",IF($C99="","",INDEX(F_MeasurementBasedApproaches!$A:$N,CO99,K$87)))</f>
        <v/>
      </c>
      <c r="L99" s="620" t="str">
        <f>IF($C99="","",IF($C99="","",INDEX(F_MeasurementBasedApproaches!$A:$N,CP99,L$87)))</f>
        <v/>
      </c>
      <c r="M99" s="620" t="str">
        <f>IF($C99="","",IF($C99="","",INDEX(F_MeasurementBasedApproaches!$A:$N,CQ99,M$87)))</f>
        <v/>
      </c>
      <c r="N99" s="620" t="str">
        <f>IF($C99="","",IF($C99="","",INDEX(F_MeasurementBasedApproaches!$A:$N,CL99,H$87)))</f>
        <v/>
      </c>
      <c r="O99" s="620" t="str">
        <f>IF($C99="","",IF($C99="","",INDEX(F_MeasurementBasedApproaches!$A:$N,CR99,N$87)))</f>
        <v/>
      </c>
      <c r="P99" s="620" t="str">
        <f>IF($C99="","",IF($C99="","",INDEX(F_MeasurementBasedApproaches!$A:$N,CS99,O$87)))</f>
        <v/>
      </c>
      <c r="Q99" s="620" t="str">
        <f>IF($C99="","",IF($C99="","",INDEX(F_MeasurementBasedApproaches!$A:$N,CT99,P$87)))</f>
        <v/>
      </c>
      <c r="R99" s="620" t="str">
        <f>IF($C99="","",IF($C99="","",INDEX(F_MeasurementBasedApproaches!$A:$N,CU99,Q$87)))</f>
        <v/>
      </c>
      <c r="S99" s="620" t="str">
        <f>IF($C99="","",IF($C99="","",INDEX(F_MeasurementBasedApproaches!$A:$N,CV99,R$87)))</f>
        <v/>
      </c>
      <c r="T99" s="620" t="str">
        <f>IF($C99="","",IF($C99="","",INDEX(F_MeasurementBasedApproaches!$A:$N,CW99,S$87)))</f>
        <v/>
      </c>
      <c r="U99" s="620" t="str">
        <f>IF($C99="","",IF($C99="","",INDEX(F_MeasurementBasedApproaches!$A:$N,CX99,T$87)))</f>
        <v/>
      </c>
      <c r="V99" s="620" t="str">
        <f>IF($C99="","",IF($C99="","",INDEX(F_MeasurementBasedApproaches!$A:$N,CY99,U$87)))</f>
        <v/>
      </c>
      <c r="W99" s="620" t="str">
        <f>IF($C99="","",IF($C99="","",INDEX(F_MeasurementBasedApproaches!$A:$N,CZ99,V$87)))</f>
        <v/>
      </c>
      <c r="X99" s="620" t="str">
        <f>IF($C99="","",IF($C99="","",INDEX(F_MeasurementBasedApproaches!$A:$N,DA99,W$87)))</f>
        <v/>
      </c>
      <c r="CJ99" s="621" t="str">
        <f t="shared" si="136"/>
        <v>SourceCategory_</v>
      </c>
      <c r="CK99" s="602" t="b">
        <f>INDEX(C_InstallationDescription!$A$169:$A$186,ROWS($CI$91:CI99))="ausblenden"</f>
        <v>0</v>
      </c>
      <c r="CL99" s="602">
        <f t="shared" si="153"/>
        <v>626</v>
      </c>
      <c r="CM99" s="602">
        <f t="shared" si="137"/>
        <v>635</v>
      </c>
      <c r="CN99" s="602">
        <f t="shared" si="138"/>
        <v>635</v>
      </c>
      <c r="CO99" s="602">
        <f t="shared" si="139"/>
        <v>635</v>
      </c>
      <c r="CP99" s="602">
        <f t="shared" si="140"/>
        <v>635</v>
      </c>
      <c r="CQ99" s="602">
        <f t="shared" si="141"/>
        <v>635</v>
      </c>
      <c r="CR99" s="602">
        <f t="shared" si="142"/>
        <v>639</v>
      </c>
      <c r="CS99" s="602">
        <f t="shared" si="143"/>
        <v>643</v>
      </c>
      <c r="CT99" s="602">
        <f t="shared" si="144"/>
        <v>644</v>
      </c>
      <c r="CU99" s="602">
        <f t="shared" si="145"/>
        <v>645</v>
      </c>
      <c r="CV99" s="602">
        <f t="shared" si="146"/>
        <v>652</v>
      </c>
      <c r="CW99" s="602">
        <f t="shared" si="147"/>
        <v>659</v>
      </c>
      <c r="CX99" s="602">
        <f t="shared" si="148"/>
        <v>662</v>
      </c>
      <c r="CY99" s="602">
        <f t="shared" si="149"/>
        <v>665</v>
      </c>
      <c r="CZ99" s="602">
        <f t="shared" si="150"/>
        <v>668</v>
      </c>
      <c r="DA99" s="602">
        <f t="shared" si="151"/>
        <v>671</v>
      </c>
      <c r="DB99" s="602">
        <f t="shared" si="152"/>
        <v>677</v>
      </c>
    </row>
    <row r="100" spans="1:204" ht="12.75" customHeight="1" x14ac:dyDescent="0.2">
      <c r="B100" s="617" t="str">
        <f>IF(COUNTIF($CK$90:CK100,TRUE)&gt;0,"",INDEX(C_InstallationDescription!$E$169:$E$186,ROWS($A$91:A100)))</f>
        <v/>
      </c>
      <c r="C100" s="618" t="str">
        <f>IF(INDEX(C_InstallationDescription!F:F,MATCH($B100,C_InstallationDescription!$E:$E,0))="","",INDEX(C_InstallationDescription!F:F,MATCH($B100,C_InstallationDescription!$E:$E,0)))</f>
        <v/>
      </c>
      <c r="D100" s="618" t="str">
        <f>IF($C100="","",INDEX(C_InstallationDescription!K:K,MATCH($B100,C_InstallationDescription!$E:$E,0)))</f>
        <v/>
      </c>
      <c r="E100" s="625"/>
      <c r="F100" s="619" t="str">
        <f>IF($C100="","",INDEX(C_InstallationDescription!L:L,MATCH($B100,C_InstallationDescription!$E:$E,0)))</f>
        <v/>
      </c>
      <c r="G100" s="617" t="str">
        <f>IF($C100="","",INDEX(C_InstallationDescription!M:M,MATCH($B100,C_InstallationDescription!$E:$E,0)))</f>
        <v/>
      </c>
      <c r="H100" s="617" t="str">
        <f>IF($C100="","",INDEX(C_InstallationDescription!N:N,MATCH($B100,C_InstallationDescription!$E:$E,0)))</f>
        <v/>
      </c>
      <c r="I100" s="620" t="str">
        <f>IF($C100="","",IF($C100="","",INDEX(F_MeasurementBasedApproaches!$A:$N,CM100,I$87)))</f>
        <v/>
      </c>
      <c r="J100" s="620" t="str">
        <f>IF($C100="","",IF($C100="","",INDEX(F_MeasurementBasedApproaches!$A:$N,CN100,J$87)))</f>
        <v/>
      </c>
      <c r="K100" s="620" t="str">
        <f>IF($C100="","",IF($C100="","",INDEX(F_MeasurementBasedApproaches!$A:$N,CO100,K$87)))</f>
        <v/>
      </c>
      <c r="L100" s="620" t="str">
        <f>IF($C100="","",IF($C100="","",INDEX(F_MeasurementBasedApproaches!$A:$N,CP100,L$87)))</f>
        <v/>
      </c>
      <c r="M100" s="620" t="str">
        <f>IF($C100="","",IF($C100="","",INDEX(F_MeasurementBasedApproaches!$A:$N,CQ100,M$87)))</f>
        <v/>
      </c>
      <c r="N100" s="620" t="str">
        <f>IF($C100="","",IF($C100="","",INDEX(F_MeasurementBasedApproaches!$A:$N,CL100,H$87)))</f>
        <v/>
      </c>
      <c r="O100" s="620" t="str">
        <f>IF($C100="","",IF($C100="","",INDEX(F_MeasurementBasedApproaches!$A:$N,CR100,N$87)))</f>
        <v/>
      </c>
      <c r="P100" s="620" t="str">
        <f>IF($C100="","",IF($C100="","",INDEX(F_MeasurementBasedApproaches!$A:$N,CS100,O$87)))</f>
        <v/>
      </c>
      <c r="Q100" s="620" t="str">
        <f>IF($C100="","",IF($C100="","",INDEX(F_MeasurementBasedApproaches!$A:$N,CT100,P$87)))</f>
        <v/>
      </c>
      <c r="R100" s="620" t="str">
        <f>IF($C100="","",IF($C100="","",INDEX(F_MeasurementBasedApproaches!$A:$N,CU100,Q$87)))</f>
        <v/>
      </c>
      <c r="S100" s="620" t="str">
        <f>IF($C100="","",IF($C100="","",INDEX(F_MeasurementBasedApproaches!$A:$N,CV100,R$87)))</f>
        <v/>
      </c>
      <c r="T100" s="620" t="str">
        <f>IF($C100="","",IF($C100="","",INDEX(F_MeasurementBasedApproaches!$A:$N,CW100,S$87)))</f>
        <v/>
      </c>
      <c r="U100" s="620" t="str">
        <f>IF($C100="","",IF($C100="","",INDEX(F_MeasurementBasedApproaches!$A:$N,CX100,T$87)))</f>
        <v/>
      </c>
      <c r="V100" s="620" t="str">
        <f>IF($C100="","",IF($C100="","",INDEX(F_MeasurementBasedApproaches!$A:$N,CY100,U$87)))</f>
        <v/>
      </c>
      <c r="W100" s="620" t="str">
        <f>IF($C100="","",IF($C100="","",INDEX(F_MeasurementBasedApproaches!$A:$N,CZ100,V$87)))</f>
        <v/>
      </c>
      <c r="X100" s="620" t="str">
        <f>IF($C100="","",IF($C100="","",INDEX(F_MeasurementBasedApproaches!$A:$N,DA100,W$87)))</f>
        <v/>
      </c>
      <c r="CJ100" s="621" t="str">
        <f t="shared" si="136"/>
        <v>SourceCategory_</v>
      </c>
      <c r="CK100" s="602" t="b">
        <f>INDEX(C_InstallationDescription!$A$169:$A$186,ROWS($CI$91:CI100))="ausblenden"</f>
        <v>0</v>
      </c>
      <c r="CL100" s="602">
        <f t="shared" si="153"/>
        <v>684</v>
      </c>
      <c r="CM100" s="602">
        <f t="shared" si="137"/>
        <v>693</v>
      </c>
      <c r="CN100" s="602">
        <f t="shared" si="138"/>
        <v>693</v>
      </c>
      <c r="CO100" s="602">
        <f t="shared" si="139"/>
        <v>693</v>
      </c>
      <c r="CP100" s="602">
        <f t="shared" si="140"/>
        <v>693</v>
      </c>
      <c r="CQ100" s="602">
        <f t="shared" si="141"/>
        <v>693</v>
      </c>
      <c r="CR100" s="602">
        <f t="shared" si="142"/>
        <v>697</v>
      </c>
      <c r="CS100" s="602">
        <f t="shared" si="143"/>
        <v>701</v>
      </c>
      <c r="CT100" s="602">
        <f t="shared" si="144"/>
        <v>702</v>
      </c>
      <c r="CU100" s="602">
        <f t="shared" si="145"/>
        <v>703</v>
      </c>
      <c r="CV100" s="602">
        <f t="shared" si="146"/>
        <v>710</v>
      </c>
      <c r="CW100" s="602">
        <f t="shared" si="147"/>
        <v>717</v>
      </c>
      <c r="CX100" s="602">
        <f t="shared" si="148"/>
        <v>720</v>
      </c>
      <c r="CY100" s="602">
        <f t="shared" si="149"/>
        <v>723</v>
      </c>
      <c r="CZ100" s="602">
        <f t="shared" si="150"/>
        <v>726</v>
      </c>
      <c r="DA100" s="602">
        <f t="shared" si="151"/>
        <v>729</v>
      </c>
      <c r="DB100" s="602">
        <f t="shared" si="152"/>
        <v>735</v>
      </c>
    </row>
    <row r="101" spans="1:204" ht="12.75" customHeight="1" x14ac:dyDescent="0.2">
      <c r="B101" s="617" t="str">
        <f>IF(COUNTIF($CK$90:CK101,TRUE)&gt;0,"",INDEX(C_InstallationDescription!$E$169:$E$186,ROWS($A$91:A101)))</f>
        <v/>
      </c>
      <c r="C101" s="618" t="str">
        <f>IF(INDEX(C_InstallationDescription!F:F,MATCH($B101,C_InstallationDescription!$E:$E,0))="","",INDEX(C_InstallationDescription!F:F,MATCH($B101,C_InstallationDescription!$E:$E,0)))</f>
        <v/>
      </c>
      <c r="D101" s="618" t="str">
        <f>IF($C101="","",INDEX(C_InstallationDescription!K:K,MATCH($B101,C_InstallationDescription!$E:$E,0)))</f>
        <v/>
      </c>
      <c r="E101" s="625"/>
      <c r="F101" s="619" t="str">
        <f>IF($C101="","",INDEX(C_InstallationDescription!L:L,MATCH($B101,C_InstallationDescription!$E:$E,0)))</f>
        <v/>
      </c>
      <c r="G101" s="617" t="str">
        <f>IF($C101="","",INDEX(C_InstallationDescription!M:M,MATCH($B101,C_InstallationDescription!$E:$E,0)))</f>
        <v/>
      </c>
      <c r="H101" s="617" t="str">
        <f>IF($C101="","",INDEX(C_InstallationDescription!N:N,MATCH($B101,C_InstallationDescription!$E:$E,0)))</f>
        <v/>
      </c>
      <c r="I101" s="620" t="str">
        <f>IF($C101="","",IF($C101="","",INDEX(F_MeasurementBasedApproaches!$A:$N,CM101,I$87)))</f>
        <v/>
      </c>
      <c r="J101" s="620" t="str">
        <f>IF($C101="","",IF($C101="","",INDEX(F_MeasurementBasedApproaches!$A:$N,CN101,J$87)))</f>
        <v/>
      </c>
      <c r="K101" s="620" t="str">
        <f>IF($C101="","",IF($C101="","",INDEX(F_MeasurementBasedApproaches!$A:$N,CO101,K$87)))</f>
        <v/>
      </c>
      <c r="L101" s="620" t="str">
        <f>IF($C101="","",IF($C101="","",INDEX(F_MeasurementBasedApproaches!$A:$N,CP101,L$87)))</f>
        <v/>
      </c>
      <c r="M101" s="620" t="str">
        <f>IF($C101="","",IF($C101="","",INDEX(F_MeasurementBasedApproaches!$A:$N,CQ101,M$87)))</f>
        <v/>
      </c>
      <c r="N101" s="620" t="str">
        <f>IF($C101="","",IF($C101="","",INDEX(F_MeasurementBasedApproaches!$A:$N,CL101,H$87)))</f>
        <v/>
      </c>
      <c r="O101" s="620" t="str">
        <f>IF($C101="","",IF($C101="","",INDEX(F_MeasurementBasedApproaches!$A:$N,CR101,N$87)))</f>
        <v/>
      </c>
      <c r="P101" s="620" t="str">
        <f>IF($C101="","",IF($C101="","",INDEX(F_MeasurementBasedApproaches!$A:$N,CS101,O$87)))</f>
        <v/>
      </c>
      <c r="Q101" s="620" t="str">
        <f>IF($C101="","",IF($C101="","",INDEX(F_MeasurementBasedApproaches!$A:$N,CT101,P$87)))</f>
        <v/>
      </c>
      <c r="R101" s="620" t="str">
        <f>IF($C101="","",IF($C101="","",INDEX(F_MeasurementBasedApproaches!$A:$N,CU101,Q$87)))</f>
        <v/>
      </c>
      <c r="S101" s="620" t="str">
        <f>IF($C101="","",IF($C101="","",INDEX(F_MeasurementBasedApproaches!$A:$N,CV101,R$87)))</f>
        <v/>
      </c>
      <c r="T101" s="620" t="str">
        <f>IF($C101="","",IF($C101="","",INDEX(F_MeasurementBasedApproaches!$A:$N,CW101,S$87)))</f>
        <v/>
      </c>
      <c r="U101" s="620" t="str">
        <f>IF($C101="","",IF($C101="","",INDEX(F_MeasurementBasedApproaches!$A:$N,CX101,T$87)))</f>
        <v/>
      </c>
      <c r="V101" s="620" t="str">
        <f>IF($C101="","",IF($C101="","",INDEX(F_MeasurementBasedApproaches!$A:$N,CY101,U$87)))</f>
        <v/>
      </c>
      <c r="W101" s="620" t="str">
        <f>IF($C101="","",IF($C101="","",INDEX(F_MeasurementBasedApproaches!$A:$N,CZ101,V$87)))</f>
        <v/>
      </c>
      <c r="X101" s="620" t="str">
        <f>IF($C101="","",IF($C101="","",INDEX(F_MeasurementBasedApproaches!$A:$N,DA101,W$87)))</f>
        <v/>
      </c>
      <c r="CJ101" s="621" t="str">
        <f t="shared" si="136"/>
        <v>SourceCategory_</v>
      </c>
      <c r="CK101" s="602" t="b">
        <f>INDEX(C_InstallationDescription!$A$169:$A$186,ROWS($CI$91:CI101))="ausblenden"</f>
        <v>0</v>
      </c>
      <c r="CL101" s="602">
        <f t="shared" si="153"/>
        <v>742</v>
      </c>
      <c r="CM101" s="602">
        <f t="shared" si="137"/>
        <v>751</v>
      </c>
      <c r="CN101" s="602">
        <f t="shared" si="138"/>
        <v>751</v>
      </c>
      <c r="CO101" s="602">
        <f t="shared" si="139"/>
        <v>751</v>
      </c>
      <c r="CP101" s="602">
        <f t="shared" si="140"/>
        <v>751</v>
      </c>
      <c r="CQ101" s="602">
        <f t="shared" si="141"/>
        <v>751</v>
      </c>
      <c r="CR101" s="602">
        <f t="shared" si="142"/>
        <v>755</v>
      </c>
      <c r="CS101" s="602">
        <f t="shared" si="143"/>
        <v>759</v>
      </c>
      <c r="CT101" s="602">
        <f t="shared" si="144"/>
        <v>760</v>
      </c>
      <c r="CU101" s="602">
        <f t="shared" si="145"/>
        <v>761</v>
      </c>
      <c r="CV101" s="602">
        <f t="shared" si="146"/>
        <v>768</v>
      </c>
      <c r="CW101" s="602">
        <f t="shared" si="147"/>
        <v>775</v>
      </c>
      <c r="CX101" s="602">
        <f t="shared" si="148"/>
        <v>778</v>
      </c>
      <c r="CY101" s="602">
        <f t="shared" si="149"/>
        <v>781</v>
      </c>
      <c r="CZ101" s="602">
        <f t="shared" si="150"/>
        <v>784</v>
      </c>
      <c r="DA101" s="602">
        <f t="shared" si="151"/>
        <v>787</v>
      </c>
      <c r="DB101" s="602">
        <f t="shared" si="152"/>
        <v>793</v>
      </c>
    </row>
    <row r="102" spans="1:204" ht="12.75" customHeight="1" x14ac:dyDescent="0.2">
      <c r="B102" s="617" t="str">
        <f>IF(COUNTIF($CK$90:CK102,TRUE)&gt;0,"",INDEX(C_InstallationDescription!$E$169:$E$186,ROWS($A$91:A102)))</f>
        <v/>
      </c>
      <c r="C102" s="618" t="str">
        <f>IF(INDEX(C_InstallationDescription!F:F,MATCH($B102,C_InstallationDescription!$E:$E,0))="","",INDEX(C_InstallationDescription!F:F,MATCH($B102,C_InstallationDescription!$E:$E,0)))</f>
        <v/>
      </c>
      <c r="D102" s="618" t="str">
        <f>IF($C102="","",INDEX(C_InstallationDescription!K:K,MATCH($B102,C_InstallationDescription!$E:$E,0)))</f>
        <v/>
      </c>
      <c r="E102" s="625"/>
      <c r="F102" s="619" t="str">
        <f>IF($C102="","",INDEX(C_InstallationDescription!L:L,MATCH($B102,C_InstallationDescription!$E:$E,0)))</f>
        <v/>
      </c>
      <c r="G102" s="617" t="str">
        <f>IF($C102="","",INDEX(C_InstallationDescription!M:M,MATCH($B102,C_InstallationDescription!$E:$E,0)))</f>
        <v/>
      </c>
      <c r="H102" s="617" t="str">
        <f>IF($C102="","",INDEX(C_InstallationDescription!N:N,MATCH($B102,C_InstallationDescription!$E:$E,0)))</f>
        <v/>
      </c>
      <c r="I102" s="620" t="str">
        <f>IF($C102="","",IF($C102="","",INDEX(F_MeasurementBasedApproaches!$A:$N,CM102,I$87)))</f>
        <v/>
      </c>
      <c r="J102" s="620" t="str">
        <f>IF($C102="","",IF($C102="","",INDEX(F_MeasurementBasedApproaches!$A:$N,CN102,J$87)))</f>
        <v/>
      </c>
      <c r="K102" s="620" t="str">
        <f>IF($C102="","",IF($C102="","",INDEX(F_MeasurementBasedApproaches!$A:$N,CO102,K$87)))</f>
        <v/>
      </c>
      <c r="L102" s="620" t="str">
        <f>IF($C102="","",IF($C102="","",INDEX(F_MeasurementBasedApproaches!$A:$N,CP102,L$87)))</f>
        <v/>
      </c>
      <c r="M102" s="620" t="str">
        <f>IF($C102="","",IF($C102="","",INDEX(F_MeasurementBasedApproaches!$A:$N,CQ102,M$87)))</f>
        <v/>
      </c>
      <c r="N102" s="620" t="str">
        <f>IF($C102="","",IF($C102="","",INDEX(F_MeasurementBasedApproaches!$A:$N,CL102,H$87)))</f>
        <v/>
      </c>
      <c r="O102" s="620" t="str">
        <f>IF($C102="","",IF($C102="","",INDEX(F_MeasurementBasedApproaches!$A:$N,CR102,N$87)))</f>
        <v/>
      </c>
      <c r="P102" s="620" t="str">
        <f>IF($C102="","",IF($C102="","",INDEX(F_MeasurementBasedApproaches!$A:$N,CS102,O$87)))</f>
        <v/>
      </c>
      <c r="Q102" s="620" t="str">
        <f>IF($C102="","",IF($C102="","",INDEX(F_MeasurementBasedApproaches!$A:$N,CT102,P$87)))</f>
        <v/>
      </c>
      <c r="R102" s="620" t="str">
        <f>IF($C102="","",IF($C102="","",INDEX(F_MeasurementBasedApproaches!$A:$N,CU102,Q$87)))</f>
        <v/>
      </c>
      <c r="S102" s="620" t="str">
        <f>IF($C102="","",IF($C102="","",INDEX(F_MeasurementBasedApproaches!$A:$N,CV102,R$87)))</f>
        <v/>
      </c>
      <c r="T102" s="620" t="str">
        <f>IF($C102="","",IF($C102="","",INDEX(F_MeasurementBasedApproaches!$A:$N,CW102,S$87)))</f>
        <v/>
      </c>
      <c r="U102" s="620" t="str">
        <f>IF($C102="","",IF($C102="","",INDEX(F_MeasurementBasedApproaches!$A:$N,CX102,T$87)))</f>
        <v/>
      </c>
      <c r="V102" s="620" t="str">
        <f>IF($C102="","",IF($C102="","",INDEX(F_MeasurementBasedApproaches!$A:$N,CY102,U$87)))</f>
        <v/>
      </c>
      <c r="W102" s="620" t="str">
        <f>IF($C102="","",IF($C102="","",INDEX(F_MeasurementBasedApproaches!$A:$N,CZ102,V$87)))</f>
        <v/>
      </c>
      <c r="X102" s="620" t="str">
        <f>IF($C102="","",IF($C102="","",INDEX(F_MeasurementBasedApproaches!$A:$N,DA102,W$87)))</f>
        <v/>
      </c>
      <c r="CJ102" s="621" t="str">
        <f t="shared" si="136"/>
        <v>SourceCategory_</v>
      </c>
      <c r="CK102" s="602" t="b">
        <f>INDEX(C_InstallationDescription!$A$169:$A$186,ROWS($CI$91:CI102))="ausblenden"</f>
        <v>0</v>
      </c>
      <c r="CL102" s="602">
        <f t="shared" si="153"/>
        <v>800</v>
      </c>
      <c r="CM102" s="602">
        <f t="shared" si="137"/>
        <v>809</v>
      </c>
      <c r="CN102" s="602">
        <f t="shared" si="138"/>
        <v>809</v>
      </c>
      <c r="CO102" s="602">
        <f t="shared" si="139"/>
        <v>809</v>
      </c>
      <c r="CP102" s="602">
        <f t="shared" si="140"/>
        <v>809</v>
      </c>
      <c r="CQ102" s="602">
        <f t="shared" si="141"/>
        <v>809</v>
      </c>
      <c r="CR102" s="602">
        <f t="shared" si="142"/>
        <v>813</v>
      </c>
      <c r="CS102" s="602">
        <f t="shared" si="143"/>
        <v>817</v>
      </c>
      <c r="CT102" s="602">
        <f t="shared" si="144"/>
        <v>818</v>
      </c>
      <c r="CU102" s="602">
        <f t="shared" si="145"/>
        <v>819</v>
      </c>
      <c r="CV102" s="602">
        <f t="shared" si="146"/>
        <v>826</v>
      </c>
      <c r="CW102" s="602">
        <f t="shared" si="147"/>
        <v>833</v>
      </c>
      <c r="CX102" s="602">
        <f t="shared" si="148"/>
        <v>836</v>
      </c>
      <c r="CY102" s="602">
        <f t="shared" si="149"/>
        <v>839</v>
      </c>
      <c r="CZ102" s="602">
        <f t="shared" si="150"/>
        <v>842</v>
      </c>
      <c r="DA102" s="602">
        <f t="shared" si="151"/>
        <v>845</v>
      </c>
      <c r="DB102" s="602">
        <f t="shared" si="152"/>
        <v>851</v>
      </c>
    </row>
    <row r="103" spans="1:204" ht="12.75" customHeight="1" x14ac:dyDescent="0.2">
      <c r="B103" s="617" t="str">
        <f>IF(COUNTIF($CK$90:CK103,TRUE)&gt;0,"",INDEX(C_InstallationDescription!$E$169:$E$186,ROWS($A$91:A103)))</f>
        <v/>
      </c>
      <c r="C103" s="618" t="str">
        <f>IF(INDEX(C_InstallationDescription!F:F,MATCH($B103,C_InstallationDescription!$E:$E,0))="","",INDEX(C_InstallationDescription!F:F,MATCH($B103,C_InstallationDescription!$E:$E,0)))</f>
        <v/>
      </c>
      <c r="D103" s="618" t="str">
        <f>IF($C103="","",INDEX(C_InstallationDescription!K:K,MATCH($B103,C_InstallationDescription!$E:$E,0)))</f>
        <v/>
      </c>
      <c r="E103" s="625"/>
      <c r="F103" s="619" t="str">
        <f>IF($C103="","",INDEX(C_InstallationDescription!L:L,MATCH($B103,C_InstallationDescription!$E:$E,0)))</f>
        <v/>
      </c>
      <c r="G103" s="617" t="str">
        <f>IF($C103="","",INDEX(C_InstallationDescription!M:M,MATCH($B103,C_InstallationDescription!$E:$E,0)))</f>
        <v/>
      </c>
      <c r="H103" s="617" t="str">
        <f>IF($C103="","",INDEX(C_InstallationDescription!N:N,MATCH($B103,C_InstallationDescription!$E:$E,0)))</f>
        <v/>
      </c>
      <c r="I103" s="620" t="str">
        <f>IF($C103="","",IF($C103="","",INDEX(F_MeasurementBasedApproaches!$A:$N,CM103,I$87)))</f>
        <v/>
      </c>
      <c r="J103" s="620" t="str">
        <f>IF($C103="","",IF($C103="","",INDEX(F_MeasurementBasedApproaches!$A:$N,CN103,J$87)))</f>
        <v/>
      </c>
      <c r="K103" s="620" t="str">
        <f>IF($C103="","",IF($C103="","",INDEX(F_MeasurementBasedApproaches!$A:$N,CO103,K$87)))</f>
        <v/>
      </c>
      <c r="L103" s="620" t="str">
        <f>IF($C103="","",IF($C103="","",INDEX(F_MeasurementBasedApproaches!$A:$N,CP103,L$87)))</f>
        <v/>
      </c>
      <c r="M103" s="620" t="str">
        <f>IF($C103="","",IF($C103="","",INDEX(F_MeasurementBasedApproaches!$A:$N,CQ103,M$87)))</f>
        <v/>
      </c>
      <c r="N103" s="620" t="str">
        <f>IF($C103="","",IF($C103="","",INDEX(F_MeasurementBasedApproaches!$A:$N,CL103,H$87)))</f>
        <v/>
      </c>
      <c r="O103" s="620" t="str">
        <f>IF($C103="","",IF($C103="","",INDEX(F_MeasurementBasedApproaches!$A:$N,CR103,N$87)))</f>
        <v/>
      </c>
      <c r="P103" s="620" t="str">
        <f>IF($C103="","",IF($C103="","",INDEX(F_MeasurementBasedApproaches!$A:$N,CS103,O$87)))</f>
        <v/>
      </c>
      <c r="Q103" s="620" t="str">
        <f>IF($C103="","",IF($C103="","",INDEX(F_MeasurementBasedApproaches!$A:$N,CT103,P$87)))</f>
        <v/>
      </c>
      <c r="R103" s="620" t="str">
        <f>IF($C103="","",IF($C103="","",INDEX(F_MeasurementBasedApproaches!$A:$N,CU103,Q$87)))</f>
        <v/>
      </c>
      <c r="S103" s="620" t="str">
        <f>IF($C103="","",IF($C103="","",INDEX(F_MeasurementBasedApproaches!$A:$N,CV103,R$87)))</f>
        <v/>
      </c>
      <c r="T103" s="620" t="str">
        <f>IF($C103="","",IF($C103="","",INDEX(F_MeasurementBasedApproaches!$A:$N,CW103,S$87)))</f>
        <v/>
      </c>
      <c r="U103" s="620" t="str">
        <f>IF($C103="","",IF($C103="","",INDEX(F_MeasurementBasedApproaches!$A:$N,CX103,T$87)))</f>
        <v/>
      </c>
      <c r="V103" s="620" t="str">
        <f>IF($C103="","",IF($C103="","",INDEX(F_MeasurementBasedApproaches!$A:$N,CY103,U$87)))</f>
        <v/>
      </c>
      <c r="W103" s="620" t="str">
        <f>IF($C103="","",IF($C103="","",INDEX(F_MeasurementBasedApproaches!$A:$N,CZ103,V$87)))</f>
        <v/>
      </c>
      <c r="X103" s="620" t="str">
        <f>IF($C103="","",IF($C103="","",INDEX(F_MeasurementBasedApproaches!$A:$N,DA103,W$87)))</f>
        <v/>
      </c>
      <c r="CJ103" s="621" t="str">
        <f t="shared" si="136"/>
        <v>SourceCategory_</v>
      </c>
      <c r="CK103" s="602" t="b">
        <f>INDEX(C_InstallationDescription!$A$169:$A$186,ROWS($CI$91:CI103))="ausblenden"</f>
        <v>0</v>
      </c>
      <c r="CL103" s="602">
        <f t="shared" si="153"/>
        <v>858</v>
      </c>
      <c r="CM103" s="602">
        <f t="shared" si="137"/>
        <v>867</v>
      </c>
      <c r="CN103" s="602">
        <f t="shared" si="138"/>
        <v>867</v>
      </c>
      <c r="CO103" s="602">
        <f t="shared" si="139"/>
        <v>867</v>
      </c>
      <c r="CP103" s="602">
        <f t="shared" si="140"/>
        <v>867</v>
      </c>
      <c r="CQ103" s="602">
        <f t="shared" si="141"/>
        <v>867</v>
      </c>
      <c r="CR103" s="602">
        <f t="shared" si="142"/>
        <v>871</v>
      </c>
      <c r="CS103" s="602">
        <f t="shared" si="143"/>
        <v>875</v>
      </c>
      <c r="CT103" s="602">
        <f t="shared" si="144"/>
        <v>876</v>
      </c>
      <c r="CU103" s="602">
        <f t="shared" si="145"/>
        <v>877</v>
      </c>
      <c r="CV103" s="602">
        <f t="shared" si="146"/>
        <v>884</v>
      </c>
      <c r="CW103" s="602">
        <f t="shared" si="147"/>
        <v>891</v>
      </c>
      <c r="CX103" s="602">
        <f t="shared" si="148"/>
        <v>894</v>
      </c>
      <c r="CY103" s="602">
        <f t="shared" si="149"/>
        <v>897</v>
      </c>
      <c r="CZ103" s="602">
        <f t="shared" si="150"/>
        <v>900</v>
      </c>
      <c r="DA103" s="602">
        <f t="shared" si="151"/>
        <v>903</v>
      </c>
      <c r="DB103" s="602">
        <f t="shared" si="152"/>
        <v>909</v>
      </c>
    </row>
    <row r="104" spans="1:204" ht="12.75" customHeight="1" x14ac:dyDescent="0.2">
      <c r="B104" s="617" t="str">
        <f>IF(COUNTIF($CK$90:CK104,TRUE)&gt;0,"",INDEX(C_InstallationDescription!$E$169:$E$186,ROWS($A$91:A104)))</f>
        <v/>
      </c>
      <c r="C104" s="618" t="str">
        <f>IF(INDEX(C_InstallationDescription!F:F,MATCH($B104,C_InstallationDescription!$E:$E,0))="","",INDEX(C_InstallationDescription!F:F,MATCH($B104,C_InstallationDescription!$E:$E,0)))</f>
        <v/>
      </c>
      <c r="D104" s="618" t="str">
        <f>IF($C104="","",INDEX(C_InstallationDescription!K:K,MATCH($B104,C_InstallationDescription!$E:$E,0)))</f>
        <v/>
      </c>
      <c r="E104" s="625"/>
      <c r="F104" s="619" t="str">
        <f>IF($C104="","",INDEX(C_InstallationDescription!L:L,MATCH($B104,C_InstallationDescription!$E:$E,0)))</f>
        <v/>
      </c>
      <c r="G104" s="617" t="str">
        <f>IF($C104="","",INDEX(C_InstallationDescription!M:M,MATCH($B104,C_InstallationDescription!$E:$E,0)))</f>
        <v/>
      </c>
      <c r="H104" s="617" t="str">
        <f>IF($C104="","",INDEX(C_InstallationDescription!N:N,MATCH($B104,C_InstallationDescription!$E:$E,0)))</f>
        <v/>
      </c>
      <c r="I104" s="620" t="str">
        <f>IF($C104="","",IF($C104="","",INDEX(F_MeasurementBasedApproaches!$A:$N,CM104,I$87)))</f>
        <v/>
      </c>
      <c r="J104" s="620" t="str">
        <f>IF($C104="","",IF($C104="","",INDEX(F_MeasurementBasedApproaches!$A:$N,CN104,J$87)))</f>
        <v/>
      </c>
      <c r="K104" s="620" t="str">
        <f>IF($C104="","",IF($C104="","",INDEX(F_MeasurementBasedApproaches!$A:$N,CO104,K$87)))</f>
        <v/>
      </c>
      <c r="L104" s="620" t="str">
        <f>IF($C104="","",IF($C104="","",INDEX(F_MeasurementBasedApproaches!$A:$N,CP104,L$87)))</f>
        <v/>
      </c>
      <c r="M104" s="620" t="str">
        <f>IF($C104="","",IF($C104="","",INDEX(F_MeasurementBasedApproaches!$A:$N,CQ104,M$87)))</f>
        <v/>
      </c>
      <c r="N104" s="620" t="str">
        <f>IF($C104="","",IF($C104="","",INDEX(F_MeasurementBasedApproaches!$A:$N,CL104,H$87)))</f>
        <v/>
      </c>
      <c r="O104" s="620" t="str">
        <f>IF($C104="","",IF($C104="","",INDEX(F_MeasurementBasedApproaches!$A:$N,CR104,N$87)))</f>
        <v/>
      </c>
      <c r="P104" s="620" t="str">
        <f>IF($C104="","",IF($C104="","",INDEX(F_MeasurementBasedApproaches!$A:$N,CS104,O$87)))</f>
        <v/>
      </c>
      <c r="Q104" s="620" t="str">
        <f>IF($C104="","",IF($C104="","",INDEX(F_MeasurementBasedApproaches!$A:$N,CT104,P$87)))</f>
        <v/>
      </c>
      <c r="R104" s="620" t="str">
        <f>IF($C104="","",IF($C104="","",INDEX(F_MeasurementBasedApproaches!$A:$N,CU104,Q$87)))</f>
        <v/>
      </c>
      <c r="S104" s="620" t="str">
        <f>IF($C104="","",IF($C104="","",INDEX(F_MeasurementBasedApproaches!$A:$N,CV104,R$87)))</f>
        <v/>
      </c>
      <c r="T104" s="620" t="str">
        <f>IF($C104="","",IF($C104="","",INDEX(F_MeasurementBasedApproaches!$A:$N,CW104,S$87)))</f>
        <v/>
      </c>
      <c r="U104" s="620" t="str">
        <f>IF($C104="","",IF($C104="","",INDEX(F_MeasurementBasedApproaches!$A:$N,CX104,T$87)))</f>
        <v/>
      </c>
      <c r="V104" s="620" t="str">
        <f>IF($C104="","",IF($C104="","",INDEX(F_MeasurementBasedApproaches!$A:$N,CY104,U$87)))</f>
        <v/>
      </c>
      <c r="W104" s="620" t="str">
        <f>IF($C104="","",IF($C104="","",INDEX(F_MeasurementBasedApproaches!$A:$N,CZ104,V$87)))</f>
        <v/>
      </c>
      <c r="X104" s="620" t="str">
        <f>IF($C104="","",IF($C104="","",INDEX(F_MeasurementBasedApproaches!$A:$N,DA104,W$87)))</f>
        <v/>
      </c>
      <c r="CJ104" s="621" t="str">
        <f t="shared" si="136"/>
        <v>SourceCategory_</v>
      </c>
      <c r="CK104" s="602" t="b">
        <f>INDEX(C_InstallationDescription!$A$169:$A$186,ROWS($CI$91:CI104))="ausblenden"</f>
        <v>0</v>
      </c>
      <c r="CL104" s="602">
        <f t="shared" si="153"/>
        <v>916</v>
      </c>
      <c r="CM104" s="602">
        <f t="shared" si="137"/>
        <v>925</v>
      </c>
      <c r="CN104" s="602">
        <f t="shared" si="138"/>
        <v>925</v>
      </c>
      <c r="CO104" s="602">
        <f t="shared" si="139"/>
        <v>925</v>
      </c>
      <c r="CP104" s="602">
        <f t="shared" si="140"/>
        <v>925</v>
      </c>
      <c r="CQ104" s="602">
        <f t="shared" si="141"/>
        <v>925</v>
      </c>
      <c r="CR104" s="602">
        <f t="shared" si="142"/>
        <v>929</v>
      </c>
      <c r="CS104" s="602">
        <f t="shared" si="143"/>
        <v>933</v>
      </c>
      <c r="CT104" s="602">
        <f t="shared" si="144"/>
        <v>934</v>
      </c>
      <c r="CU104" s="602">
        <f t="shared" si="145"/>
        <v>935</v>
      </c>
      <c r="CV104" s="602">
        <f t="shared" si="146"/>
        <v>942</v>
      </c>
      <c r="CW104" s="602">
        <f t="shared" si="147"/>
        <v>949</v>
      </c>
      <c r="CX104" s="602">
        <f t="shared" si="148"/>
        <v>952</v>
      </c>
      <c r="CY104" s="602">
        <f t="shared" si="149"/>
        <v>955</v>
      </c>
      <c r="CZ104" s="602">
        <f t="shared" si="150"/>
        <v>958</v>
      </c>
      <c r="DA104" s="602">
        <f t="shared" si="151"/>
        <v>961</v>
      </c>
      <c r="DB104" s="602">
        <f t="shared" si="152"/>
        <v>967</v>
      </c>
    </row>
    <row r="105" spans="1:204" ht="12.75" customHeight="1" x14ac:dyDescent="0.2">
      <c r="B105" s="617" t="str">
        <f>IF(COUNTIF($CK$90:CK105,TRUE)&gt;0,"",INDEX(C_InstallationDescription!$E$169:$E$186,ROWS($A$91:A105)))</f>
        <v/>
      </c>
      <c r="C105" s="618" t="str">
        <f>IF(INDEX(C_InstallationDescription!F:F,MATCH($B105,C_InstallationDescription!$E:$E,0))="","",INDEX(C_InstallationDescription!F:F,MATCH($B105,C_InstallationDescription!$E:$E,0)))</f>
        <v/>
      </c>
      <c r="D105" s="618" t="str">
        <f>IF($C105="","",INDEX(C_InstallationDescription!K:K,MATCH($B105,C_InstallationDescription!$E:$E,0)))</f>
        <v/>
      </c>
      <c r="E105" s="625"/>
      <c r="F105" s="619" t="str">
        <f>IF($C105="","",INDEX(C_InstallationDescription!L:L,MATCH($B105,C_InstallationDescription!$E:$E,0)))</f>
        <v/>
      </c>
      <c r="G105" s="617" t="str">
        <f>IF($C105="","",INDEX(C_InstallationDescription!M:M,MATCH($B105,C_InstallationDescription!$E:$E,0)))</f>
        <v/>
      </c>
      <c r="H105" s="617" t="str">
        <f>IF($C105="","",INDEX(C_InstallationDescription!N:N,MATCH($B105,C_InstallationDescription!$E:$E,0)))</f>
        <v/>
      </c>
      <c r="I105" s="620" t="str">
        <f>IF($C105="","",IF($C105="","",INDEX(F_MeasurementBasedApproaches!$A:$N,CM105,I$87)))</f>
        <v/>
      </c>
      <c r="J105" s="620" t="str">
        <f>IF($C105="","",IF($C105="","",INDEX(F_MeasurementBasedApproaches!$A:$N,CN105,J$87)))</f>
        <v/>
      </c>
      <c r="K105" s="620" t="str">
        <f>IF($C105="","",IF($C105="","",INDEX(F_MeasurementBasedApproaches!$A:$N,CO105,K$87)))</f>
        <v/>
      </c>
      <c r="L105" s="620" t="str">
        <f>IF($C105="","",IF($C105="","",INDEX(F_MeasurementBasedApproaches!$A:$N,CP105,L$87)))</f>
        <v/>
      </c>
      <c r="M105" s="620" t="str">
        <f>IF($C105="","",IF($C105="","",INDEX(F_MeasurementBasedApproaches!$A:$N,CQ105,M$87)))</f>
        <v/>
      </c>
      <c r="N105" s="620" t="str">
        <f>IF($C105="","",IF($C105="","",INDEX(F_MeasurementBasedApproaches!$A:$N,CL105,H$87)))</f>
        <v/>
      </c>
      <c r="O105" s="620" t="str">
        <f>IF($C105="","",IF($C105="","",INDEX(F_MeasurementBasedApproaches!$A:$N,CR105,N$87)))</f>
        <v/>
      </c>
      <c r="P105" s="620" t="str">
        <f>IF($C105="","",IF($C105="","",INDEX(F_MeasurementBasedApproaches!$A:$N,CS105,O$87)))</f>
        <v/>
      </c>
      <c r="Q105" s="620" t="str">
        <f>IF($C105="","",IF($C105="","",INDEX(F_MeasurementBasedApproaches!$A:$N,CT105,P$87)))</f>
        <v/>
      </c>
      <c r="R105" s="620" t="str">
        <f>IF($C105="","",IF($C105="","",INDEX(F_MeasurementBasedApproaches!$A:$N,CU105,Q$87)))</f>
        <v/>
      </c>
      <c r="S105" s="620" t="str">
        <f>IF($C105="","",IF($C105="","",INDEX(F_MeasurementBasedApproaches!$A:$N,CV105,R$87)))</f>
        <v/>
      </c>
      <c r="T105" s="620" t="str">
        <f>IF($C105="","",IF($C105="","",INDEX(F_MeasurementBasedApproaches!$A:$N,CW105,S$87)))</f>
        <v/>
      </c>
      <c r="U105" s="620" t="str">
        <f>IF($C105="","",IF($C105="","",INDEX(F_MeasurementBasedApproaches!$A:$N,CX105,T$87)))</f>
        <v/>
      </c>
      <c r="V105" s="620" t="str">
        <f>IF($C105="","",IF($C105="","",INDEX(F_MeasurementBasedApproaches!$A:$N,CY105,U$87)))</f>
        <v/>
      </c>
      <c r="W105" s="620" t="str">
        <f>IF($C105="","",IF($C105="","",INDEX(F_MeasurementBasedApproaches!$A:$N,CZ105,V$87)))</f>
        <v/>
      </c>
      <c r="X105" s="620" t="str">
        <f>IF($C105="","",IF($C105="","",INDEX(F_MeasurementBasedApproaches!$A:$N,DA105,W$87)))</f>
        <v/>
      </c>
      <c r="CJ105" s="621" t="str">
        <f t="shared" si="136"/>
        <v>SourceCategory_</v>
      </c>
      <c r="CK105" s="602" t="b">
        <f>INDEX(C_InstallationDescription!$A$169:$A$186,ROWS($CI$91:CI105))="ausblenden"</f>
        <v>0</v>
      </c>
      <c r="CL105" s="602">
        <f t="shared" si="153"/>
        <v>974</v>
      </c>
      <c r="CM105" s="602">
        <f t="shared" si="137"/>
        <v>983</v>
      </c>
      <c r="CN105" s="602">
        <f t="shared" si="138"/>
        <v>983</v>
      </c>
      <c r="CO105" s="602">
        <f t="shared" si="139"/>
        <v>983</v>
      </c>
      <c r="CP105" s="602">
        <f t="shared" si="140"/>
        <v>983</v>
      </c>
      <c r="CQ105" s="602">
        <f t="shared" si="141"/>
        <v>983</v>
      </c>
      <c r="CR105" s="602">
        <f t="shared" si="142"/>
        <v>987</v>
      </c>
      <c r="CS105" s="602">
        <f t="shared" si="143"/>
        <v>991</v>
      </c>
      <c r="CT105" s="602">
        <f t="shared" si="144"/>
        <v>992</v>
      </c>
      <c r="CU105" s="602">
        <f t="shared" si="145"/>
        <v>993</v>
      </c>
      <c r="CV105" s="602">
        <f t="shared" si="146"/>
        <v>1000</v>
      </c>
      <c r="CW105" s="602">
        <f t="shared" si="147"/>
        <v>1007</v>
      </c>
      <c r="CX105" s="602">
        <f t="shared" si="148"/>
        <v>1010</v>
      </c>
      <c r="CY105" s="602">
        <f t="shared" si="149"/>
        <v>1013</v>
      </c>
      <c r="CZ105" s="602">
        <f t="shared" si="150"/>
        <v>1016</v>
      </c>
      <c r="DA105" s="602">
        <f t="shared" si="151"/>
        <v>1019</v>
      </c>
      <c r="DB105" s="602">
        <f t="shared" si="152"/>
        <v>1025</v>
      </c>
    </row>
    <row r="106" spans="1:204" ht="12.75" customHeight="1" x14ac:dyDescent="0.2">
      <c r="T106" s="606"/>
      <c r="U106" s="606"/>
    </row>
    <row r="107" spans="1:204" s="613" customFormat="1" hidden="1" x14ac:dyDescent="0.2">
      <c r="A107" s="632" t="s">
        <v>322</v>
      </c>
      <c r="J107" s="613">
        <v>8</v>
      </c>
      <c r="K107" s="613">
        <v>8</v>
      </c>
      <c r="L107" s="613">
        <v>8</v>
      </c>
      <c r="M107" s="613">
        <v>8</v>
      </c>
      <c r="N107" s="613">
        <v>8</v>
      </c>
      <c r="O107" s="613">
        <v>8</v>
      </c>
      <c r="P107" s="613">
        <v>8</v>
      </c>
      <c r="Q107" s="613">
        <v>8</v>
      </c>
      <c r="R107" s="613">
        <v>8</v>
      </c>
      <c r="S107" s="613">
        <v>8</v>
      </c>
      <c r="T107" s="613">
        <v>8</v>
      </c>
      <c r="U107" s="613">
        <v>8</v>
      </c>
      <c r="V107" s="613">
        <v>8</v>
      </c>
      <c r="W107" s="613">
        <v>8</v>
      </c>
      <c r="X107" s="613">
        <v>8</v>
      </c>
      <c r="Y107" s="613">
        <v>8</v>
      </c>
      <c r="Z107" s="613">
        <v>8</v>
      </c>
      <c r="AA107" s="613">
        <v>9</v>
      </c>
      <c r="AB107" s="613">
        <v>10</v>
      </c>
      <c r="AC107" s="613">
        <v>11</v>
      </c>
      <c r="AD107" s="613">
        <v>12</v>
      </c>
      <c r="AE107" s="613">
        <v>13</v>
      </c>
      <c r="AF107" s="613">
        <v>14</v>
      </c>
      <c r="AG107" s="613">
        <v>8</v>
      </c>
      <c r="AH107" s="613">
        <v>8</v>
      </c>
      <c r="AI107" s="613">
        <v>9</v>
      </c>
      <c r="AJ107" s="613">
        <v>10</v>
      </c>
      <c r="AK107" s="613">
        <v>11</v>
      </c>
      <c r="AL107" s="613">
        <v>12</v>
      </c>
      <c r="AM107" s="613">
        <v>13</v>
      </c>
      <c r="AN107" s="613">
        <v>14</v>
      </c>
      <c r="AO107" s="613">
        <v>8</v>
      </c>
      <c r="AP107" s="613">
        <v>8</v>
      </c>
      <c r="AQ107" s="613">
        <v>9</v>
      </c>
      <c r="AR107" s="613">
        <v>10</v>
      </c>
      <c r="AS107" s="613">
        <v>11</v>
      </c>
      <c r="AT107" s="613">
        <v>12</v>
      </c>
      <c r="AU107" s="613">
        <v>13</v>
      </c>
      <c r="AV107" s="613">
        <v>14</v>
      </c>
      <c r="AW107" s="613">
        <v>9</v>
      </c>
      <c r="AX107" s="613">
        <v>10</v>
      </c>
      <c r="AY107" s="613">
        <v>11</v>
      </c>
      <c r="AZ107" s="613">
        <v>12</v>
      </c>
      <c r="BA107" s="613">
        <v>13</v>
      </c>
      <c r="BB107" s="613">
        <v>14</v>
      </c>
      <c r="BC107" s="613">
        <v>5</v>
      </c>
      <c r="BD107" s="613">
        <v>5</v>
      </c>
      <c r="FA107" s="614"/>
      <c r="FB107" s="614"/>
      <c r="FC107" s="614"/>
      <c r="FD107" s="614"/>
      <c r="FE107" s="614"/>
      <c r="FF107" s="614"/>
      <c r="FG107" s="614"/>
      <c r="FH107" s="614"/>
      <c r="FI107" s="614"/>
      <c r="FJ107" s="614"/>
      <c r="FK107" s="614"/>
      <c r="FL107" s="614"/>
      <c r="FM107" s="614"/>
      <c r="FN107" s="614"/>
      <c r="FO107" s="614"/>
      <c r="FP107" s="614"/>
      <c r="FQ107" s="614"/>
      <c r="FR107" s="614"/>
      <c r="FS107" s="614"/>
      <c r="FT107" s="614"/>
      <c r="FU107" s="614"/>
      <c r="FV107" s="614"/>
      <c r="FW107" s="614"/>
      <c r="FX107" s="614"/>
      <c r="FY107" s="614"/>
      <c r="FZ107" s="614"/>
      <c r="GA107" s="614"/>
      <c r="GB107" s="614"/>
      <c r="GC107" s="614"/>
      <c r="GD107" s="614"/>
      <c r="GE107" s="614"/>
      <c r="GF107" s="614"/>
      <c r="GG107" s="614"/>
      <c r="GH107" s="614"/>
      <c r="GI107" s="614"/>
      <c r="GJ107" s="614"/>
      <c r="GK107" s="614"/>
      <c r="GL107" s="614"/>
      <c r="GM107" s="614"/>
      <c r="GN107" s="614"/>
      <c r="GO107" s="614"/>
      <c r="GP107" s="614"/>
      <c r="GQ107" s="614"/>
      <c r="GR107" s="614"/>
      <c r="GS107" s="614"/>
      <c r="GT107" s="614"/>
      <c r="GU107" s="614"/>
      <c r="GV107" s="614"/>
    </row>
    <row r="108" spans="1:204" ht="35.1" customHeight="1" thickBot="1" x14ac:dyDescent="0.45">
      <c r="B108" s="600" t="str">
        <f>Translations!$B$1239</f>
        <v>Emisii de PFC</v>
      </c>
      <c r="C108" s="614"/>
      <c r="D108" s="614"/>
      <c r="E108" s="614"/>
      <c r="T108" s="606"/>
      <c r="U108" s="606"/>
    </row>
    <row r="109" spans="1:204" s="606" customFormat="1" ht="24.95" customHeight="1" x14ac:dyDescent="0.2">
      <c r="B109" s="626"/>
      <c r="C109" s="626"/>
      <c r="D109" s="626"/>
      <c r="E109" s="626"/>
      <c r="J109" s="1465" t="str">
        <f>I_PFC!D89</f>
        <v>Producția de aluminiu primar:</v>
      </c>
      <c r="K109" s="1466"/>
      <c r="L109" s="1467"/>
      <c r="M109" s="1465" t="str">
        <f>I_PFC!D94</f>
        <v>Metoda A: numărul de efecte anodice pe cuvă-zi</v>
      </c>
      <c r="N109" s="1466"/>
      <c r="O109" s="1467"/>
      <c r="P109" s="1465" t="str">
        <f>I_PFC!D99</f>
        <v>Metoda A: durata medie a efectelor anodice în minute per eveniment</v>
      </c>
      <c r="Q109" s="1466"/>
      <c r="R109" s="1467"/>
      <c r="S109" s="1465" t="str">
        <f>I_PFC!D104</f>
        <v>Metoda B: supratensiunea efectului anodic per cuvă</v>
      </c>
      <c r="T109" s="1466"/>
      <c r="U109" s="1467"/>
      <c r="V109" s="1465" t="str">
        <f>I_PFC!D109</f>
        <v>Metoda B: randamentul de curent</v>
      </c>
      <c r="W109" s="1466"/>
      <c r="X109" s="1467"/>
      <c r="Y109" s="1465" t="str">
        <f>I_PFC!E118</f>
        <v>SEF(CF4) factor de emisie de pantă</v>
      </c>
      <c r="Z109" s="1466"/>
      <c r="AA109" s="1466"/>
      <c r="AB109" s="1466"/>
      <c r="AC109" s="1466"/>
      <c r="AD109" s="1466"/>
      <c r="AE109" s="1466"/>
      <c r="AF109" s="1467"/>
      <c r="AG109" s="1465" t="str">
        <f>I_PFC!E119</f>
        <v>OVC (Coeficient de supratensiune)</v>
      </c>
      <c r="AH109" s="1466"/>
      <c r="AI109" s="1466"/>
      <c r="AJ109" s="1466"/>
      <c r="AK109" s="1466"/>
      <c r="AL109" s="1466"/>
      <c r="AM109" s="1466"/>
      <c r="AN109" s="1467"/>
      <c r="AO109" s="1465" t="str">
        <f>I_PFC!E120</f>
        <v>F(C2F6) Fracție masică de C2F6</v>
      </c>
      <c r="AP109" s="1466"/>
      <c r="AQ109" s="1466"/>
      <c r="AR109" s="1466"/>
      <c r="AS109" s="1466"/>
      <c r="AT109" s="1466"/>
      <c r="AU109" s="1466"/>
      <c r="AV109" s="1467"/>
      <c r="AW109" s="1465" t="str">
        <f>I_PFC!E133</f>
        <v>Eficiența colectării</v>
      </c>
      <c r="AX109" s="1466"/>
      <c r="AY109" s="1466"/>
      <c r="AZ109" s="1466"/>
      <c r="BA109" s="1466"/>
      <c r="BB109" s="1467"/>
      <c r="CJ109" s="607"/>
      <c r="CK109" s="607"/>
      <c r="CL109" s="607"/>
      <c r="CM109" s="607"/>
      <c r="CN109" s="607"/>
      <c r="CO109" s="607"/>
      <c r="CP109" s="607"/>
      <c r="CQ109" s="607"/>
      <c r="CR109" s="607"/>
      <c r="CS109" s="607"/>
      <c r="CT109" s="607"/>
      <c r="CU109" s="607"/>
      <c r="CV109" s="607"/>
      <c r="CW109" s="607"/>
      <c r="CX109" s="607"/>
      <c r="CY109" s="607"/>
      <c r="CZ109" s="607"/>
      <c r="DA109" s="607"/>
      <c r="DB109" s="607"/>
      <c r="DC109" s="607"/>
      <c r="DD109" s="607"/>
      <c r="DE109" s="607"/>
      <c r="DF109" s="607"/>
      <c r="DG109" s="607"/>
      <c r="DH109" s="607"/>
      <c r="DI109" s="607"/>
      <c r="DJ109" s="607"/>
      <c r="DK109" s="607"/>
      <c r="DL109" s="607"/>
      <c r="DM109" s="607"/>
      <c r="DN109" s="607"/>
      <c r="DO109" s="607"/>
      <c r="DP109" s="607"/>
      <c r="DQ109" s="607"/>
      <c r="DR109" s="607"/>
      <c r="DS109" s="607"/>
      <c r="DT109" s="607"/>
      <c r="DU109" s="607"/>
      <c r="DV109" s="607"/>
      <c r="DW109" s="607"/>
      <c r="DX109" s="607"/>
      <c r="DY109" s="607"/>
      <c r="DZ109" s="607"/>
      <c r="EA109" s="607"/>
      <c r="EB109" s="607"/>
      <c r="EC109" s="607"/>
      <c r="ED109" s="607"/>
      <c r="EE109" s="607"/>
      <c r="EF109" s="607"/>
      <c r="EG109" s="607"/>
      <c r="EH109" s="607"/>
      <c r="EI109" s="607"/>
      <c r="EJ109" s="607"/>
      <c r="EK109" s="607"/>
      <c r="EL109" s="607"/>
      <c r="EM109" s="607"/>
      <c r="EN109" s="607"/>
      <c r="EO109" s="607"/>
      <c r="EP109" s="607"/>
      <c r="EQ109" s="607"/>
      <c r="ER109" s="607"/>
      <c r="ES109" s="607"/>
      <c r="ET109" s="607"/>
      <c r="EU109" s="607"/>
      <c r="EV109" s="607"/>
      <c r="EW109" s="607"/>
      <c r="EX109" s="607"/>
      <c r="EY109" s="607"/>
      <c r="EZ109" s="607"/>
    </row>
    <row r="110" spans="1:204" ht="80.099999999999994" customHeight="1" x14ac:dyDescent="0.2">
      <c r="B110" s="603" t="str">
        <f>Translations!$B$287</f>
        <v>Ref. flux de sursă F1, F2,...</v>
      </c>
      <c r="C110" s="603" t="str">
        <f>I_PFC!E49</f>
        <v>Numele fluxului de sursă</v>
      </c>
      <c r="D110" s="603" t="str">
        <f>I_PFC!H49</f>
        <v>Tip flux de sursă</v>
      </c>
      <c r="E110" s="603" t="str">
        <f>Translations!$B$310</f>
        <v>Denumirea completă a fluxului de sursă (nume + tip)</v>
      </c>
      <c r="F110" s="603" t="str">
        <f>Translations!$B$276</f>
        <v xml:space="preserve">Emisiile estimate [tone CO2e / an] </v>
      </c>
      <c r="G110" s="603" t="str">
        <f>Translations!$B$277</f>
        <v>Categoria posibilă</v>
      </c>
      <c r="H110" s="603" t="str">
        <f>Translations!$B$311</f>
        <v>Categoria selectată</v>
      </c>
      <c r="I110" s="603" t="str">
        <f>Translations!$B$647</f>
        <v>Tip de cuvă</v>
      </c>
      <c r="J110" s="603" t="str">
        <f>I_PFC!$E$90</f>
        <v>Nivelul minim cerut pentru datele de activitate:</v>
      </c>
      <c r="K110" s="603" t="str">
        <f>I_PFC!$E$91</f>
        <v>Nivelul utilizat pentru datele de activitate:</v>
      </c>
      <c r="L110" s="603" t="str">
        <f>I_PFC!$E$92</f>
        <v>Incertitudine constatată:</v>
      </c>
      <c r="M110" s="603" t="str">
        <f>I_PFC!$E$90</f>
        <v>Nivelul minim cerut pentru datele de activitate:</v>
      </c>
      <c r="N110" s="603" t="str">
        <f>I_PFC!$E$91</f>
        <v>Nivelul utilizat pentru datele de activitate:</v>
      </c>
      <c r="O110" s="603" t="str">
        <f>I_PFC!$E$92</f>
        <v>Incertitudine constatată:</v>
      </c>
      <c r="P110" s="603" t="str">
        <f>I_PFC!$E$90</f>
        <v>Nivelul minim cerut pentru datele de activitate:</v>
      </c>
      <c r="Q110" s="603" t="str">
        <f>I_PFC!$E$91</f>
        <v>Nivelul utilizat pentru datele de activitate:</v>
      </c>
      <c r="R110" s="603" t="str">
        <f>I_PFC!$E$92</f>
        <v>Incertitudine constatată:</v>
      </c>
      <c r="S110" s="603" t="str">
        <f>I_PFC!$E$90</f>
        <v>Nivelul minim cerut pentru datele de activitate:</v>
      </c>
      <c r="T110" s="603" t="str">
        <f>I_PFC!$E$91</f>
        <v>Nivelul utilizat pentru datele de activitate:</v>
      </c>
      <c r="U110" s="603" t="str">
        <f>I_PFC!$E$92</f>
        <v>Incertitudine constatată:</v>
      </c>
      <c r="V110" s="603" t="str">
        <f>I_PFC!$E$90</f>
        <v>Nivelul minim cerut pentru datele de activitate:</v>
      </c>
      <c r="W110" s="603" t="str">
        <f>I_PFC!$E$91</f>
        <v>Nivelul utilizat pentru datele de activitate:</v>
      </c>
      <c r="X110" s="603" t="str">
        <f>I_PFC!$E$92</f>
        <v>Incertitudine constatată:</v>
      </c>
      <c r="Y110" s="603" t="str">
        <f>I_PFC!$H$117</f>
        <v>Nivel minim cerut</v>
      </c>
      <c r="Z110" s="603" t="str">
        <f>I_PFC!$H$124</f>
        <v>Nivel aplicat</v>
      </c>
      <c r="AA110" s="603" t="str">
        <f>I_PFC!$I$124</f>
        <v>Valoarea implicită sau valoarea cea mai recentă</v>
      </c>
      <c r="AB110" s="603" t="str">
        <f>I_PFC!$J$124</f>
        <v>Unitate</v>
      </c>
      <c r="AC110" s="603" t="str">
        <f>I_PFC!$K$124</f>
        <v>Ref. sursă</v>
      </c>
      <c r="AD110" s="603" t="str">
        <f>I_PFC!$L$124</f>
        <v>Ref. analiză</v>
      </c>
      <c r="AE110" s="603" t="str">
        <f>I_PFC!$M$124</f>
        <v>Data ultimei analize</v>
      </c>
      <c r="AF110" s="603" t="str">
        <f>I_PFC!$N$124</f>
        <v>Frecvența analizei</v>
      </c>
      <c r="AG110" s="603" t="str">
        <f>I_PFC!$H$117</f>
        <v>Nivel minim cerut</v>
      </c>
      <c r="AH110" s="603" t="str">
        <f>I_PFC!$H$124</f>
        <v>Nivel aplicat</v>
      </c>
      <c r="AI110" s="603" t="str">
        <f>I_PFC!$I$124</f>
        <v>Valoarea implicită sau valoarea cea mai recentă</v>
      </c>
      <c r="AJ110" s="603" t="str">
        <f>I_PFC!$J$124</f>
        <v>Unitate</v>
      </c>
      <c r="AK110" s="603" t="str">
        <f>I_PFC!$K$124</f>
        <v>Ref. sursă</v>
      </c>
      <c r="AL110" s="603" t="str">
        <f>I_PFC!$L$124</f>
        <v>Ref. analiză</v>
      </c>
      <c r="AM110" s="603" t="str">
        <f>I_PFC!$M$124</f>
        <v>Data ultimei analize</v>
      </c>
      <c r="AN110" s="603" t="str">
        <f>I_PFC!$N$124</f>
        <v>Frecvența analizei</v>
      </c>
      <c r="AO110" s="603" t="str">
        <f>I_PFC!$H$117</f>
        <v>Nivel minim cerut</v>
      </c>
      <c r="AP110" s="603" t="str">
        <f>I_PFC!$H$124</f>
        <v>Nivel aplicat</v>
      </c>
      <c r="AQ110" s="603" t="str">
        <f>I_PFC!$I$124</f>
        <v>Valoarea implicită sau valoarea cea mai recentă</v>
      </c>
      <c r="AR110" s="603" t="str">
        <f>I_PFC!$J$124</f>
        <v>Unitate</v>
      </c>
      <c r="AS110" s="603" t="str">
        <f>I_PFC!$K$124</f>
        <v>Ref. sursă</v>
      </c>
      <c r="AT110" s="603" t="str">
        <f>I_PFC!$L$124</f>
        <v>Ref. analiză</v>
      </c>
      <c r="AU110" s="603" t="str">
        <f>I_PFC!$M$124</f>
        <v>Data ultimei analize</v>
      </c>
      <c r="AV110" s="603" t="str">
        <f>I_PFC!$N$124</f>
        <v>Frecvența analizei</v>
      </c>
      <c r="AW110" s="603" t="str">
        <f>I_PFC!$I$124</f>
        <v>Valoarea implicită sau valoarea cea mai recentă</v>
      </c>
      <c r="AX110" s="603" t="str">
        <f>I_PFC!$J$124</f>
        <v>Unitate</v>
      </c>
      <c r="AY110" s="603" t="str">
        <f>I_PFC!$K$124</f>
        <v>Ref. sursă</v>
      </c>
      <c r="AZ110" s="603" t="str">
        <f>I_PFC!$L$124</f>
        <v>Ref. analiză</v>
      </c>
      <c r="BA110" s="603" t="str">
        <f>I_PFC!$M$124</f>
        <v>Data ultimei analize</v>
      </c>
      <c r="BB110" s="603" t="str">
        <f>I_PFC!$N$124</f>
        <v>Frecvența analizei</v>
      </c>
      <c r="BC110" s="603" t="str">
        <f>Translations!$B$546</f>
        <v>Observații:</v>
      </c>
      <c r="BD110" s="603" t="str">
        <f>Translations!$B$548</f>
        <v>Justificare dacă nu se aplică nivelurile minime cerute:</v>
      </c>
    </row>
    <row r="111" spans="1:204" s="629" customFormat="1" x14ac:dyDescent="0.2">
      <c r="B111" s="617" t="str">
        <f>IF(OR(B110="",CK111),"",I_PFC!D50)</f>
        <v/>
      </c>
      <c r="C111" s="627" t="str">
        <f>IF(B111="","",I_PFC!E50)</f>
        <v/>
      </c>
      <c r="D111" s="627" t="str">
        <f>IF(B111="","",I_PFC!H50)</f>
        <v/>
      </c>
      <c r="E111" s="627" t="str">
        <f>IF($B111="","",INDEX(C_InstallationDescription!F:F,MATCH($CJ111,C_InstallationDescription!$Q:$Q,0)))</f>
        <v/>
      </c>
      <c r="F111" s="628" t="str">
        <f>IF($E111="","",INDEX(C_InstallationDescription!L:L,MATCH($CJ111,C_InstallationDescription!$Q:$Q,0)))</f>
        <v/>
      </c>
      <c r="G111" s="627" t="str">
        <f>IF($E111="","",INDEX(C_InstallationDescription!M:M,MATCH($CJ111,C_InstallationDescription!$Q:$Q,0)))</f>
        <v/>
      </c>
      <c r="H111" s="627" t="str">
        <f>IF($E111="","",INDEX(C_InstallationDescription!N:N,MATCH($CJ111,C_InstallationDescription!$Q:$Q,0)))</f>
        <v/>
      </c>
      <c r="I111" s="617" t="str">
        <f>IF(INDEX(I_PFC!$L$50:$L$56,MATCH(B111,I_PFC!$D$50:$D$56,0))="","",INDEX(I_PFC!$L$50:$L$56,MATCH(B111,I_PFC!$D$50:$D$56,0)))</f>
        <v/>
      </c>
      <c r="J111" s="617" t="str">
        <f>IF($E111="","",INDEX(I_PFC!$A:$N,CL111,J$107))</f>
        <v/>
      </c>
      <c r="K111" s="617" t="str">
        <f>IF($E111="","",INDEX(I_PFC!$A:$N,CM111,K$107))</f>
        <v/>
      </c>
      <c r="L111" s="617" t="str">
        <f>IF($E111="","",INDEX(I_PFC!$A:$N,CN111,L$107))</f>
        <v/>
      </c>
      <c r="M111" s="617" t="str">
        <f>IF($E111="","",INDEX(I_PFC!$A:$N,CO111,M$107))</f>
        <v/>
      </c>
      <c r="N111" s="617" t="str">
        <f>IF($E111="","",INDEX(I_PFC!$A:$N,CP111,N$107))</f>
        <v/>
      </c>
      <c r="O111" s="617" t="str">
        <f>IF($E111="","",INDEX(I_PFC!$A:$N,CQ111,O$107))</f>
        <v/>
      </c>
      <c r="P111" s="617" t="str">
        <f>IF($E111="","",INDEX(I_PFC!$A:$N,CR111,P$107))</f>
        <v/>
      </c>
      <c r="Q111" s="617" t="str">
        <f>IF($E111="","",INDEX(I_PFC!$A:$N,CS111,Q$107))</f>
        <v/>
      </c>
      <c r="R111" s="617" t="str">
        <f>IF($E111="","",INDEX(I_PFC!$A:$N,CT111,R$107))</f>
        <v/>
      </c>
      <c r="S111" s="617" t="str">
        <f>IF($E111="","",INDEX(I_PFC!$A:$N,CU111,S$107))</f>
        <v/>
      </c>
      <c r="T111" s="617" t="str">
        <f>IF($E111="","",INDEX(I_PFC!$A:$N,CV111,T$107))</f>
        <v/>
      </c>
      <c r="U111" s="617" t="str">
        <f>IF($E111="","",INDEX(I_PFC!$A:$N,CW111,U$107))</f>
        <v/>
      </c>
      <c r="V111" s="617" t="str">
        <f>IF($E111="","",INDEX(I_PFC!$A:$N,CX111,V$107))</f>
        <v/>
      </c>
      <c r="W111" s="617" t="str">
        <f>IF($E111="","",INDEX(I_PFC!$A:$N,CY111,W$107))</f>
        <v/>
      </c>
      <c r="X111" s="617" t="str">
        <f>IF($E111="","",INDEX(I_PFC!$A:$N,CZ111,X$107))</f>
        <v/>
      </c>
      <c r="Y111" s="617" t="str">
        <f>IF($E111="","",INDEX(I_PFC!$A:$N,DA111,Y$107))</f>
        <v/>
      </c>
      <c r="Z111" s="617" t="str">
        <f>IF($E111="","",INDEX(I_PFC!$A:$N,DB111,Z$107))</f>
        <v/>
      </c>
      <c r="AA111" s="617" t="str">
        <f>IF($E111="","",INDEX(I_PFC!$A:$N,DC111,AA$107))</f>
        <v/>
      </c>
      <c r="AB111" s="617" t="str">
        <f>IF($E111="","",INDEX(I_PFC!$A:$N,DD111,AB$107))</f>
        <v/>
      </c>
      <c r="AC111" s="617" t="str">
        <f>IF($E111="","",INDEX(I_PFC!$A:$N,DE111,AC$107))</f>
        <v/>
      </c>
      <c r="AD111" s="617" t="str">
        <f>IF($E111="","",INDEX(I_PFC!$A:$N,DF111,AD$107))</f>
        <v/>
      </c>
      <c r="AE111" s="617" t="str">
        <f>IF($E111="","",INDEX(I_PFC!$A:$N,DG111,AE$107))</f>
        <v/>
      </c>
      <c r="AF111" s="617" t="str">
        <f>IF($E111="","",INDEX(I_PFC!$A:$N,DH111,AF$107))</f>
        <v/>
      </c>
      <c r="AG111" s="617" t="str">
        <f>IF($E111="","",INDEX(I_PFC!$A:$N,DI111,AG$107))</f>
        <v/>
      </c>
      <c r="AH111" s="617" t="str">
        <f>IF($E111="","",INDEX(I_PFC!$A:$N,DJ111,AH$107))</f>
        <v/>
      </c>
      <c r="AI111" s="617" t="str">
        <f>IF($E111="","",INDEX(I_PFC!$A:$N,DK111,AI$107))</f>
        <v/>
      </c>
      <c r="AJ111" s="617" t="str">
        <f>IF($E111="","",INDEX(I_PFC!$A:$N,DL111,AJ$107))</f>
        <v/>
      </c>
      <c r="AK111" s="617" t="str">
        <f>IF($E111="","",INDEX(I_PFC!$A:$N,DM111,AK$107))</f>
        <v/>
      </c>
      <c r="AL111" s="617" t="str">
        <f>IF($E111="","",INDEX(I_PFC!$A:$N,DN111,AL$107))</f>
        <v/>
      </c>
      <c r="AM111" s="617" t="str">
        <f>IF($E111="","",INDEX(I_PFC!$A:$N,DO111,AM$107))</f>
        <v/>
      </c>
      <c r="AN111" s="617" t="str">
        <f>IF($E111="","",INDEX(I_PFC!$A:$N,DP111,AN$107))</f>
        <v/>
      </c>
      <c r="AO111" s="617" t="str">
        <f>IF($E111="","",INDEX(I_PFC!$A:$N,DQ111,AO$107))</f>
        <v/>
      </c>
      <c r="AP111" s="617" t="str">
        <f>IF($E111="","",INDEX(I_PFC!$A:$N,DR111,AP$107))</f>
        <v/>
      </c>
      <c r="AQ111" s="617" t="str">
        <f>IF($E111="","",INDEX(I_PFC!$A:$N,DS111,AQ$107))</f>
        <v/>
      </c>
      <c r="AR111" s="617" t="str">
        <f>IF($E111="","",INDEX(I_PFC!$A:$N,DT111,AR$107))</f>
        <v/>
      </c>
      <c r="AS111" s="617" t="str">
        <f>IF($E111="","",INDEX(I_PFC!$A:$N,DU111,AS$107))</f>
        <v/>
      </c>
      <c r="AT111" s="617" t="str">
        <f>IF($E111="","",INDEX(I_PFC!$A:$N,DV111,AT$107))</f>
        <v/>
      </c>
      <c r="AU111" s="617" t="str">
        <f>IF($E111="","",INDEX(I_PFC!$A:$N,DW111,AU$107))</f>
        <v/>
      </c>
      <c r="AV111" s="617" t="str">
        <f>IF($E111="","",INDEX(I_PFC!$A:$N,DX111,AV$107))</f>
        <v/>
      </c>
      <c r="AW111" s="617" t="str">
        <f>IF($E111="","",INDEX(I_PFC!$A:$N,DY111,AW$107))</f>
        <v/>
      </c>
      <c r="AX111" s="617" t="str">
        <f>IF($E111="","",INDEX(I_PFC!$A:$N,DZ111,AX$107))</f>
        <v/>
      </c>
      <c r="AY111" s="617" t="str">
        <f>IF($E111="","",INDEX(I_PFC!$A:$N,EA111,AY$107))</f>
        <v/>
      </c>
      <c r="AZ111" s="617" t="str">
        <f>IF($E111="","",INDEX(I_PFC!$A:$N,EB111,AZ$107))</f>
        <v/>
      </c>
      <c r="BA111" s="617" t="str">
        <f>IF($E111="","",INDEX(I_PFC!$A:$N,EC111,BA$107))</f>
        <v/>
      </c>
      <c r="BB111" s="617" t="str">
        <f>IF($E111="","",INDEX(I_PFC!$A:$N,ED111,BB$107))</f>
        <v/>
      </c>
      <c r="BC111" s="617" t="str">
        <f>IF($E111="","",INDEX(I_PFC!$A:$N,EE111,BC$107))</f>
        <v/>
      </c>
      <c r="BD111" s="617" t="str">
        <f>IF($E111="","",INDEX(I_PFC!$A:$N,EF111,BD$107))</f>
        <v/>
      </c>
      <c r="CJ111" s="621" t="str">
        <f t="shared" ref="CJ111:CJ120" si="154">EUconst_CNTR_SourceCategory&amp;B111</f>
        <v>SourceCategory_</v>
      </c>
      <c r="CK111" s="602" t="b">
        <f>INDEX(I_PFC!$A$50:$A$60,ROWS($CI$111:CI111))="ausblenden"</f>
        <v>0</v>
      </c>
      <c r="CL111" s="630">
        <v>90</v>
      </c>
      <c r="CM111" s="630">
        <v>91</v>
      </c>
      <c r="CN111" s="630">
        <v>92</v>
      </c>
      <c r="CO111" s="630">
        <v>95</v>
      </c>
      <c r="CP111" s="630">
        <v>96</v>
      </c>
      <c r="CQ111" s="630">
        <v>97</v>
      </c>
      <c r="CR111" s="630">
        <v>100</v>
      </c>
      <c r="CS111" s="630">
        <v>101</v>
      </c>
      <c r="CT111" s="630">
        <v>102</v>
      </c>
      <c r="CU111" s="630">
        <v>105</v>
      </c>
      <c r="CV111" s="630">
        <v>106</v>
      </c>
      <c r="CW111" s="630">
        <v>107</v>
      </c>
      <c r="CX111" s="630">
        <v>110</v>
      </c>
      <c r="CY111" s="630">
        <v>111</v>
      </c>
      <c r="CZ111" s="630">
        <v>112</v>
      </c>
      <c r="DA111" s="630">
        <v>118</v>
      </c>
      <c r="DB111" s="630">
        <v>125</v>
      </c>
      <c r="DC111" s="630">
        <v>125</v>
      </c>
      <c r="DD111" s="630">
        <v>125</v>
      </c>
      <c r="DE111" s="630">
        <v>125</v>
      </c>
      <c r="DF111" s="630">
        <v>125</v>
      </c>
      <c r="DG111" s="630">
        <v>125</v>
      </c>
      <c r="DH111" s="630">
        <v>125</v>
      </c>
      <c r="DI111" s="630">
        <f>DA111+1</f>
        <v>119</v>
      </c>
      <c r="DJ111" s="630">
        <f t="shared" ref="DJ111:DX111" si="155">DB111+1</f>
        <v>126</v>
      </c>
      <c r="DK111" s="630">
        <f t="shared" si="155"/>
        <v>126</v>
      </c>
      <c r="DL111" s="630">
        <f t="shared" si="155"/>
        <v>126</v>
      </c>
      <c r="DM111" s="630">
        <f t="shared" si="155"/>
        <v>126</v>
      </c>
      <c r="DN111" s="630">
        <f t="shared" si="155"/>
        <v>126</v>
      </c>
      <c r="DO111" s="630">
        <f t="shared" si="155"/>
        <v>126</v>
      </c>
      <c r="DP111" s="630">
        <f t="shared" si="155"/>
        <v>126</v>
      </c>
      <c r="DQ111" s="630">
        <f t="shared" si="155"/>
        <v>120</v>
      </c>
      <c r="DR111" s="630">
        <f t="shared" si="155"/>
        <v>127</v>
      </c>
      <c r="DS111" s="630">
        <f t="shared" si="155"/>
        <v>127</v>
      </c>
      <c r="DT111" s="630">
        <f t="shared" si="155"/>
        <v>127</v>
      </c>
      <c r="DU111" s="630">
        <f t="shared" si="155"/>
        <v>127</v>
      </c>
      <c r="DV111" s="630">
        <f t="shared" si="155"/>
        <v>127</v>
      </c>
      <c r="DW111" s="630">
        <f t="shared" si="155"/>
        <v>127</v>
      </c>
      <c r="DX111" s="630">
        <f t="shared" si="155"/>
        <v>127</v>
      </c>
      <c r="DY111" s="630">
        <v>133</v>
      </c>
      <c r="DZ111" s="630">
        <v>133</v>
      </c>
      <c r="EA111" s="630">
        <v>133</v>
      </c>
      <c r="EB111" s="630">
        <v>133</v>
      </c>
      <c r="EC111" s="630">
        <v>133</v>
      </c>
      <c r="ED111" s="630">
        <v>133</v>
      </c>
      <c r="EE111" s="630">
        <v>139</v>
      </c>
      <c r="EF111" s="630">
        <v>147</v>
      </c>
      <c r="EG111" s="621"/>
      <c r="EH111" s="621"/>
      <c r="EI111" s="621"/>
      <c r="EJ111" s="621"/>
      <c r="EK111" s="621"/>
      <c r="EL111" s="621"/>
      <c r="EM111" s="621"/>
      <c r="EN111" s="621"/>
      <c r="EO111" s="621"/>
      <c r="EP111" s="621"/>
      <c r="EQ111" s="621"/>
      <c r="ER111" s="621"/>
      <c r="ES111" s="621"/>
      <c r="ET111" s="621"/>
      <c r="EU111" s="621"/>
      <c r="EV111" s="621"/>
      <c r="EW111" s="621"/>
      <c r="EX111" s="621"/>
      <c r="EY111" s="621"/>
      <c r="EZ111" s="621"/>
    </row>
    <row r="112" spans="1:204" s="629" customFormat="1" x14ac:dyDescent="0.2">
      <c r="B112" s="617" t="str">
        <f>IF(OR(B111="",CK112),"",I_PFC!D51)</f>
        <v/>
      </c>
      <c r="C112" s="627" t="str">
        <f>IF(B112="","",I_PFC!E51)</f>
        <v/>
      </c>
      <c r="D112" s="627" t="str">
        <f>IF(B112="","",I_PFC!H51)</f>
        <v/>
      </c>
      <c r="E112" s="627" t="str">
        <f>IF($B112="","",INDEX(C_InstallationDescription!F:F,MATCH($CJ112,C_InstallationDescription!$Q:$Q,0)))</f>
        <v/>
      </c>
      <c r="F112" s="628" t="str">
        <f>IF($E112="","",INDEX(C_InstallationDescription!L:L,MATCH($CJ112,C_InstallationDescription!$Q:$Q,0)))</f>
        <v/>
      </c>
      <c r="G112" s="627" t="str">
        <f>IF($E112="","",INDEX(C_InstallationDescription!M:M,MATCH($CJ112,C_InstallationDescription!$Q:$Q,0)))</f>
        <v/>
      </c>
      <c r="H112" s="627" t="str">
        <f>IF($E112="","",INDEX(C_InstallationDescription!N:N,MATCH($CJ112,C_InstallationDescription!$Q:$Q,0)))</f>
        <v/>
      </c>
      <c r="I112" s="617" t="str">
        <f>IF(INDEX(I_PFC!$L$50:$L$56,MATCH(B112,I_PFC!$D$50:$D$56,0))="","",INDEX(I_PFC!$L$50:$L$56,MATCH(B112,I_PFC!$D$50:$D$56,0)))</f>
        <v/>
      </c>
      <c r="J112" s="617" t="str">
        <f>IF($E112="","",INDEX(I_PFC!$A:$N,CL112,J$107))</f>
        <v/>
      </c>
      <c r="K112" s="617" t="str">
        <f>IF($E112="","",INDEX(I_PFC!$A:$N,CM112,K$107))</f>
        <v/>
      </c>
      <c r="L112" s="617" t="str">
        <f>IF($E112="","",INDEX(I_PFC!$A:$N,CN112,L$107))</f>
        <v/>
      </c>
      <c r="M112" s="617" t="str">
        <f>IF($E112="","",INDEX(I_PFC!$A:$N,CO112,M$107))</f>
        <v/>
      </c>
      <c r="N112" s="617" t="str">
        <f>IF($E112="","",INDEX(I_PFC!$A:$N,CP112,N$107))</f>
        <v/>
      </c>
      <c r="O112" s="617" t="str">
        <f>IF($E112="","",INDEX(I_PFC!$A:$N,CQ112,O$107))</f>
        <v/>
      </c>
      <c r="P112" s="617" t="str">
        <f>IF($E112="","",INDEX(I_PFC!$A:$N,CR112,P$107))</f>
        <v/>
      </c>
      <c r="Q112" s="617" t="str">
        <f>IF($E112="","",INDEX(I_PFC!$A:$N,CS112,Q$107))</f>
        <v/>
      </c>
      <c r="R112" s="617" t="str">
        <f>IF($E112="","",INDEX(I_PFC!$A:$N,CT112,R$107))</f>
        <v/>
      </c>
      <c r="S112" s="617" t="str">
        <f>IF($E112="","",INDEX(I_PFC!$A:$N,CU112,S$107))</f>
        <v/>
      </c>
      <c r="T112" s="617" t="str">
        <f>IF($E112="","",INDEX(I_PFC!$A:$N,CV112,T$107))</f>
        <v/>
      </c>
      <c r="U112" s="617" t="str">
        <f>IF($E112="","",INDEX(I_PFC!$A:$N,CW112,U$107))</f>
        <v/>
      </c>
      <c r="V112" s="617" t="str">
        <f>IF($E112="","",INDEX(I_PFC!$A:$N,CX112,V$107))</f>
        <v/>
      </c>
      <c r="W112" s="617" t="str">
        <f>IF($E112="","",INDEX(I_PFC!$A:$N,CY112,W$107))</f>
        <v/>
      </c>
      <c r="X112" s="617" t="str">
        <f>IF($E112="","",INDEX(I_PFC!$A:$N,CZ112,X$107))</f>
        <v/>
      </c>
      <c r="Y112" s="617" t="str">
        <f>IF($E112="","",INDEX(I_PFC!$A:$N,DA112,Y$107))</f>
        <v/>
      </c>
      <c r="Z112" s="617" t="str">
        <f>IF($E112="","",INDEX(I_PFC!$A:$N,DB112,Z$107))</f>
        <v/>
      </c>
      <c r="AA112" s="617" t="str">
        <f>IF($E112="","",INDEX(I_PFC!$A:$N,DC112,AA$107))</f>
        <v/>
      </c>
      <c r="AB112" s="617" t="str">
        <f>IF($E112="","",INDEX(I_PFC!$A:$N,DD112,AB$107))</f>
        <v/>
      </c>
      <c r="AC112" s="617" t="str">
        <f>IF($E112="","",INDEX(I_PFC!$A:$N,DE112,AC$107))</f>
        <v/>
      </c>
      <c r="AD112" s="617" t="str">
        <f>IF($E112="","",INDEX(I_PFC!$A:$N,DF112,AD$107))</f>
        <v/>
      </c>
      <c r="AE112" s="617" t="str">
        <f>IF($E112="","",INDEX(I_PFC!$A:$N,DG112,AE$107))</f>
        <v/>
      </c>
      <c r="AF112" s="617" t="str">
        <f>IF($E112="","",INDEX(I_PFC!$A:$N,DH112,AF$107))</f>
        <v/>
      </c>
      <c r="AG112" s="617" t="str">
        <f>IF($E112="","",INDEX(I_PFC!$A:$N,DI112,AG$107))</f>
        <v/>
      </c>
      <c r="AH112" s="617" t="str">
        <f>IF($E112="","",INDEX(I_PFC!$A:$N,DJ112,AH$107))</f>
        <v/>
      </c>
      <c r="AI112" s="617" t="str">
        <f>IF($E112="","",INDEX(I_PFC!$A:$N,DK112,AI$107))</f>
        <v/>
      </c>
      <c r="AJ112" s="617" t="str">
        <f>IF($E112="","",INDEX(I_PFC!$A:$N,DL112,AJ$107))</f>
        <v/>
      </c>
      <c r="AK112" s="617" t="str">
        <f>IF($E112="","",INDEX(I_PFC!$A:$N,DM112,AK$107))</f>
        <v/>
      </c>
      <c r="AL112" s="617" t="str">
        <f>IF($E112="","",INDEX(I_PFC!$A:$N,DN112,AL$107))</f>
        <v/>
      </c>
      <c r="AM112" s="617" t="str">
        <f>IF($E112="","",INDEX(I_PFC!$A:$N,DO112,AM$107))</f>
        <v/>
      </c>
      <c r="AN112" s="617" t="str">
        <f>IF($E112="","",INDEX(I_PFC!$A:$N,DP112,AN$107))</f>
        <v/>
      </c>
      <c r="AO112" s="617" t="str">
        <f>IF($E112="","",INDEX(I_PFC!$A:$N,DQ112,AO$107))</f>
        <v/>
      </c>
      <c r="AP112" s="617" t="str">
        <f>IF($E112="","",INDEX(I_PFC!$A:$N,DR112,AP$107))</f>
        <v/>
      </c>
      <c r="AQ112" s="617" t="str">
        <f>IF($E112="","",INDEX(I_PFC!$A:$N,DS112,AQ$107))</f>
        <v/>
      </c>
      <c r="AR112" s="617" t="str">
        <f>IF($E112="","",INDEX(I_PFC!$A:$N,DT112,AR$107))</f>
        <v/>
      </c>
      <c r="AS112" s="617" t="str">
        <f>IF($E112="","",INDEX(I_PFC!$A:$N,DU112,AS$107))</f>
        <v/>
      </c>
      <c r="AT112" s="617" t="str">
        <f>IF($E112="","",INDEX(I_PFC!$A:$N,DV112,AT$107))</f>
        <v/>
      </c>
      <c r="AU112" s="617" t="str">
        <f>IF($E112="","",INDEX(I_PFC!$A:$N,DW112,AU$107))</f>
        <v/>
      </c>
      <c r="AV112" s="617" t="str">
        <f>IF($E112="","",INDEX(I_PFC!$A:$N,DX112,AV$107))</f>
        <v/>
      </c>
      <c r="AW112" s="617" t="str">
        <f>IF($E112="","",INDEX(I_PFC!$A:$N,DY112,AW$107))</f>
        <v/>
      </c>
      <c r="AX112" s="617" t="str">
        <f>IF($E112="","",INDEX(I_PFC!$A:$N,DZ112,AX$107))</f>
        <v/>
      </c>
      <c r="AY112" s="617" t="str">
        <f>IF($E112="","",INDEX(I_PFC!$A:$N,EA112,AY$107))</f>
        <v/>
      </c>
      <c r="AZ112" s="617" t="str">
        <f>IF($E112="","",INDEX(I_PFC!$A:$N,EB112,AZ$107))</f>
        <v/>
      </c>
      <c r="BA112" s="617" t="str">
        <f>IF($E112="","",INDEX(I_PFC!$A:$N,EC112,BA$107))</f>
        <v/>
      </c>
      <c r="BB112" s="617" t="str">
        <f>IF($E112="","",INDEX(I_PFC!$A:$N,ED112,BB$107))</f>
        <v/>
      </c>
      <c r="BC112" s="617" t="str">
        <f>IF($E112="","",INDEX(I_PFC!$A:$N,EE112,BC$107))</f>
        <v/>
      </c>
      <c r="BD112" s="617" t="str">
        <f>IF($E112="","",INDEX(I_PFC!$A:$N,EF112,BD$107))</f>
        <v/>
      </c>
      <c r="CJ112" s="621" t="str">
        <f t="shared" si="154"/>
        <v>SourceCategory_</v>
      </c>
      <c r="CK112" s="602" t="b">
        <f>INDEX(I_PFC!$A$50:$A$60,ROWS($CI$111:CI112))="ausblenden"</f>
        <v>0</v>
      </c>
      <c r="CL112" s="630">
        <f>CL111+75</f>
        <v>165</v>
      </c>
      <c r="CM112" s="630">
        <f t="shared" ref="CM112:ED112" si="156">CM111+75</f>
        <v>166</v>
      </c>
      <c r="CN112" s="630">
        <f t="shared" si="156"/>
        <v>167</v>
      </c>
      <c r="CO112" s="630">
        <f t="shared" si="156"/>
        <v>170</v>
      </c>
      <c r="CP112" s="630">
        <f t="shared" si="156"/>
        <v>171</v>
      </c>
      <c r="CQ112" s="630">
        <f t="shared" si="156"/>
        <v>172</v>
      </c>
      <c r="CR112" s="630">
        <f t="shared" si="156"/>
        <v>175</v>
      </c>
      <c r="CS112" s="630">
        <f t="shared" si="156"/>
        <v>176</v>
      </c>
      <c r="CT112" s="630">
        <f t="shared" si="156"/>
        <v>177</v>
      </c>
      <c r="CU112" s="630">
        <f t="shared" si="156"/>
        <v>180</v>
      </c>
      <c r="CV112" s="630">
        <f t="shared" si="156"/>
        <v>181</v>
      </c>
      <c r="CW112" s="630">
        <f t="shared" si="156"/>
        <v>182</v>
      </c>
      <c r="CX112" s="630">
        <f t="shared" si="156"/>
        <v>185</v>
      </c>
      <c r="CY112" s="630">
        <f t="shared" si="156"/>
        <v>186</v>
      </c>
      <c r="CZ112" s="630">
        <f t="shared" si="156"/>
        <v>187</v>
      </c>
      <c r="DA112" s="630">
        <f t="shared" si="156"/>
        <v>193</v>
      </c>
      <c r="DB112" s="630">
        <f t="shared" si="156"/>
        <v>200</v>
      </c>
      <c r="DC112" s="630">
        <f t="shared" si="156"/>
        <v>200</v>
      </c>
      <c r="DD112" s="630">
        <f t="shared" si="156"/>
        <v>200</v>
      </c>
      <c r="DE112" s="630">
        <f t="shared" si="156"/>
        <v>200</v>
      </c>
      <c r="DF112" s="630">
        <f t="shared" si="156"/>
        <v>200</v>
      </c>
      <c r="DG112" s="630">
        <f t="shared" si="156"/>
        <v>200</v>
      </c>
      <c r="DH112" s="630">
        <f t="shared" si="156"/>
        <v>200</v>
      </c>
      <c r="DI112" s="630">
        <f t="shared" si="156"/>
        <v>194</v>
      </c>
      <c r="DJ112" s="630">
        <f t="shared" si="156"/>
        <v>201</v>
      </c>
      <c r="DK112" s="630">
        <f t="shared" si="156"/>
        <v>201</v>
      </c>
      <c r="DL112" s="630">
        <f t="shared" si="156"/>
        <v>201</v>
      </c>
      <c r="DM112" s="630">
        <f t="shared" si="156"/>
        <v>201</v>
      </c>
      <c r="DN112" s="630">
        <f t="shared" si="156"/>
        <v>201</v>
      </c>
      <c r="DO112" s="630">
        <f t="shared" si="156"/>
        <v>201</v>
      </c>
      <c r="DP112" s="630">
        <f t="shared" si="156"/>
        <v>201</v>
      </c>
      <c r="DQ112" s="630">
        <f t="shared" si="156"/>
        <v>195</v>
      </c>
      <c r="DR112" s="630">
        <f t="shared" si="156"/>
        <v>202</v>
      </c>
      <c r="DS112" s="630">
        <f t="shared" si="156"/>
        <v>202</v>
      </c>
      <c r="DT112" s="630">
        <f t="shared" si="156"/>
        <v>202</v>
      </c>
      <c r="DU112" s="630">
        <f t="shared" si="156"/>
        <v>202</v>
      </c>
      <c r="DV112" s="630">
        <f t="shared" si="156"/>
        <v>202</v>
      </c>
      <c r="DW112" s="630">
        <f t="shared" si="156"/>
        <v>202</v>
      </c>
      <c r="DX112" s="630">
        <f t="shared" si="156"/>
        <v>202</v>
      </c>
      <c r="DY112" s="630">
        <f t="shared" si="156"/>
        <v>208</v>
      </c>
      <c r="DZ112" s="630">
        <f t="shared" si="156"/>
        <v>208</v>
      </c>
      <c r="EA112" s="630">
        <f t="shared" si="156"/>
        <v>208</v>
      </c>
      <c r="EB112" s="630">
        <f t="shared" si="156"/>
        <v>208</v>
      </c>
      <c r="EC112" s="630">
        <f t="shared" si="156"/>
        <v>208</v>
      </c>
      <c r="ED112" s="630">
        <f t="shared" si="156"/>
        <v>208</v>
      </c>
      <c r="EE112" s="630">
        <v>213</v>
      </c>
      <c r="EF112" s="630">
        <v>219</v>
      </c>
      <c r="EG112" s="621"/>
      <c r="EH112" s="621"/>
      <c r="EI112" s="621"/>
      <c r="EJ112" s="621"/>
      <c r="EK112" s="621"/>
      <c r="EL112" s="621"/>
      <c r="EM112" s="621"/>
      <c r="EN112" s="621"/>
      <c r="EO112" s="621"/>
      <c r="EP112" s="621"/>
      <c r="EQ112" s="621"/>
      <c r="ER112" s="621"/>
      <c r="ES112" s="621"/>
      <c r="ET112" s="621"/>
      <c r="EU112" s="621"/>
      <c r="EV112" s="621"/>
      <c r="EW112" s="621"/>
      <c r="EX112" s="621"/>
      <c r="EY112" s="621"/>
      <c r="EZ112" s="621"/>
    </row>
    <row r="113" spans="1:204" s="629" customFormat="1" x14ac:dyDescent="0.2">
      <c r="B113" s="617" t="str">
        <f>IF(OR(B112="",CK113),"",I_PFC!D52)</f>
        <v/>
      </c>
      <c r="C113" s="627" t="str">
        <f>IF(B113="","",I_PFC!E52)</f>
        <v/>
      </c>
      <c r="D113" s="627" t="str">
        <f>IF(B113="","",I_PFC!H52)</f>
        <v/>
      </c>
      <c r="E113" s="627" t="str">
        <f>IF($B113="","",INDEX(C_InstallationDescription!F:F,MATCH($CJ113,C_InstallationDescription!$Q:$Q,0)))</f>
        <v/>
      </c>
      <c r="F113" s="628" t="str">
        <f>IF($E113="","",INDEX(C_InstallationDescription!L:L,MATCH($CJ113,C_InstallationDescription!$Q:$Q,0)))</f>
        <v/>
      </c>
      <c r="G113" s="627" t="str">
        <f>IF($E113="","",INDEX(C_InstallationDescription!M:M,MATCH($CJ113,C_InstallationDescription!$Q:$Q,0)))</f>
        <v/>
      </c>
      <c r="H113" s="627" t="str">
        <f>IF($E113="","",INDEX(C_InstallationDescription!N:N,MATCH($CJ113,C_InstallationDescription!$Q:$Q,0)))</f>
        <v/>
      </c>
      <c r="I113" s="617" t="str">
        <f>IF(INDEX(I_PFC!$L$50:$L$56,MATCH(B113,I_PFC!$D$50:$D$56,0))="","",INDEX(I_PFC!$L$50:$L$56,MATCH(B113,I_PFC!$D$50:$D$56,0)))</f>
        <v/>
      </c>
      <c r="J113" s="617" t="str">
        <f>IF($E113="","",INDEX(I_PFC!$A:$N,CL113,J$107))</f>
        <v/>
      </c>
      <c r="K113" s="617" t="str">
        <f>IF($E113="","",INDEX(I_PFC!$A:$N,CM113,K$107))</f>
        <v/>
      </c>
      <c r="L113" s="617" t="str">
        <f>IF($E113="","",INDEX(I_PFC!$A:$N,CN113,L$107))</f>
        <v/>
      </c>
      <c r="M113" s="617" t="str">
        <f>IF($E113="","",INDEX(I_PFC!$A:$N,CO113,M$107))</f>
        <v/>
      </c>
      <c r="N113" s="617" t="str">
        <f>IF($E113="","",INDEX(I_PFC!$A:$N,CP113,N$107))</f>
        <v/>
      </c>
      <c r="O113" s="617" t="str">
        <f>IF($E113="","",INDEX(I_PFC!$A:$N,CQ113,O$107))</f>
        <v/>
      </c>
      <c r="P113" s="617" t="str">
        <f>IF($E113="","",INDEX(I_PFC!$A:$N,CR113,P$107))</f>
        <v/>
      </c>
      <c r="Q113" s="617" t="str">
        <f>IF($E113="","",INDEX(I_PFC!$A:$N,CS113,Q$107))</f>
        <v/>
      </c>
      <c r="R113" s="617" t="str">
        <f>IF($E113="","",INDEX(I_PFC!$A:$N,CT113,R$107))</f>
        <v/>
      </c>
      <c r="S113" s="617" t="str">
        <f>IF($E113="","",INDEX(I_PFC!$A:$N,CU113,S$107))</f>
        <v/>
      </c>
      <c r="T113" s="617" t="str">
        <f>IF($E113="","",INDEX(I_PFC!$A:$N,CV113,T$107))</f>
        <v/>
      </c>
      <c r="U113" s="617" t="str">
        <f>IF($E113="","",INDEX(I_PFC!$A:$N,CW113,U$107))</f>
        <v/>
      </c>
      <c r="V113" s="617" t="str">
        <f>IF($E113="","",INDEX(I_PFC!$A:$N,CX113,V$107))</f>
        <v/>
      </c>
      <c r="W113" s="617" t="str">
        <f>IF($E113="","",INDEX(I_PFC!$A:$N,CY113,W$107))</f>
        <v/>
      </c>
      <c r="X113" s="617" t="str">
        <f>IF($E113="","",INDEX(I_PFC!$A:$N,CZ113,X$107))</f>
        <v/>
      </c>
      <c r="Y113" s="617" t="str">
        <f>IF($E113="","",INDEX(I_PFC!$A:$N,DA113,Y$107))</f>
        <v/>
      </c>
      <c r="Z113" s="617" t="str">
        <f>IF($E113="","",INDEX(I_PFC!$A:$N,DB113,Z$107))</f>
        <v/>
      </c>
      <c r="AA113" s="617" t="str">
        <f>IF($E113="","",INDEX(I_PFC!$A:$N,DC113,AA$107))</f>
        <v/>
      </c>
      <c r="AB113" s="617" t="str">
        <f>IF($E113="","",INDEX(I_PFC!$A:$N,DD113,AB$107))</f>
        <v/>
      </c>
      <c r="AC113" s="617" t="str">
        <f>IF($E113="","",INDEX(I_PFC!$A:$N,DE113,AC$107))</f>
        <v/>
      </c>
      <c r="AD113" s="617" t="str">
        <f>IF($E113="","",INDEX(I_PFC!$A:$N,DF113,AD$107))</f>
        <v/>
      </c>
      <c r="AE113" s="617" t="str">
        <f>IF($E113="","",INDEX(I_PFC!$A:$N,DG113,AE$107))</f>
        <v/>
      </c>
      <c r="AF113" s="617" t="str">
        <f>IF($E113="","",INDEX(I_PFC!$A:$N,DH113,AF$107))</f>
        <v/>
      </c>
      <c r="AG113" s="617" t="str">
        <f>IF($E113="","",INDEX(I_PFC!$A:$N,DI113,AG$107))</f>
        <v/>
      </c>
      <c r="AH113" s="617" t="str">
        <f>IF($E113="","",INDEX(I_PFC!$A:$N,DJ113,AH$107))</f>
        <v/>
      </c>
      <c r="AI113" s="617" t="str">
        <f>IF($E113="","",INDEX(I_PFC!$A:$N,DK113,AI$107))</f>
        <v/>
      </c>
      <c r="AJ113" s="617" t="str">
        <f>IF($E113="","",INDEX(I_PFC!$A:$N,DL113,AJ$107))</f>
        <v/>
      </c>
      <c r="AK113" s="617" t="str">
        <f>IF($E113="","",INDEX(I_PFC!$A:$N,DM113,AK$107))</f>
        <v/>
      </c>
      <c r="AL113" s="617" t="str">
        <f>IF($E113="","",INDEX(I_PFC!$A:$N,DN113,AL$107))</f>
        <v/>
      </c>
      <c r="AM113" s="617" t="str">
        <f>IF($E113="","",INDEX(I_PFC!$A:$N,DO113,AM$107))</f>
        <v/>
      </c>
      <c r="AN113" s="617" t="str">
        <f>IF($E113="","",INDEX(I_PFC!$A:$N,DP113,AN$107))</f>
        <v/>
      </c>
      <c r="AO113" s="617" t="str">
        <f>IF($E113="","",INDEX(I_PFC!$A:$N,DQ113,AO$107))</f>
        <v/>
      </c>
      <c r="AP113" s="617" t="str">
        <f>IF($E113="","",INDEX(I_PFC!$A:$N,DR113,AP$107))</f>
        <v/>
      </c>
      <c r="AQ113" s="617" t="str">
        <f>IF($E113="","",INDEX(I_PFC!$A:$N,DS113,AQ$107))</f>
        <v/>
      </c>
      <c r="AR113" s="617" t="str">
        <f>IF($E113="","",INDEX(I_PFC!$A:$N,DT113,AR$107))</f>
        <v/>
      </c>
      <c r="AS113" s="617" t="str">
        <f>IF($E113="","",INDEX(I_PFC!$A:$N,DU113,AS$107))</f>
        <v/>
      </c>
      <c r="AT113" s="617" t="str">
        <f>IF($E113="","",INDEX(I_PFC!$A:$N,DV113,AT$107))</f>
        <v/>
      </c>
      <c r="AU113" s="617" t="str">
        <f>IF($E113="","",INDEX(I_PFC!$A:$N,DW113,AU$107))</f>
        <v/>
      </c>
      <c r="AV113" s="617" t="str">
        <f>IF($E113="","",INDEX(I_PFC!$A:$N,DX113,AV$107))</f>
        <v/>
      </c>
      <c r="AW113" s="617" t="str">
        <f>IF($E113="","",INDEX(I_PFC!$A:$N,DY113,AW$107))</f>
        <v/>
      </c>
      <c r="AX113" s="617" t="str">
        <f>IF($E113="","",INDEX(I_PFC!$A:$N,DZ113,AX$107))</f>
        <v/>
      </c>
      <c r="AY113" s="617" t="str">
        <f>IF($E113="","",INDEX(I_PFC!$A:$N,EA113,AY$107))</f>
        <v/>
      </c>
      <c r="AZ113" s="617" t="str">
        <f>IF($E113="","",INDEX(I_PFC!$A:$N,EB113,AZ$107))</f>
        <v/>
      </c>
      <c r="BA113" s="617" t="str">
        <f>IF($E113="","",INDEX(I_PFC!$A:$N,EC113,BA$107))</f>
        <v/>
      </c>
      <c r="BB113" s="617" t="str">
        <f>IF($E113="","",INDEX(I_PFC!$A:$N,ED113,BB$107))</f>
        <v/>
      </c>
      <c r="BC113" s="617" t="str">
        <f>IF($E113="","",INDEX(I_PFC!$A:$N,EE113,BC$107))</f>
        <v/>
      </c>
      <c r="BD113" s="617" t="str">
        <f>IF($E113="","",INDEX(I_PFC!$A:$N,EF113,BD$107))</f>
        <v/>
      </c>
      <c r="CJ113" s="621" t="str">
        <f t="shared" si="154"/>
        <v>SourceCategory_</v>
      </c>
      <c r="CK113" s="602" t="b">
        <f>INDEX(I_PFC!$A$50:$A$60,ROWS($CI$111:CI113))="ausblenden"</f>
        <v>0</v>
      </c>
      <c r="CL113" s="621">
        <f t="shared" ref="CL113:CL120" si="157">CL112+72</f>
        <v>237</v>
      </c>
      <c r="CM113" s="621">
        <f t="shared" ref="CM113:EF118" si="158">CM112+72</f>
        <v>238</v>
      </c>
      <c r="CN113" s="621">
        <f t="shared" si="158"/>
        <v>239</v>
      </c>
      <c r="CO113" s="621">
        <f t="shared" si="158"/>
        <v>242</v>
      </c>
      <c r="CP113" s="621">
        <f t="shared" si="158"/>
        <v>243</v>
      </c>
      <c r="CQ113" s="621">
        <f t="shared" si="158"/>
        <v>244</v>
      </c>
      <c r="CR113" s="621">
        <f t="shared" si="158"/>
        <v>247</v>
      </c>
      <c r="CS113" s="621">
        <f t="shared" si="158"/>
        <v>248</v>
      </c>
      <c r="CT113" s="621">
        <f t="shared" si="158"/>
        <v>249</v>
      </c>
      <c r="CU113" s="621">
        <f t="shared" si="158"/>
        <v>252</v>
      </c>
      <c r="CV113" s="621">
        <f t="shared" si="158"/>
        <v>253</v>
      </c>
      <c r="CW113" s="621">
        <f t="shared" si="158"/>
        <v>254</v>
      </c>
      <c r="CX113" s="621">
        <f t="shared" si="158"/>
        <v>257</v>
      </c>
      <c r="CY113" s="621">
        <f t="shared" si="158"/>
        <v>258</v>
      </c>
      <c r="CZ113" s="621">
        <f t="shared" si="158"/>
        <v>259</v>
      </c>
      <c r="DA113" s="621">
        <f t="shared" si="158"/>
        <v>265</v>
      </c>
      <c r="DB113" s="621">
        <f t="shared" si="158"/>
        <v>272</v>
      </c>
      <c r="DC113" s="621">
        <f t="shared" si="158"/>
        <v>272</v>
      </c>
      <c r="DD113" s="621">
        <f t="shared" si="158"/>
        <v>272</v>
      </c>
      <c r="DE113" s="621">
        <f t="shared" si="158"/>
        <v>272</v>
      </c>
      <c r="DF113" s="621">
        <f t="shared" si="158"/>
        <v>272</v>
      </c>
      <c r="DG113" s="621">
        <f t="shared" si="158"/>
        <v>272</v>
      </c>
      <c r="DH113" s="621">
        <f t="shared" si="158"/>
        <v>272</v>
      </c>
      <c r="DI113" s="621">
        <f t="shared" si="158"/>
        <v>266</v>
      </c>
      <c r="DJ113" s="621">
        <f t="shared" si="158"/>
        <v>273</v>
      </c>
      <c r="DK113" s="621">
        <f t="shared" si="158"/>
        <v>273</v>
      </c>
      <c r="DL113" s="621">
        <f t="shared" si="158"/>
        <v>273</v>
      </c>
      <c r="DM113" s="621">
        <f t="shared" si="158"/>
        <v>273</v>
      </c>
      <c r="DN113" s="621">
        <f t="shared" si="158"/>
        <v>273</v>
      </c>
      <c r="DO113" s="621">
        <f t="shared" si="158"/>
        <v>273</v>
      </c>
      <c r="DP113" s="621">
        <f t="shared" si="158"/>
        <v>273</v>
      </c>
      <c r="DQ113" s="621">
        <f t="shared" si="158"/>
        <v>267</v>
      </c>
      <c r="DR113" s="621">
        <f t="shared" si="158"/>
        <v>274</v>
      </c>
      <c r="DS113" s="621">
        <f t="shared" si="158"/>
        <v>274</v>
      </c>
      <c r="DT113" s="621">
        <f t="shared" si="158"/>
        <v>274</v>
      </c>
      <c r="DU113" s="621">
        <f t="shared" si="158"/>
        <v>274</v>
      </c>
      <c r="DV113" s="621">
        <f t="shared" si="158"/>
        <v>274</v>
      </c>
      <c r="DW113" s="621">
        <f t="shared" si="158"/>
        <v>274</v>
      </c>
      <c r="DX113" s="621">
        <f t="shared" si="158"/>
        <v>274</v>
      </c>
      <c r="DY113" s="621">
        <f t="shared" si="158"/>
        <v>280</v>
      </c>
      <c r="DZ113" s="621">
        <f t="shared" si="158"/>
        <v>280</v>
      </c>
      <c r="EA113" s="621">
        <f t="shared" si="158"/>
        <v>280</v>
      </c>
      <c r="EB113" s="621">
        <f t="shared" si="158"/>
        <v>280</v>
      </c>
      <c r="EC113" s="621">
        <f t="shared" si="158"/>
        <v>280</v>
      </c>
      <c r="ED113" s="621">
        <f t="shared" si="158"/>
        <v>280</v>
      </c>
      <c r="EE113" s="621">
        <f t="shared" si="158"/>
        <v>285</v>
      </c>
      <c r="EF113" s="621">
        <f t="shared" si="158"/>
        <v>291</v>
      </c>
      <c r="EG113" s="621"/>
      <c r="EH113" s="621"/>
      <c r="EI113" s="621"/>
      <c r="EJ113" s="621"/>
      <c r="EK113" s="621"/>
      <c r="EL113" s="621"/>
      <c r="EM113" s="621"/>
      <c r="EN113" s="621"/>
      <c r="EO113" s="621"/>
      <c r="EP113" s="621"/>
      <c r="EQ113" s="621"/>
      <c r="ER113" s="621"/>
      <c r="ES113" s="621"/>
      <c r="ET113" s="621"/>
      <c r="EU113" s="621"/>
      <c r="EV113" s="621"/>
      <c r="EW113" s="621"/>
      <c r="EX113" s="621"/>
      <c r="EY113" s="621"/>
      <c r="EZ113" s="621"/>
    </row>
    <row r="114" spans="1:204" s="629" customFormat="1" x14ac:dyDescent="0.2">
      <c r="B114" s="617" t="str">
        <f>IF(OR(B113="",CK114),"",I_PFC!D53)</f>
        <v/>
      </c>
      <c r="C114" s="627" t="str">
        <f>IF(B114="","",I_PFC!E53)</f>
        <v/>
      </c>
      <c r="D114" s="627" t="str">
        <f>IF(B114="","",I_PFC!H53)</f>
        <v/>
      </c>
      <c r="E114" s="627" t="str">
        <f>IF($B114="","",INDEX(C_InstallationDescription!F:F,MATCH($CJ114,C_InstallationDescription!$Q:$Q,0)))</f>
        <v/>
      </c>
      <c r="F114" s="628" t="str">
        <f>IF($E114="","",INDEX(C_InstallationDescription!L:L,MATCH($CJ114,C_InstallationDescription!$Q:$Q,0)))</f>
        <v/>
      </c>
      <c r="G114" s="627" t="str">
        <f>IF($E114="","",INDEX(C_InstallationDescription!M:M,MATCH($CJ114,C_InstallationDescription!$Q:$Q,0)))</f>
        <v/>
      </c>
      <c r="H114" s="627" t="str">
        <f>IF($E114="","",INDEX(C_InstallationDescription!N:N,MATCH($CJ114,C_InstallationDescription!$Q:$Q,0)))</f>
        <v/>
      </c>
      <c r="I114" s="617" t="str">
        <f>IF(INDEX(I_PFC!$L$50:$L$56,MATCH(B114,I_PFC!$D$50:$D$56,0))="","",INDEX(I_PFC!$L$50:$L$56,MATCH(B114,I_PFC!$D$50:$D$56,0)))</f>
        <v/>
      </c>
      <c r="J114" s="617" t="str">
        <f>IF($E114="","",INDEX(I_PFC!$A:$N,CL114,J$107))</f>
        <v/>
      </c>
      <c r="K114" s="617" t="str">
        <f>IF($E114="","",INDEX(I_PFC!$A:$N,CM114,K$107))</f>
        <v/>
      </c>
      <c r="L114" s="617" t="str">
        <f>IF($E114="","",INDEX(I_PFC!$A:$N,CN114,L$107))</f>
        <v/>
      </c>
      <c r="M114" s="617" t="str">
        <f>IF($E114="","",INDEX(I_PFC!$A:$N,CO114,M$107))</f>
        <v/>
      </c>
      <c r="N114" s="617" t="str">
        <f>IF($E114="","",INDEX(I_PFC!$A:$N,CP114,N$107))</f>
        <v/>
      </c>
      <c r="O114" s="617" t="str">
        <f>IF($E114="","",INDEX(I_PFC!$A:$N,CQ114,O$107))</f>
        <v/>
      </c>
      <c r="P114" s="617" t="str">
        <f>IF($E114="","",INDEX(I_PFC!$A:$N,CR114,P$107))</f>
        <v/>
      </c>
      <c r="Q114" s="617" t="str">
        <f>IF($E114="","",INDEX(I_PFC!$A:$N,CS114,Q$107))</f>
        <v/>
      </c>
      <c r="R114" s="617" t="str">
        <f>IF($E114="","",INDEX(I_PFC!$A:$N,CT114,R$107))</f>
        <v/>
      </c>
      <c r="S114" s="617" t="str">
        <f>IF($E114="","",INDEX(I_PFC!$A:$N,CU114,S$107))</f>
        <v/>
      </c>
      <c r="T114" s="617" t="str">
        <f>IF($E114="","",INDEX(I_PFC!$A:$N,CV114,T$107))</f>
        <v/>
      </c>
      <c r="U114" s="617" t="str">
        <f>IF($E114="","",INDEX(I_PFC!$A:$N,CW114,U$107))</f>
        <v/>
      </c>
      <c r="V114" s="617" t="str">
        <f>IF($E114="","",INDEX(I_PFC!$A:$N,CX114,V$107))</f>
        <v/>
      </c>
      <c r="W114" s="617" t="str">
        <f>IF($E114="","",INDEX(I_PFC!$A:$N,CY114,W$107))</f>
        <v/>
      </c>
      <c r="X114" s="617" t="str">
        <f>IF($E114="","",INDEX(I_PFC!$A:$N,CZ114,X$107))</f>
        <v/>
      </c>
      <c r="Y114" s="617" t="str">
        <f>IF($E114="","",INDEX(I_PFC!$A:$N,DA114,Y$107))</f>
        <v/>
      </c>
      <c r="Z114" s="617" t="str">
        <f>IF($E114="","",INDEX(I_PFC!$A:$N,DB114,Z$107))</f>
        <v/>
      </c>
      <c r="AA114" s="617" t="str">
        <f>IF($E114="","",INDEX(I_PFC!$A:$N,DC114,AA$107))</f>
        <v/>
      </c>
      <c r="AB114" s="617" t="str">
        <f>IF($E114="","",INDEX(I_PFC!$A:$N,DD114,AB$107))</f>
        <v/>
      </c>
      <c r="AC114" s="617" t="str">
        <f>IF($E114="","",INDEX(I_PFC!$A:$N,DE114,AC$107))</f>
        <v/>
      </c>
      <c r="AD114" s="617" t="str">
        <f>IF($E114="","",INDEX(I_PFC!$A:$N,DF114,AD$107))</f>
        <v/>
      </c>
      <c r="AE114" s="617" t="str">
        <f>IF($E114="","",INDEX(I_PFC!$A:$N,DG114,AE$107))</f>
        <v/>
      </c>
      <c r="AF114" s="617" t="str">
        <f>IF($E114="","",INDEX(I_PFC!$A:$N,DH114,AF$107))</f>
        <v/>
      </c>
      <c r="AG114" s="617" t="str">
        <f>IF($E114="","",INDEX(I_PFC!$A:$N,DI114,AG$107))</f>
        <v/>
      </c>
      <c r="AH114" s="617" t="str">
        <f>IF($E114="","",INDEX(I_PFC!$A:$N,DJ114,AH$107))</f>
        <v/>
      </c>
      <c r="AI114" s="617" t="str">
        <f>IF($E114="","",INDEX(I_PFC!$A:$N,DK114,AI$107))</f>
        <v/>
      </c>
      <c r="AJ114" s="617" t="str">
        <f>IF($E114="","",INDEX(I_PFC!$A:$N,DL114,AJ$107))</f>
        <v/>
      </c>
      <c r="AK114" s="617" t="str">
        <f>IF($E114="","",INDEX(I_PFC!$A:$N,DM114,AK$107))</f>
        <v/>
      </c>
      <c r="AL114" s="617" t="str">
        <f>IF($E114="","",INDEX(I_PFC!$A:$N,DN114,AL$107))</f>
        <v/>
      </c>
      <c r="AM114" s="617" t="str">
        <f>IF($E114="","",INDEX(I_PFC!$A:$N,DO114,AM$107))</f>
        <v/>
      </c>
      <c r="AN114" s="617" t="str">
        <f>IF($E114="","",INDEX(I_PFC!$A:$N,DP114,AN$107))</f>
        <v/>
      </c>
      <c r="AO114" s="617" t="str">
        <f>IF($E114="","",INDEX(I_PFC!$A:$N,DQ114,AO$107))</f>
        <v/>
      </c>
      <c r="AP114" s="617" t="str">
        <f>IF($E114="","",INDEX(I_PFC!$A:$N,DR114,AP$107))</f>
        <v/>
      </c>
      <c r="AQ114" s="617" t="str">
        <f>IF($E114="","",INDEX(I_PFC!$A:$N,DS114,AQ$107))</f>
        <v/>
      </c>
      <c r="AR114" s="617" t="str">
        <f>IF($E114="","",INDEX(I_PFC!$A:$N,DT114,AR$107))</f>
        <v/>
      </c>
      <c r="AS114" s="617" t="str">
        <f>IF($E114="","",INDEX(I_PFC!$A:$N,DU114,AS$107))</f>
        <v/>
      </c>
      <c r="AT114" s="617" t="str">
        <f>IF($E114="","",INDEX(I_PFC!$A:$N,DV114,AT$107))</f>
        <v/>
      </c>
      <c r="AU114" s="617" t="str">
        <f>IF($E114="","",INDEX(I_PFC!$A:$N,DW114,AU$107))</f>
        <v/>
      </c>
      <c r="AV114" s="617" t="str">
        <f>IF($E114="","",INDEX(I_PFC!$A:$N,DX114,AV$107))</f>
        <v/>
      </c>
      <c r="AW114" s="617" t="str">
        <f>IF($E114="","",INDEX(I_PFC!$A:$N,DY114,AW$107))</f>
        <v/>
      </c>
      <c r="AX114" s="617" t="str">
        <f>IF($E114="","",INDEX(I_PFC!$A:$N,DZ114,AX$107))</f>
        <v/>
      </c>
      <c r="AY114" s="617" t="str">
        <f>IF($E114="","",INDEX(I_PFC!$A:$N,EA114,AY$107))</f>
        <v/>
      </c>
      <c r="AZ114" s="617" t="str">
        <f>IF($E114="","",INDEX(I_PFC!$A:$N,EB114,AZ$107))</f>
        <v/>
      </c>
      <c r="BA114" s="617" t="str">
        <f>IF($E114="","",INDEX(I_PFC!$A:$N,EC114,BA$107))</f>
        <v/>
      </c>
      <c r="BB114" s="617" t="str">
        <f>IF($E114="","",INDEX(I_PFC!$A:$N,ED114,BB$107))</f>
        <v/>
      </c>
      <c r="BC114" s="617" t="str">
        <f>IF($E114="","",INDEX(I_PFC!$A:$N,EE114,BC$107))</f>
        <v/>
      </c>
      <c r="BD114" s="617" t="str">
        <f>IF($E114="","",INDEX(I_PFC!$A:$N,EF114,BD$107))</f>
        <v/>
      </c>
      <c r="CJ114" s="621" t="str">
        <f t="shared" si="154"/>
        <v>SourceCategory_</v>
      </c>
      <c r="CK114" s="602" t="b">
        <f>INDEX(I_PFC!$A$50:$A$60,ROWS($CI$111:CI114))="ausblenden"</f>
        <v>0</v>
      </c>
      <c r="CL114" s="621">
        <f t="shared" si="157"/>
        <v>309</v>
      </c>
      <c r="CM114" s="621">
        <f t="shared" si="158"/>
        <v>310</v>
      </c>
      <c r="CN114" s="621">
        <f t="shared" si="158"/>
        <v>311</v>
      </c>
      <c r="CO114" s="621">
        <f t="shared" si="158"/>
        <v>314</v>
      </c>
      <c r="CP114" s="621">
        <f t="shared" si="158"/>
        <v>315</v>
      </c>
      <c r="CQ114" s="621">
        <f t="shared" si="158"/>
        <v>316</v>
      </c>
      <c r="CR114" s="621">
        <f t="shared" si="158"/>
        <v>319</v>
      </c>
      <c r="CS114" s="621">
        <f t="shared" si="158"/>
        <v>320</v>
      </c>
      <c r="CT114" s="621">
        <f t="shared" si="158"/>
        <v>321</v>
      </c>
      <c r="CU114" s="621">
        <f t="shared" si="158"/>
        <v>324</v>
      </c>
      <c r="CV114" s="621">
        <f t="shared" si="158"/>
        <v>325</v>
      </c>
      <c r="CW114" s="621">
        <f t="shared" si="158"/>
        <v>326</v>
      </c>
      <c r="CX114" s="621">
        <f t="shared" si="158"/>
        <v>329</v>
      </c>
      <c r="CY114" s="621">
        <f t="shared" si="158"/>
        <v>330</v>
      </c>
      <c r="CZ114" s="621">
        <f t="shared" si="158"/>
        <v>331</v>
      </c>
      <c r="DA114" s="621">
        <f t="shared" si="158"/>
        <v>337</v>
      </c>
      <c r="DB114" s="621">
        <f t="shared" si="158"/>
        <v>344</v>
      </c>
      <c r="DC114" s="621">
        <f t="shared" si="158"/>
        <v>344</v>
      </c>
      <c r="DD114" s="621">
        <f t="shared" si="158"/>
        <v>344</v>
      </c>
      <c r="DE114" s="621">
        <f t="shared" si="158"/>
        <v>344</v>
      </c>
      <c r="DF114" s="621">
        <f t="shared" si="158"/>
        <v>344</v>
      </c>
      <c r="DG114" s="621">
        <f t="shared" si="158"/>
        <v>344</v>
      </c>
      <c r="DH114" s="621">
        <f t="shared" si="158"/>
        <v>344</v>
      </c>
      <c r="DI114" s="621">
        <f t="shared" si="158"/>
        <v>338</v>
      </c>
      <c r="DJ114" s="621">
        <f t="shared" si="158"/>
        <v>345</v>
      </c>
      <c r="DK114" s="621">
        <f t="shared" si="158"/>
        <v>345</v>
      </c>
      <c r="DL114" s="621">
        <f t="shared" si="158"/>
        <v>345</v>
      </c>
      <c r="DM114" s="621">
        <f t="shared" si="158"/>
        <v>345</v>
      </c>
      <c r="DN114" s="621">
        <f t="shared" si="158"/>
        <v>345</v>
      </c>
      <c r="DO114" s="621">
        <f t="shared" si="158"/>
        <v>345</v>
      </c>
      <c r="DP114" s="621">
        <f t="shared" si="158"/>
        <v>345</v>
      </c>
      <c r="DQ114" s="621">
        <f t="shared" si="158"/>
        <v>339</v>
      </c>
      <c r="DR114" s="621">
        <f t="shared" si="158"/>
        <v>346</v>
      </c>
      <c r="DS114" s="621">
        <f t="shared" si="158"/>
        <v>346</v>
      </c>
      <c r="DT114" s="621">
        <f t="shared" si="158"/>
        <v>346</v>
      </c>
      <c r="DU114" s="621">
        <f t="shared" si="158"/>
        <v>346</v>
      </c>
      <c r="DV114" s="621">
        <f t="shared" si="158"/>
        <v>346</v>
      </c>
      <c r="DW114" s="621">
        <f t="shared" si="158"/>
        <v>346</v>
      </c>
      <c r="DX114" s="621">
        <f t="shared" si="158"/>
        <v>346</v>
      </c>
      <c r="DY114" s="621">
        <f t="shared" si="158"/>
        <v>352</v>
      </c>
      <c r="DZ114" s="621">
        <f t="shared" si="158"/>
        <v>352</v>
      </c>
      <c r="EA114" s="621">
        <f t="shared" si="158"/>
        <v>352</v>
      </c>
      <c r="EB114" s="621">
        <f t="shared" si="158"/>
        <v>352</v>
      </c>
      <c r="EC114" s="621">
        <f t="shared" si="158"/>
        <v>352</v>
      </c>
      <c r="ED114" s="621">
        <f t="shared" si="158"/>
        <v>352</v>
      </c>
      <c r="EE114" s="621">
        <f t="shared" si="158"/>
        <v>357</v>
      </c>
      <c r="EF114" s="621">
        <f t="shared" si="158"/>
        <v>363</v>
      </c>
      <c r="EG114" s="621"/>
      <c r="EH114" s="621"/>
      <c r="EI114" s="621"/>
      <c r="EJ114" s="621"/>
      <c r="EK114" s="621"/>
      <c r="EL114" s="621"/>
      <c r="EM114" s="621"/>
      <c r="EN114" s="621"/>
      <c r="EO114" s="621"/>
      <c r="EP114" s="621"/>
      <c r="EQ114" s="621"/>
      <c r="ER114" s="621"/>
      <c r="ES114" s="621"/>
      <c r="ET114" s="621"/>
      <c r="EU114" s="621"/>
      <c r="EV114" s="621"/>
      <c r="EW114" s="621"/>
      <c r="EX114" s="621"/>
      <c r="EY114" s="621"/>
      <c r="EZ114" s="621"/>
    </row>
    <row r="115" spans="1:204" s="629" customFormat="1" x14ac:dyDescent="0.2">
      <c r="B115" s="617" t="str">
        <f>IF(OR(B114="",CK115),"",I_PFC!D54)</f>
        <v/>
      </c>
      <c r="C115" s="627" t="str">
        <f>IF(B115="","",I_PFC!E54)</f>
        <v/>
      </c>
      <c r="D115" s="627" t="str">
        <f>IF(B115="","",I_PFC!H54)</f>
        <v/>
      </c>
      <c r="E115" s="627" t="str">
        <f>IF($B115="","",INDEX(C_InstallationDescription!F:F,MATCH($CJ115,C_InstallationDescription!$Q:$Q,0)))</f>
        <v/>
      </c>
      <c r="F115" s="628" t="str">
        <f>IF($E115="","",INDEX(C_InstallationDescription!L:L,MATCH($CJ115,C_InstallationDescription!$Q:$Q,0)))</f>
        <v/>
      </c>
      <c r="G115" s="627" t="str">
        <f>IF($E115="","",INDEX(C_InstallationDescription!M:M,MATCH($CJ115,C_InstallationDescription!$Q:$Q,0)))</f>
        <v/>
      </c>
      <c r="H115" s="627" t="str">
        <f>IF($E115="","",INDEX(C_InstallationDescription!N:N,MATCH($CJ115,C_InstallationDescription!$Q:$Q,0)))</f>
        <v/>
      </c>
      <c r="I115" s="617" t="str">
        <f>IF(INDEX(I_PFC!$L$50:$L$56,MATCH(B115,I_PFC!$D$50:$D$56,0))="","",INDEX(I_PFC!$L$50:$L$56,MATCH(B115,I_PFC!$D$50:$D$56,0)))</f>
        <v/>
      </c>
      <c r="J115" s="617" t="str">
        <f>IF($E115="","",INDEX(I_PFC!$A:$N,CL115,J$107))</f>
        <v/>
      </c>
      <c r="K115" s="617" t="str">
        <f>IF($E115="","",INDEX(I_PFC!$A:$N,CM115,K$107))</f>
        <v/>
      </c>
      <c r="L115" s="617" t="str">
        <f>IF($E115="","",INDEX(I_PFC!$A:$N,CN115,L$107))</f>
        <v/>
      </c>
      <c r="M115" s="617" t="str">
        <f>IF($E115="","",INDEX(I_PFC!$A:$N,CO115,M$107))</f>
        <v/>
      </c>
      <c r="N115" s="617" t="str">
        <f>IF($E115="","",INDEX(I_PFC!$A:$N,CP115,N$107))</f>
        <v/>
      </c>
      <c r="O115" s="617" t="str">
        <f>IF($E115="","",INDEX(I_PFC!$A:$N,CQ115,O$107))</f>
        <v/>
      </c>
      <c r="P115" s="617" t="str">
        <f>IF($E115="","",INDEX(I_PFC!$A:$N,CR115,P$107))</f>
        <v/>
      </c>
      <c r="Q115" s="617" t="str">
        <f>IF($E115="","",INDEX(I_PFC!$A:$N,CS115,Q$107))</f>
        <v/>
      </c>
      <c r="R115" s="617" t="str">
        <f>IF($E115="","",INDEX(I_PFC!$A:$N,CT115,R$107))</f>
        <v/>
      </c>
      <c r="S115" s="617" t="str">
        <f>IF($E115="","",INDEX(I_PFC!$A:$N,CU115,S$107))</f>
        <v/>
      </c>
      <c r="T115" s="617" t="str">
        <f>IF($E115="","",INDEX(I_PFC!$A:$N,CV115,T$107))</f>
        <v/>
      </c>
      <c r="U115" s="617" t="str">
        <f>IF($E115="","",INDEX(I_PFC!$A:$N,CW115,U$107))</f>
        <v/>
      </c>
      <c r="V115" s="617" t="str">
        <f>IF($E115="","",INDEX(I_PFC!$A:$N,CX115,V$107))</f>
        <v/>
      </c>
      <c r="W115" s="617" t="str">
        <f>IF($E115="","",INDEX(I_PFC!$A:$N,CY115,W$107))</f>
        <v/>
      </c>
      <c r="X115" s="617" t="str">
        <f>IF($E115="","",INDEX(I_PFC!$A:$N,CZ115,X$107))</f>
        <v/>
      </c>
      <c r="Y115" s="617" t="str">
        <f>IF($E115="","",INDEX(I_PFC!$A:$N,DA115,Y$107))</f>
        <v/>
      </c>
      <c r="Z115" s="617" t="str">
        <f>IF($E115="","",INDEX(I_PFC!$A:$N,DB115,Z$107))</f>
        <v/>
      </c>
      <c r="AA115" s="617" t="str">
        <f>IF($E115="","",INDEX(I_PFC!$A:$N,DC115,AA$107))</f>
        <v/>
      </c>
      <c r="AB115" s="617" t="str">
        <f>IF($E115="","",INDEX(I_PFC!$A:$N,DD115,AB$107))</f>
        <v/>
      </c>
      <c r="AC115" s="617" t="str">
        <f>IF($E115="","",INDEX(I_PFC!$A:$N,DE115,AC$107))</f>
        <v/>
      </c>
      <c r="AD115" s="617" t="str">
        <f>IF($E115="","",INDEX(I_PFC!$A:$N,DF115,AD$107))</f>
        <v/>
      </c>
      <c r="AE115" s="617" t="str">
        <f>IF($E115="","",INDEX(I_PFC!$A:$N,DG115,AE$107))</f>
        <v/>
      </c>
      <c r="AF115" s="617" t="str">
        <f>IF($E115="","",INDEX(I_PFC!$A:$N,DH115,AF$107))</f>
        <v/>
      </c>
      <c r="AG115" s="617" t="str">
        <f>IF($E115="","",INDEX(I_PFC!$A:$N,DI115,AG$107))</f>
        <v/>
      </c>
      <c r="AH115" s="617" t="str">
        <f>IF($E115="","",INDEX(I_PFC!$A:$N,DJ115,AH$107))</f>
        <v/>
      </c>
      <c r="AI115" s="617" t="str">
        <f>IF($E115="","",INDEX(I_PFC!$A:$N,DK115,AI$107))</f>
        <v/>
      </c>
      <c r="AJ115" s="617" t="str">
        <f>IF($E115="","",INDEX(I_PFC!$A:$N,DL115,AJ$107))</f>
        <v/>
      </c>
      <c r="AK115" s="617" t="str">
        <f>IF($E115="","",INDEX(I_PFC!$A:$N,DM115,AK$107))</f>
        <v/>
      </c>
      <c r="AL115" s="617" t="str">
        <f>IF($E115="","",INDEX(I_PFC!$A:$N,DN115,AL$107))</f>
        <v/>
      </c>
      <c r="AM115" s="617" t="str">
        <f>IF($E115="","",INDEX(I_PFC!$A:$N,DO115,AM$107))</f>
        <v/>
      </c>
      <c r="AN115" s="617" t="str">
        <f>IF($E115="","",INDEX(I_PFC!$A:$N,DP115,AN$107))</f>
        <v/>
      </c>
      <c r="AO115" s="617" t="str">
        <f>IF($E115="","",INDEX(I_PFC!$A:$N,DQ115,AO$107))</f>
        <v/>
      </c>
      <c r="AP115" s="617" t="str">
        <f>IF($E115="","",INDEX(I_PFC!$A:$N,DR115,AP$107))</f>
        <v/>
      </c>
      <c r="AQ115" s="617" t="str">
        <f>IF($E115="","",INDEX(I_PFC!$A:$N,DS115,AQ$107))</f>
        <v/>
      </c>
      <c r="AR115" s="617" t="str">
        <f>IF($E115="","",INDEX(I_PFC!$A:$N,DT115,AR$107))</f>
        <v/>
      </c>
      <c r="AS115" s="617" t="str">
        <f>IF($E115="","",INDEX(I_PFC!$A:$N,DU115,AS$107))</f>
        <v/>
      </c>
      <c r="AT115" s="617" t="str">
        <f>IF($E115="","",INDEX(I_PFC!$A:$N,DV115,AT$107))</f>
        <v/>
      </c>
      <c r="AU115" s="617" t="str">
        <f>IF($E115="","",INDEX(I_PFC!$A:$N,DW115,AU$107))</f>
        <v/>
      </c>
      <c r="AV115" s="617" t="str">
        <f>IF($E115="","",INDEX(I_PFC!$A:$N,DX115,AV$107))</f>
        <v/>
      </c>
      <c r="AW115" s="617" t="str">
        <f>IF($E115="","",INDEX(I_PFC!$A:$N,DY115,AW$107))</f>
        <v/>
      </c>
      <c r="AX115" s="617" t="str">
        <f>IF($E115="","",INDEX(I_PFC!$A:$N,DZ115,AX$107))</f>
        <v/>
      </c>
      <c r="AY115" s="617" t="str">
        <f>IF($E115="","",INDEX(I_PFC!$A:$N,EA115,AY$107))</f>
        <v/>
      </c>
      <c r="AZ115" s="617" t="str">
        <f>IF($E115="","",INDEX(I_PFC!$A:$N,EB115,AZ$107))</f>
        <v/>
      </c>
      <c r="BA115" s="617" t="str">
        <f>IF($E115="","",INDEX(I_PFC!$A:$N,EC115,BA$107))</f>
        <v/>
      </c>
      <c r="BB115" s="617" t="str">
        <f>IF($E115="","",INDEX(I_PFC!$A:$N,ED115,BB$107))</f>
        <v/>
      </c>
      <c r="BC115" s="617" t="str">
        <f>IF($E115="","",INDEX(I_PFC!$A:$N,EE115,BC$107))</f>
        <v/>
      </c>
      <c r="BD115" s="617" t="str">
        <f>IF($E115="","",INDEX(I_PFC!$A:$N,EF115,BD$107))</f>
        <v/>
      </c>
      <c r="CJ115" s="621" t="str">
        <f t="shared" si="154"/>
        <v>SourceCategory_</v>
      </c>
      <c r="CK115" s="602" t="b">
        <f>INDEX(I_PFC!$A$50:$A$60,ROWS($CI$111:CI115))="ausblenden"</f>
        <v>0</v>
      </c>
      <c r="CL115" s="621">
        <f t="shared" si="157"/>
        <v>381</v>
      </c>
      <c r="CM115" s="621">
        <f t="shared" si="158"/>
        <v>382</v>
      </c>
      <c r="CN115" s="621">
        <f t="shared" si="158"/>
        <v>383</v>
      </c>
      <c r="CO115" s="621">
        <f t="shared" si="158"/>
        <v>386</v>
      </c>
      <c r="CP115" s="621">
        <f t="shared" si="158"/>
        <v>387</v>
      </c>
      <c r="CQ115" s="621">
        <f t="shared" si="158"/>
        <v>388</v>
      </c>
      <c r="CR115" s="621">
        <f t="shared" si="158"/>
        <v>391</v>
      </c>
      <c r="CS115" s="621">
        <f t="shared" si="158"/>
        <v>392</v>
      </c>
      <c r="CT115" s="621">
        <f t="shared" si="158"/>
        <v>393</v>
      </c>
      <c r="CU115" s="621">
        <f t="shared" si="158"/>
        <v>396</v>
      </c>
      <c r="CV115" s="621">
        <f t="shared" si="158"/>
        <v>397</v>
      </c>
      <c r="CW115" s="621">
        <f t="shared" si="158"/>
        <v>398</v>
      </c>
      <c r="CX115" s="621">
        <f t="shared" si="158"/>
        <v>401</v>
      </c>
      <c r="CY115" s="621">
        <f t="shared" si="158"/>
        <v>402</v>
      </c>
      <c r="CZ115" s="621">
        <f t="shared" si="158"/>
        <v>403</v>
      </c>
      <c r="DA115" s="621">
        <f t="shared" si="158"/>
        <v>409</v>
      </c>
      <c r="DB115" s="621">
        <f t="shared" si="158"/>
        <v>416</v>
      </c>
      <c r="DC115" s="621">
        <f t="shared" si="158"/>
        <v>416</v>
      </c>
      <c r="DD115" s="621">
        <f t="shared" si="158"/>
        <v>416</v>
      </c>
      <c r="DE115" s="621">
        <f t="shared" si="158"/>
        <v>416</v>
      </c>
      <c r="DF115" s="621">
        <f t="shared" si="158"/>
        <v>416</v>
      </c>
      <c r="DG115" s="621">
        <f t="shared" si="158"/>
        <v>416</v>
      </c>
      <c r="DH115" s="621">
        <f t="shared" si="158"/>
        <v>416</v>
      </c>
      <c r="DI115" s="621">
        <f t="shared" si="158"/>
        <v>410</v>
      </c>
      <c r="DJ115" s="621">
        <f t="shared" si="158"/>
        <v>417</v>
      </c>
      <c r="DK115" s="621">
        <f t="shared" si="158"/>
        <v>417</v>
      </c>
      <c r="DL115" s="621">
        <f t="shared" si="158"/>
        <v>417</v>
      </c>
      <c r="DM115" s="621">
        <f t="shared" si="158"/>
        <v>417</v>
      </c>
      <c r="DN115" s="621">
        <f t="shared" si="158"/>
        <v>417</v>
      </c>
      <c r="DO115" s="621">
        <f t="shared" si="158"/>
        <v>417</v>
      </c>
      <c r="DP115" s="621">
        <f t="shared" si="158"/>
        <v>417</v>
      </c>
      <c r="DQ115" s="621">
        <f t="shared" si="158"/>
        <v>411</v>
      </c>
      <c r="DR115" s="621">
        <f t="shared" si="158"/>
        <v>418</v>
      </c>
      <c r="DS115" s="621">
        <f t="shared" si="158"/>
        <v>418</v>
      </c>
      <c r="DT115" s="621">
        <f t="shared" si="158"/>
        <v>418</v>
      </c>
      <c r="DU115" s="621">
        <f t="shared" si="158"/>
        <v>418</v>
      </c>
      <c r="DV115" s="621">
        <f t="shared" si="158"/>
        <v>418</v>
      </c>
      <c r="DW115" s="621">
        <f t="shared" si="158"/>
        <v>418</v>
      </c>
      <c r="DX115" s="621">
        <f t="shared" si="158"/>
        <v>418</v>
      </c>
      <c r="DY115" s="621">
        <f t="shared" si="158"/>
        <v>424</v>
      </c>
      <c r="DZ115" s="621">
        <f t="shared" si="158"/>
        <v>424</v>
      </c>
      <c r="EA115" s="621">
        <f t="shared" si="158"/>
        <v>424</v>
      </c>
      <c r="EB115" s="621">
        <f t="shared" si="158"/>
        <v>424</v>
      </c>
      <c r="EC115" s="621">
        <f t="shared" si="158"/>
        <v>424</v>
      </c>
      <c r="ED115" s="621">
        <f t="shared" si="158"/>
        <v>424</v>
      </c>
      <c r="EE115" s="621">
        <f t="shared" si="158"/>
        <v>429</v>
      </c>
      <c r="EF115" s="621">
        <f t="shared" si="158"/>
        <v>435</v>
      </c>
      <c r="EG115" s="621"/>
      <c r="EH115" s="621"/>
      <c r="EI115" s="621"/>
      <c r="EJ115" s="621"/>
      <c r="EK115" s="621"/>
      <c r="EL115" s="621"/>
      <c r="EM115" s="621"/>
      <c r="EN115" s="621"/>
      <c r="EO115" s="621"/>
      <c r="EP115" s="621"/>
      <c r="EQ115" s="621"/>
      <c r="ER115" s="621"/>
      <c r="ES115" s="621"/>
      <c r="ET115" s="621"/>
      <c r="EU115" s="621"/>
      <c r="EV115" s="621"/>
      <c r="EW115" s="621"/>
      <c r="EX115" s="621"/>
      <c r="EY115" s="621"/>
      <c r="EZ115" s="621"/>
    </row>
    <row r="116" spans="1:204" s="629" customFormat="1" x14ac:dyDescent="0.2">
      <c r="B116" s="617" t="str">
        <f>IF(OR(B115="",CK116),"",I_PFC!D55)</f>
        <v/>
      </c>
      <c r="C116" s="627" t="str">
        <f>IF(B116="","",I_PFC!E55)</f>
        <v/>
      </c>
      <c r="D116" s="627" t="str">
        <f>IF(B116="","",I_PFC!H55)</f>
        <v/>
      </c>
      <c r="E116" s="627" t="str">
        <f>IF($B116="","",INDEX(C_InstallationDescription!F:F,MATCH($CJ116,C_InstallationDescription!$Q:$Q,0)))</f>
        <v/>
      </c>
      <c r="F116" s="628" t="str">
        <f>IF($E116="","",INDEX(C_InstallationDescription!L:L,MATCH($CJ116,C_InstallationDescription!$Q:$Q,0)))</f>
        <v/>
      </c>
      <c r="G116" s="627" t="str">
        <f>IF($E116="","",INDEX(C_InstallationDescription!M:M,MATCH($CJ116,C_InstallationDescription!$Q:$Q,0)))</f>
        <v/>
      </c>
      <c r="H116" s="627" t="str">
        <f>IF($E116="","",INDEX(C_InstallationDescription!N:N,MATCH($CJ116,C_InstallationDescription!$Q:$Q,0)))</f>
        <v/>
      </c>
      <c r="I116" s="617" t="str">
        <f>IF(INDEX(I_PFC!$L$50:$L$56,MATCH(B116,I_PFC!$D$50:$D$56,0))="","",INDEX(I_PFC!$L$50:$L$56,MATCH(B116,I_PFC!$D$50:$D$56,0)))</f>
        <v/>
      </c>
      <c r="J116" s="617" t="str">
        <f>IF($E116="","",INDEX(I_PFC!$A:$N,CL116,J$107))</f>
        <v/>
      </c>
      <c r="K116" s="617" t="str">
        <f>IF($E116="","",INDEX(I_PFC!$A:$N,CM116,K$107))</f>
        <v/>
      </c>
      <c r="L116" s="617" t="str">
        <f>IF($E116="","",INDEX(I_PFC!$A:$N,CN116,L$107))</f>
        <v/>
      </c>
      <c r="M116" s="617" t="str">
        <f>IF($E116="","",INDEX(I_PFC!$A:$N,CO116,M$107))</f>
        <v/>
      </c>
      <c r="N116" s="617" t="str">
        <f>IF($E116="","",INDEX(I_PFC!$A:$N,CP116,N$107))</f>
        <v/>
      </c>
      <c r="O116" s="617" t="str">
        <f>IF($E116="","",INDEX(I_PFC!$A:$N,CQ116,O$107))</f>
        <v/>
      </c>
      <c r="P116" s="617" t="str">
        <f>IF($E116="","",INDEX(I_PFC!$A:$N,CR116,P$107))</f>
        <v/>
      </c>
      <c r="Q116" s="617" t="str">
        <f>IF($E116="","",INDEX(I_PFC!$A:$N,CS116,Q$107))</f>
        <v/>
      </c>
      <c r="R116" s="617" t="str">
        <f>IF($E116="","",INDEX(I_PFC!$A:$N,CT116,R$107))</f>
        <v/>
      </c>
      <c r="S116" s="617" t="str">
        <f>IF($E116="","",INDEX(I_PFC!$A:$N,CU116,S$107))</f>
        <v/>
      </c>
      <c r="T116" s="617" t="str">
        <f>IF($E116="","",INDEX(I_PFC!$A:$N,CV116,T$107))</f>
        <v/>
      </c>
      <c r="U116" s="617" t="str">
        <f>IF($E116="","",INDEX(I_PFC!$A:$N,CW116,U$107))</f>
        <v/>
      </c>
      <c r="V116" s="617" t="str">
        <f>IF($E116="","",INDEX(I_PFC!$A:$N,CX116,V$107))</f>
        <v/>
      </c>
      <c r="W116" s="617" t="str">
        <f>IF($E116="","",INDEX(I_PFC!$A:$N,CY116,W$107))</f>
        <v/>
      </c>
      <c r="X116" s="617" t="str">
        <f>IF($E116="","",INDEX(I_PFC!$A:$N,CZ116,X$107))</f>
        <v/>
      </c>
      <c r="Y116" s="617" t="str">
        <f>IF($E116="","",INDEX(I_PFC!$A:$N,DA116,Y$107))</f>
        <v/>
      </c>
      <c r="Z116" s="617" t="str">
        <f>IF($E116="","",INDEX(I_PFC!$A:$N,DB116,Z$107))</f>
        <v/>
      </c>
      <c r="AA116" s="617" t="str">
        <f>IF($E116="","",INDEX(I_PFC!$A:$N,DC116,AA$107))</f>
        <v/>
      </c>
      <c r="AB116" s="617" t="str">
        <f>IF($E116="","",INDEX(I_PFC!$A:$N,DD116,AB$107))</f>
        <v/>
      </c>
      <c r="AC116" s="617" t="str">
        <f>IF($E116="","",INDEX(I_PFC!$A:$N,DE116,AC$107))</f>
        <v/>
      </c>
      <c r="AD116" s="617" t="str">
        <f>IF($E116="","",INDEX(I_PFC!$A:$N,DF116,AD$107))</f>
        <v/>
      </c>
      <c r="AE116" s="617" t="str">
        <f>IF($E116="","",INDEX(I_PFC!$A:$N,DG116,AE$107))</f>
        <v/>
      </c>
      <c r="AF116" s="617" t="str">
        <f>IF($E116="","",INDEX(I_PFC!$A:$N,DH116,AF$107))</f>
        <v/>
      </c>
      <c r="AG116" s="617" t="str">
        <f>IF($E116="","",INDEX(I_PFC!$A:$N,DI116,AG$107))</f>
        <v/>
      </c>
      <c r="AH116" s="617" t="str">
        <f>IF($E116="","",INDEX(I_PFC!$A:$N,DJ116,AH$107))</f>
        <v/>
      </c>
      <c r="AI116" s="617" t="str">
        <f>IF($E116="","",INDEX(I_PFC!$A:$N,DK116,AI$107))</f>
        <v/>
      </c>
      <c r="AJ116" s="617" t="str">
        <f>IF($E116="","",INDEX(I_PFC!$A:$N,DL116,AJ$107))</f>
        <v/>
      </c>
      <c r="AK116" s="617" t="str">
        <f>IF($E116="","",INDEX(I_PFC!$A:$N,DM116,AK$107))</f>
        <v/>
      </c>
      <c r="AL116" s="617" t="str">
        <f>IF($E116="","",INDEX(I_PFC!$A:$N,DN116,AL$107))</f>
        <v/>
      </c>
      <c r="AM116" s="617" t="str">
        <f>IF($E116="","",INDEX(I_PFC!$A:$N,DO116,AM$107))</f>
        <v/>
      </c>
      <c r="AN116" s="617" t="str">
        <f>IF($E116="","",INDEX(I_PFC!$A:$N,DP116,AN$107))</f>
        <v/>
      </c>
      <c r="AO116" s="617" t="str">
        <f>IF($E116="","",INDEX(I_PFC!$A:$N,DQ116,AO$107))</f>
        <v/>
      </c>
      <c r="AP116" s="617" t="str">
        <f>IF($E116="","",INDEX(I_PFC!$A:$N,DR116,AP$107))</f>
        <v/>
      </c>
      <c r="AQ116" s="617" t="str">
        <f>IF($E116="","",INDEX(I_PFC!$A:$N,DS116,AQ$107))</f>
        <v/>
      </c>
      <c r="AR116" s="617" t="str">
        <f>IF($E116="","",INDEX(I_PFC!$A:$N,DT116,AR$107))</f>
        <v/>
      </c>
      <c r="AS116" s="617" t="str">
        <f>IF($E116="","",INDEX(I_PFC!$A:$N,DU116,AS$107))</f>
        <v/>
      </c>
      <c r="AT116" s="617" t="str">
        <f>IF($E116="","",INDEX(I_PFC!$A:$N,DV116,AT$107))</f>
        <v/>
      </c>
      <c r="AU116" s="617" t="str">
        <f>IF($E116="","",INDEX(I_PFC!$A:$N,DW116,AU$107))</f>
        <v/>
      </c>
      <c r="AV116" s="617" t="str">
        <f>IF($E116="","",INDEX(I_PFC!$A:$N,DX116,AV$107))</f>
        <v/>
      </c>
      <c r="AW116" s="617" t="str">
        <f>IF($E116="","",INDEX(I_PFC!$A:$N,DY116,AW$107))</f>
        <v/>
      </c>
      <c r="AX116" s="617" t="str">
        <f>IF($E116="","",INDEX(I_PFC!$A:$N,DZ116,AX$107))</f>
        <v/>
      </c>
      <c r="AY116" s="617" t="str">
        <f>IF($E116="","",INDEX(I_PFC!$A:$N,EA116,AY$107))</f>
        <v/>
      </c>
      <c r="AZ116" s="617" t="str">
        <f>IF($E116="","",INDEX(I_PFC!$A:$N,EB116,AZ$107))</f>
        <v/>
      </c>
      <c r="BA116" s="617" t="str">
        <f>IF($E116="","",INDEX(I_PFC!$A:$N,EC116,BA$107))</f>
        <v/>
      </c>
      <c r="BB116" s="617" t="str">
        <f>IF($E116="","",INDEX(I_PFC!$A:$N,ED116,BB$107))</f>
        <v/>
      </c>
      <c r="BC116" s="617" t="str">
        <f>IF($E116="","",INDEX(I_PFC!$A:$N,EE116,BC$107))</f>
        <v/>
      </c>
      <c r="BD116" s="617" t="str">
        <f>IF($E116="","",INDEX(I_PFC!$A:$N,EF116,BD$107))</f>
        <v/>
      </c>
      <c r="CJ116" s="621" t="str">
        <f t="shared" si="154"/>
        <v>SourceCategory_</v>
      </c>
      <c r="CK116" s="602" t="b">
        <f>INDEX(I_PFC!$A$50:$A$60,ROWS($CI$111:CI116))="ausblenden"</f>
        <v>1</v>
      </c>
      <c r="CL116" s="621">
        <f t="shared" si="157"/>
        <v>453</v>
      </c>
      <c r="CM116" s="621">
        <f t="shared" si="158"/>
        <v>454</v>
      </c>
      <c r="CN116" s="621">
        <f t="shared" si="158"/>
        <v>455</v>
      </c>
      <c r="CO116" s="621">
        <f t="shared" si="158"/>
        <v>458</v>
      </c>
      <c r="CP116" s="621">
        <f t="shared" si="158"/>
        <v>459</v>
      </c>
      <c r="CQ116" s="621">
        <f t="shared" si="158"/>
        <v>460</v>
      </c>
      <c r="CR116" s="621">
        <f t="shared" si="158"/>
        <v>463</v>
      </c>
      <c r="CS116" s="621">
        <f t="shared" si="158"/>
        <v>464</v>
      </c>
      <c r="CT116" s="621">
        <f t="shared" si="158"/>
        <v>465</v>
      </c>
      <c r="CU116" s="621">
        <f t="shared" si="158"/>
        <v>468</v>
      </c>
      <c r="CV116" s="621">
        <f t="shared" si="158"/>
        <v>469</v>
      </c>
      <c r="CW116" s="621">
        <f t="shared" si="158"/>
        <v>470</v>
      </c>
      <c r="CX116" s="621">
        <f t="shared" si="158"/>
        <v>473</v>
      </c>
      <c r="CY116" s="621">
        <f t="shared" si="158"/>
        <v>474</v>
      </c>
      <c r="CZ116" s="621">
        <f t="shared" si="158"/>
        <v>475</v>
      </c>
      <c r="DA116" s="621">
        <f t="shared" si="158"/>
        <v>481</v>
      </c>
      <c r="DB116" s="621">
        <f t="shared" si="158"/>
        <v>488</v>
      </c>
      <c r="DC116" s="621">
        <f t="shared" si="158"/>
        <v>488</v>
      </c>
      <c r="DD116" s="621">
        <f t="shared" si="158"/>
        <v>488</v>
      </c>
      <c r="DE116" s="621">
        <f t="shared" si="158"/>
        <v>488</v>
      </c>
      <c r="DF116" s="621">
        <f t="shared" si="158"/>
        <v>488</v>
      </c>
      <c r="DG116" s="621">
        <f t="shared" si="158"/>
        <v>488</v>
      </c>
      <c r="DH116" s="621">
        <f t="shared" si="158"/>
        <v>488</v>
      </c>
      <c r="DI116" s="621">
        <f t="shared" si="158"/>
        <v>482</v>
      </c>
      <c r="DJ116" s="621">
        <f t="shared" si="158"/>
        <v>489</v>
      </c>
      <c r="DK116" s="621">
        <f t="shared" si="158"/>
        <v>489</v>
      </c>
      <c r="DL116" s="621">
        <f t="shared" si="158"/>
        <v>489</v>
      </c>
      <c r="DM116" s="621">
        <f t="shared" si="158"/>
        <v>489</v>
      </c>
      <c r="DN116" s="621">
        <f t="shared" si="158"/>
        <v>489</v>
      </c>
      <c r="DO116" s="621">
        <f t="shared" si="158"/>
        <v>489</v>
      </c>
      <c r="DP116" s="621">
        <f t="shared" si="158"/>
        <v>489</v>
      </c>
      <c r="DQ116" s="621">
        <f t="shared" si="158"/>
        <v>483</v>
      </c>
      <c r="DR116" s="621">
        <f t="shared" si="158"/>
        <v>490</v>
      </c>
      <c r="DS116" s="621">
        <f t="shared" si="158"/>
        <v>490</v>
      </c>
      <c r="DT116" s="621">
        <f t="shared" si="158"/>
        <v>490</v>
      </c>
      <c r="DU116" s="621">
        <f t="shared" si="158"/>
        <v>490</v>
      </c>
      <c r="DV116" s="621">
        <f t="shared" si="158"/>
        <v>490</v>
      </c>
      <c r="DW116" s="621">
        <f t="shared" si="158"/>
        <v>490</v>
      </c>
      <c r="DX116" s="621">
        <f t="shared" si="158"/>
        <v>490</v>
      </c>
      <c r="DY116" s="621">
        <f t="shared" si="158"/>
        <v>496</v>
      </c>
      <c r="DZ116" s="621">
        <f t="shared" si="158"/>
        <v>496</v>
      </c>
      <c r="EA116" s="621">
        <f t="shared" si="158"/>
        <v>496</v>
      </c>
      <c r="EB116" s="621">
        <f t="shared" si="158"/>
        <v>496</v>
      </c>
      <c r="EC116" s="621">
        <f t="shared" si="158"/>
        <v>496</v>
      </c>
      <c r="ED116" s="621">
        <f t="shared" si="158"/>
        <v>496</v>
      </c>
      <c r="EE116" s="621">
        <f t="shared" si="158"/>
        <v>501</v>
      </c>
      <c r="EF116" s="621">
        <f t="shared" si="158"/>
        <v>507</v>
      </c>
      <c r="EG116" s="621"/>
      <c r="EH116" s="621"/>
      <c r="EI116" s="621"/>
      <c r="EJ116" s="621"/>
      <c r="EK116" s="621"/>
      <c r="EL116" s="621"/>
      <c r="EM116" s="621"/>
      <c r="EN116" s="621"/>
      <c r="EO116" s="621"/>
      <c r="EP116" s="621"/>
      <c r="EQ116" s="621"/>
      <c r="ER116" s="621"/>
      <c r="ES116" s="621"/>
      <c r="ET116" s="621"/>
      <c r="EU116" s="621"/>
      <c r="EV116" s="621"/>
      <c r="EW116" s="621"/>
      <c r="EX116" s="621"/>
      <c r="EY116" s="621"/>
      <c r="EZ116" s="621"/>
    </row>
    <row r="117" spans="1:204" s="629" customFormat="1" x14ac:dyDescent="0.2">
      <c r="B117" s="617" t="str">
        <f>IF(OR(B116="",CK117),"",I_PFC!D56)</f>
        <v/>
      </c>
      <c r="C117" s="627" t="str">
        <f>IF(B117="","",I_PFC!E56)</f>
        <v/>
      </c>
      <c r="D117" s="627" t="str">
        <f>IF(B117="","",I_PFC!H56)</f>
        <v/>
      </c>
      <c r="E117" s="627" t="str">
        <f>IF($B117="","",INDEX(C_InstallationDescription!F:F,MATCH($CJ117,C_InstallationDescription!$Q:$Q,0)))</f>
        <v/>
      </c>
      <c r="F117" s="628" t="str">
        <f>IF($E117="","",INDEX(C_InstallationDescription!L:L,MATCH($CJ117,C_InstallationDescription!$Q:$Q,0)))</f>
        <v/>
      </c>
      <c r="G117" s="627" t="str">
        <f>IF($E117="","",INDEX(C_InstallationDescription!M:M,MATCH($CJ117,C_InstallationDescription!$Q:$Q,0)))</f>
        <v/>
      </c>
      <c r="H117" s="627" t="str">
        <f>IF($E117="","",INDEX(C_InstallationDescription!N:N,MATCH($CJ117,C_InstallationDescription!$Q:$Q,0)))</f>
        <v/>
      </c>
      <c r="I117" s="617" t="str">
        <f>IF(INDEX(I_PFC!$L$50:$L$56,MATCH(B117,I_PFC!$D$50:$D$56,0))="","",INDEX(I_PFC!$L$50:$L$56,MATCH(B117,I_PFC!$D$50:$D$56,0)))</f>
        <v/>
      </c>
      <c r="J117" s="617" t="str">
        <f>IF($E117="","",INDEX(I_PFC!$A:$N,CL117,J$107))</f>
        <v/>
      </c>
      <c r="K117" s="617" t="str">
        <f>IF($E117="","",INDEX(I_PFC!$A:$N,CM117,K$107))</f>
        <v/>
      </c>
      <c r="L117" s="617" t="str">
        <f>IF($E117="","",INDEX(I_PFC!$A:$N,CN117,L$107))</f>
        <v/>
      </c>
      <c r="M117" s="617" t="str">
        <f>IF($E117="","",INDEX(I_PFC!$A:$N,CO117,M$107))</f>
        <v/>
      </c>
      <c r="N117" s="617" t="str">
        <f>IF($E117="","",INDEX(I_PFC!$A:$N,CP117,N$107))</f>
        <v/>
      </c>
      <c r="O117" s="617" t="str">
        <f>IF($E117="","",INDEX(I_PFC!$A:$N,CQ117,O$107))</f>
        <v/>
      </c>
      <c r="P117" s="617" t="str">
        <f>IF($E117="","",INDEX(I_PFC!$A:$N,CR117,P$107))</f>
        <v/>
      </c>
      <c r="Q117" s="617" t="str">
        <f>IF($E117="","",INDEX(I_PFC!$A:$N,CS117,Q$107))</f>
        <v/>
      </c>
      <c r="R117" s="617" t="str">
        <f>IF($E117="","",INDEX(I_PFC!$A:$N,CT117,R$107))</f>
        <v/>
      </c>
      <c r="S117" s="617" t="str">
        <f>IF($E117="","",INDEX(I_PFC!$A:$N,CU117,S$107))</f>
        <v/>
      </c>
      <c r="T117" s="617" t="str">
        <f>IF($E117="","",INDEX(I_PFC!$A:$N,CV117,T$107))</f>
        <v/>
      </c>
      <c r="U117" s="617" t="str">
        <f>IF($E117="","",INDEX(I_PFC!$A:$N,CW117,U$107))</f>
        <v/>
      </c>
      <c r="V117" s="617" t="str">
        <f>IF($E117="","",INDEX(I_PFC!$A:$N,CX117,V$107))</f>
        <v/>
      </c>
      <c r="W117" s="617" t="str">
        <f>IF($E117="","",INDEX(I_PFC!$A:$N,CY117,W$107))</f>
        <v/>
      </c>
      <c r="X117" s="617" t="str">
        <f>IF($E117="","",INDEX(I_PFC!$A:$N,CZ117,X$107))</f>
        <v/>
      </c>
      <c r="Y117" s="617" t="str">
        <f>IF($E117="","",INDEX(I_PFC!$A:$N,DA117,Y$107))</f>
        <v/>
      </c>
      <c r="Z117" s="617" t="str">
        <f>IF($E117="","",INDEX(I_PFC!$A:$N,DB117,Z$107))</f>
        <v/>
      </c>
      <c r="AA117" s="617" t="str">
        <f>IF($E117="","",INDEX(I_PFC!$A:$N,DC117,AA$107))</f>
        <v/>
      </c>
      <c r="AB117" s="617" t="str">
        <f>IF($E117="","",INDEX(I_PFC!$A:$N,DD117,AB$107))</f>
        <v/>
      </c>
      <c r="AC117" s="617" t="str">
        <f>IF($E117="","",INDEX(I_PFC!$A:$N,DE117,AC$107))</f>
        <v/>
      </c>
      <c r="AD117" s="617" t="str">
        <f>IF($E117="","",INDEX(I_PFC!$A:$N,DF117,AD$107))</f>
        <v/>
      </c>
      <c r="AE117" s="617" t="str">
        <f>IF($E117="","",INDEX(I_PFC!$A:$N,DG117,AE$107))</f>
        <v/>
      </c>
      <c r="AF117" s="617" t="str">
        <f>IF($E117="","",INDEX(I_PFC!$A:$N,DH117,AF$107))</f>
        <v/>
      </c>
      <c r="AG117" s="617" t="str">
        <f>IF($E117="","",INDEX(I_PFC!$A:$N,DI117,AG$107))</f>
        <v/>
      </c>
      <c r="AH117" s="617" t="str">
        <f>IF($E117="","",INDEX(I_PFC!$A:$N,DJ117,AH$107))</f>
        <v/>
      </c>
      <c r="AI117" s="617" t="str">
        <f>IF($E117="","",INDEX(I_PFC!$A:$N,DK117,AI$107))</f>
        <v/>
      </c>
      <c r="AJ117" s="617" t="str">
        <f>IF($E117="","",INDEX(I_PFC!$A:$N,DL117,AJ$107))</f>
        <v/>
      </c>
      <c r="AK117" s="617" t="str">
        <f>IF($E117="","",INDEX(I_PFC!$A:$N,DM117,AK$107))</f>
        <v/>
      </c>
      <c r="AL117" s="617" t="str">
        <f>IF($E117="","",INDEX(I_PFC!$A:$N,DN117,AL$107))</f>
        <v/>
      </c>
      <c r="AM117" s="617" t="str">
        <f>IF($E117="","",INDEX(I_PFC!$A:$N,DO117,AM$107))</f>
        <v/>
      </c>
      <c r="AN117" s="617" t="str">
        <f>IF($E117="","",INDEX(I_PFC!$A:$N,DP117,AN$107))</f>
        <v/>
      </c>
      <c r="AO117" s="617" t="str">
        <f>IF($E117="","",INDEX(I_PFC!$A:$N,DQ117,AO$107))</f>
        <v/>
      </c>
      <c r="AP117" s="617" t="str">
        <f>IF($E117="","",INDEX(I_PFC!$A:$N,DR117,AP$107))</f>
        <v/>
      </c>
      <c r="AQ117" s="617" t="str">
        <f>IF($E117="","",INDEX(I_PFC!$A:$N,DS117,AQ$107))</f>
        <v/>
      </c>
      <c r="AR117" s="617" t="str">
        <f>IF($E117="","",INDEX(I_PFC!$A:$N,DT117,AR$107))</f>
        <v/>
      </c>
      <c r="AS117" s="617" t="str">
        <f>IF($E117="","",INDEX(I_PFC!$A:$N,DU117,AS$107))</f>
        <v/>
      </c>
      <c r="AT117" s="617" t="str">
        <f>IF($E117="","",INDEX(I_PFC!$A:$N,DV117,AT$107))</f>
        <v/>
      </c>
      <c r="AU117" s="617" t="str">
        <f>IF($E117="","",INDEX(I_PFC!$A:$N,DW117,AU$107))</f>
        <v/>
      </c>
      <c r="AV117" s="617" t="str">
        <f>IF($E117="","",INDEX(I_PFC!$A:$N,DX117,AV$107))</f>
        <v/>
      </c>
      <c r="AW117" s="617" t="str">
        <f>IF($E117="","",INDEX(I_PFC!$A:$N,DY117,AW$107))</f>
        <v/>
      </c>
      <c r="AX117" s="617" t="str">
        <f>IF($E117="","",INDEX(I_PFC!$A:$N,DZ117,AX$107))</f>
        <v/>
      </c>
      <c r="AY117" s="617" t="str">
        <f>IF($E117="","",INDEX(I_PFC!$A:$N,EA117,AY$107))</f>
        <v/>
      </c>
      <c r="AZ117" s="617" t="str">
        <f>IF($E117="","",INDEX(I_PFC!$A:$N,EB117,AZ$107))</f>
        <v/>
      </c>
      <c r="BA117" s="617" t="str">
        <f>IF($E117="","",INDEX(I_PFC!$A:$N,EC117,BA$107))</f>
        <v/>
      </c>
      <c r="BB117" s="617" t="str">
        <f>IF($E117="","",INDEX(I_PFC!$A:$N,ED117,BB$107))</f>
        <v/>
      </c>
      <c r="BC117" s="617" t="str">
        <f>IF($E117="","",INDEX(I_PFC!$A:$N,EE117,BC$107))</f>
        <v/>
      </c>
      <c r="BD117" s="617" t="str">
        <f>IF($E117="","",INDEX(I_PFC!$A:$N,EF117,BD$107))</f>
        <v/>
      </c>
      <c r="CJ117" s="621" t="str">
        <f t="shared" si="154"/>
        <v>SourceCategory_</v>
      </c>
      <c r="CK117" s="602" t="b">
        <f>INDEX(I_PFC!$A$50:$A$60,ROWS($CI$111:CI117))="ausblenden"</f>
        <v>0</v>
      </c>
      <c r="CL117" s="621">
        <f t="shared" si="157"/>
        <v>525</v>
      </c>
      <c r="CM117" s="621">
        <f t="shared" si="158"/>
        <v>526</v>
      </c>
      <c r="CN117" s="621">
        <f t="shared" si="158"/>
        <v>527</v>
      </c>
      <c r="CO117" s="621">
        <f t="shared" si="158"/>
        <v>530</v>
      </c>
      <c r="CP117" s="621">
        <f t="shared" si="158"/>
        <v>531</v>
      </c>
      <c r="CQ117" s="621">
        <f t="shared" si="158"/>
        <v>532</v>
      </c>
      <c r="CR117" s="621">
        <f t="shared" si="158"/>
        <v>535</v>
      </c>
      <c r="CS117" s="621">
        <f t="shared" si="158"/>
        <v>536</v>
      </c>
      <c r="CT117" s="621">
        <f t="shared" si="158"/>
        <v>537</v>
      </c>
      <c r="CU117" s="621">
        <f t="shared" si="158"/>
        <v>540</v>
      </c>
      <c r="CV117" s="621">
        <f t="shared" si="158"/>
        <v>541</v>
      </c>
      <c r="CW117" s="621">
        <f t="shared" si="158"/>
        <v>542</v>
      </c>
      <c r="CX117" s="621">
        <f t="shared" si="158"/>
        <v>545</v>
      </c>
      <c r="CY117" s="621">
        <f t="shared" si="158"/>
        <v>546</v>
      </c>
      <c r="CZ117" s="621">
        <f t="shared" si="158"/>
        <v>547</v>
      </c>
      <c r="DA117" s="621">
        <f t="shared" si="158"/>
        <v>553</v>
      </c>
      <c r="DB117" s="621">
        <f t="shared" si="158"/>
        <v>560</v>
      </c>
      <c r="DC117" s="621">
        <f t="shared" si="158"/>
        <v>560</v>
      </c>
      <c r="DD117" s="621">
        <f t="shared" si="158"/>
        <v>560</v>
      </c>
      <c r="DE117" s="621">
        <f t="shared" si="158"/>
        <v>560</v>
      </c>
      <c r="DF117" s="621">
        <f t="shared" si="158"/>
        <v>560</v>
      </c>
      <c r="DG117" s="621">
        <f t="shared" si="158"/>
        <v>560</v>
      </c>
      <c r="DH117" s="621">
        <f t="shared" si="158"/>
        <v>560</v>
      </c>
      <c r="DI117" s="621">
        <f t="shared" si="158"/>
        <v>554</v>
      </c>
      <c r="DJ117" s="621">
        <f t="shared" si="158"/>
        <v>561</v>
      </c>
      <c r="DK117" s="621">
        <f t="shared" si="158"/>
        <v>561</v>
      </c>
      <c r="DL117" s="621">
        <f t="shared" si="158"/>
        <v>561</v>
      </c>
      <c r="DM117" s="621">
        <f t="shared" si="158"/>
        <v>561</v>
      </c>
      <c r="DN117" s="621">
        <f t="shared" si="158"/>
        <v>561</v>
      </c>
      <c r="DO117" s="621">
        <f t="shared" si="158"/>
        <v>561</v>
      </c>
      <c r="DP117" s="621">
        <f t="shared" si="158"/>
        <v>561</v>
      </c>
      <c r="DQ117" s="621">
        <f t="shared" si="158"/>
        <v>555</v>
      </c>
      <c r="DR117" s="621">
        <f t="shared" si="158"/>
        <v>562</v>
      </c>
      <c r="DS117" s="621">
        <f t="shared" si="158"/>
        <v>562</v>
      </c>
      <c r="DT117" s="621">
        <f t="shared" si="158"/>
        <v>562</v>
      </c>
      <c r="DU117" s="621">
        <f t="shared" si="158"/>
        <v>562</v>
      </c>
      <c r="DV117" s="621">
        <f t="shared" si="158"/>
        <v>562</v>
      </c>
      <c r="DW117" s="621">
        <f t="shared" si="158"/>
        <v>562</v>
      </c>
      <c r="DX117" s="621">
        <f t="shared" si="158"/>
        <v>562</v>
      </c>
      <c r="DY117" s="621">
        <f t="shared" si="158"/>
        <v>568</v>
      </c>
      <c r="DZ117" s="621">
        <f t="shared" si="158"/>
        <v>568</v>
      </c>
      <c r="EA117" s="621">
        <f t="shared" si="158"/>
        <v>568</v>
      </c>
      <c r="EB117" s="621">
        <f t="shared" si="158"/>
        <v>568</v>
      </c>
      <c r="EC117" s="621">
        <f t="shared" si="158"/>
        <v>568</v>
      </c>
      <c r="ED117" s="621">
        <f t="shared" si="158"/>
        <v>568</v>
      </c>
      <c r="EE117" s="621">
        <f t="shared" si="158"/>
        <v>573</v>
      </c>
      <c r="EF117" s="621">
        <f t="shared" si="158"/>
        <v>579</v>
      </c>
      <c r="EG117" s="621"/>
      <c r="EH117" s="621"/>
      <c r="EI117" s="621"/>
      <c r="EJ117" s="621"/>
      <c r="EK117" s="621"/>
      <c r="EL117" s="621"/>
      <c r="EM117" s="621"/>
      <c r="EN117" s="621"/>
      <c r="EO117" s="621"/>
      <c r="EP117" s="621"/>
      <c r="EQ117" s="621"/>
      <c r="ER117" s="621"/>
      <c r="ES117" s="621"/>
      <c r="ET117" s="621"/>
      <c r="EU117" s="621"/>
      <c r="EV117" s="621"/>
      <c r="EW117" s="621"/>
      <c r="EX117" s="621"/>
      <c r="EY117" s="621"/>
      <c r="EZ117" s="621"/>
    </row>
    <row r="118" spans="1:204" s="629" customFormat="1" x14ac:dyDescent="0.2">
      <c r="B118" s="617" t="str">
        <f>IF(OR(B117="",CK118),"",I_PFC!D57)</f>
        <v/>
      </c>
      <c r="C118" s="627" t="str">
        <f>IF(B118="","",I_PFC!E57)</f>
        <v/>
      </c>
      <c r="D118" s="627" t="str">
        <f>IF(B118="","",I_PFC!H57)</f>
        <v/>
      </c>
      <c r="E118" s="627" t="str">
        <f>IF($B118="","",INDEX(C_InstallationDescription!F:F,MATCH($CJ118,C_InstallationDescription!$Q:$Q,0)))</f>
        <v/>
      </c>
      <c r="F118" s="628" t="str">
        <f>IF($E118="","",INDEX(C_InstallationDescription!L:L,MATCH($CJ118,C_InstallationDescription!$Q:$Q,0)))</f>
        <v/>
      </c>
      <c r="G118" s="627" t="str">
        <f>IF($E118="","",INDEX(C_InstallationDescription!M:M,MATCH($CJ118,C_InstallationDescription!$Q:$Q,0)))</f>
        <v/>
      </c>
      <c r="H118" s="627" t="str">
        <f>IF($E118="","",INDEX(C_InstallationDescription!N:N,MATCH($CJ118,C_InstallationDescription!$Q:$Q,0)))</f>
        <v/>
      </c>
      <c r="I118" s="617" t="str">
        <f>IF(INDEX(I_PFC!$L$50:$L$56,MATCH(B118,I_PFC!$D$50:$D$56,0))="","",INDEX(I_PFC!$L$50:$L$56,MATCH(B118,I_PFC!$D$50:$D$56,0)))</f>
        <v/>
      </c>
      <c r="J118" s="617" t="str">
        <f>IF($E118="","",INDEX(I_PFC!$A:$N,CL118,J$107))</f>
        <v/>
      </c>
      <c r="K118" s="617" t="str">
        <f>IF($E118="","",INDEX(I_PFC!$A:$N,CM118,K$107))</f>
        <v/>
      </c>
      <c r="L118" s="617" t="str">
        <f>IF($E118="","",INDEX(I_PFC!$A:$N,CN118,L$107))</f>
        <v/>
      </c>
      <c r="M118" s="617" t="str">
        <f>IF($E118="","",INDEX(I_PFC!$A:$N,CO118,M$107))</f>
        <v/>
      </c>
      <c r="N118" s="617" t="str">
        <f>IF($E118="","",INDEX(I_PFC!$A:$N,CP118,N$107))</f>
        <v/>
      </c>
      <c r="O118" s="617" t="str">
        <f>IF($E118="","",INDEX(I_PFC!$A:$N,CQ118,O$107))</f>
        <v/>
      </c>
      <c r="P118" s="617" t="str">
        <f>IF($E118="","",INDEX(I_PFC!$A:$N,CR118,P$107))</f>
        <v/>
      </c>
      <c r="Q118" s="617" t="str">
        <f>IF($E118="","",INDEX(I_PFC!$A:$N,CS118,Q$107))</f>
        <v/>
      </c>
      <c r="R118" s="617" t="str">
        <f>IF($E118="","",INDEX(I_PFC!$A:$N,CT118,R$107))</f>
        <v/>
      </c>
      <c r="S118" s="617" t="str">
        <f>IF($E118="","",INDEX(I_PFC!$A:$N,CU118,S$107))</f>
        <v/>
      </c>
      <c r="T118" s="617" t="str">
        <f>IF($E118="","",INDEX(I_PFC!$A:$N,CV118,T$107))</f>
        <v/>
      </c>
      <c r="U118" s="617" t="str">
        <f>IF($E118="","",INDEX(I_PFC!$A:$N,CW118,U$107))</f>
        <v/>
      </c>
      <c r="V118" s="617" t="str">
        <f>IF($E118="","",INDEX(I_PFC!$A:$N,CX118,V$107))</f>
        <v/>
      </c>
      <c r="W118" s="617" t="str">
        <f>IF($E118="","",INDEX(I_PFC!$A:$N,CY118,W$107))</f>
        <v/>
      </c>
      <c r="X118" s="617" t="str">
        <f>IF($E118="","",INDEX(I_PFC!$A:$N,CZ118,X$107))</f>
        <v/>
      </c>
      <c r="Y118" s="617" t="str">
        <f>IF($E118="","",INDEX(I_PFC!$A:$N,DA118,Y$107))</f>
        <v/>
      </c>
      <c r="Z118" s="617" t="str">
        <f>IF($E118="","",INDEX(I_PFC!$A:$N,DB118,Z$107))</f>
        <v/>
      </c>
      <c r="AA118" s="617" t="str">
        <f>IF($E118="","",INDEX(I_PFC!$A:$N,DC118,AA$107))</f>
        <v/>
      </c>
      <c r="AB118" s="617" t="str">
        <f>IF($E118="","",INDEX(I_PFC!$A:$N,DD118,AB$107))</f>
        <v/>
      </c>
      <c r="AC118" s="617" t="str">
        <f>IF($E118="","",INDEX(I_PFC!$A:$N,DE118,AC$107))</f>
        <v/>
      </c>
      <c r="AD118" s="617" t="str">
        <f>IF($E118="","",INDEX(I_PFC!$A:$N,DF118,AD$107))</f>
        <v/>
      </c>
      <c r="AE118" s="617" t="str">
        <f>IF($E118="","",INDEX(I_PFC!$A:$N,DG118,AE$107))</f>
        <v/>
      </c>
      <c r="AF118" s="617" t="str">
        <f>IF($E118="","",INDEX(I_PFC!$A:$N,DH118,AF$107))</f>
        <v/>
      </c>
      <c r="AG118" s="617" t="str">
        <f>IF($E118="","",INDEX(I_PFC!$A:$N,DI118,AG$107))</f>
        <v/>
      </c>
      <c r="AH118" s="617" t="str">
        <f>IF($E118="","",INDEX(I_PFC!$A:$N,DJ118,AH$107))</f>
        <v/>
      </c>
      <c r="AI118" s="617" t="str">
        <f>IF($E118="","",INDEX(I_PFC!$A:$N,DK118,AI$107))</f>
        <v/>
      </c>
      <c r="AJ118" s="617" t="str">
        <f>IF($E118="","",INDEX(I_PFC!$A:$N,DL118,AJ$107))</f>
        <v/>
      </c>
      <c r="AK118" s="617" t="str">
        <f>IF($E118="","",INDEX(I_PFC!$A:$N,DM118,AK$107))</f>
        <v/>
      </c>
      <c r="AL118" s="617" t="str">
        <f>IF($E118="","",INDEX(I_PFC!$A:$N,DN118,AL$107))</f>
        <v/>
      </c>
      <c r="AM118" s="617" t="str">
        <f>IF($E118="","",INDEX(I_PFC!$A:$N,DO118,AM$107))</f>
        <v/>
      </c>
      <c r="AN118" s="617" t="str">
        <f>IF($E118="","",INDEX(I_PFC!$A:$N,DP118,AN$107))</f>
        <v/>
      </c>
      <c r="AO118" s="617" t="str">
        <f>IF($E118="","",INDEX(I_PFC!$A:$N,DQ118,AO$107))</f>
        <v/>
      </c>
      <c r="AP118" s="617" t="str">
        <f>IF($E118="","",INDEX(I_PFC!$A:$N,DR118,AP$107))</f>
        <v/>
      </c>
      <c r="AQ118" s="617" t="str">
        <f>IF($E118="","",INDEX(I_PFC!$A:$N,DS118,AQ$107))</f>
        <v/>
      </c>
      <c r="AR118" s="617" t="str">
        <f>IF($E118="","",INDEX(I_PFC!$A:$N,DT118,AR$107))</f>
        <v/>
      </c>
      <c r="AS118" s="617" t="str">
        <f>IF($E118="","",INDEX(I_PFC!$A:$N,DU118,AS$107))</f>
        <v/>
      </c>
      <c r="AT118" s="617" t="str">
        <f>IF($E118="","",INDEX(I_PFC!$A:$N,DV118,AT$107))</f>
        <v/>
      </c>
      <c r="AU118" s="617" t="str">
        <f>IF($E118="","",INDEX(I_PFC!$A:$N,DW118,AU$107))</f>
        <v/>
      </c>
      <c r="AV118" s="617" t="str">
        <f>IF($E118="","",INDEX(I_PFC!$A:$N,DX118,AV$107))</f>
        <v/>
      </c>
      <c r="AW118" s="617" t="str">
        <f>IF($E118="","",INDEX(I_PFC!$A:$N,DY118,AW$107))</f>
        <v/>
      </c>
      <c r="AX118" s="617" t="str">
        <f>IF($E118="","",INDEX(I_PFC!$A:$N,DZ118,AX$107))</f>
        <v/>
      </c>
      <c r="AY118" s="617" t="str">
        <f>IF($E118="","",INDEX(I_PFC!$A:$N,EA118,AY$107))</f>
        <v/>
      </c>
      <c r="AZ118" s="617" t="str">
        <f>IF($E118="","",INDEX(I_PFC!$A:$N,EB118,AZ$107))</f>
        <v/>
      </c>
      <c r="BA118" s="617" t="str">
        <f>IF($E118="","",INDEX(I_PFC!$A:$N,EC118,BA$107))</f>
        <v/>
      </c>
      <c r="BB118" s="617" t="str">
        <f>IF($E118="","",INDEX(I_PFC!$A:$N,ED118,BB$107))</f>
        <v/>
      </c>
      <c r="BC118" s="617" t="str">
        <f>IF($E118="","",INDEX(I_PFC!$A:$N,EE118,BC$107))</f>
        <v/>
      </c>
      <c r="BD118" s="617" t="str">
        <f>IF($E118="","",INDEX(I_PFC!$A:$N,EF118,BD$107))</f>
        <v/>
      </c>
      <c r="CJ118" s="621" t="str">
        <f t="shared" si="154"/>
        <v>SourceCategory_</v>
      </c>
      <c r="CK118" s="602" t="b">
        <f>INDEX(I_PFC!$A$50:$A$60,ROWS($CI$111:CI118))="ausblenden"</f>
        <v>0</v>
      </c>
      <c r="CL118" s="621">
        <f t="shared" si="157"/>
        <v>597</v>
      </c>
      <c r="CM118" s="621">
        <f t="shared" si="158"/>
        <v>598</v>
      </c>
      <c r="CN118" s="621">
        <f t="shared" si="158"/>
        <v>599</v>
      </c>
      <c r="CO118" s="621">
        <f t="shared" si="158"/>
        <v>602</v>
      </c>
      <c r="CP118" s="621">
        <f t="shared" si="158"/>
        <v>603</v>
      </c>
      <c r="CQ118" s="621">
        <f t="shared" si="158"/>
        <v>604</v>
      </c>
      <c r="CR118" s="621">
        <f t="shared" si="158"/>
        <v>607</v>
      </c>
      <c r="CS118" s="621">
        <f t="shared" si="158"/>
        <v>608</v>
      </c>
      <c r="CT118" s="621">
        <f t="shared" si="158"/>
        <v>609</v>
      </c>
      <c r="CU118" s="621">
        <f t="shared" si="158"/>
        <v>612</v>
      </c>
      <c r="CV118" s="621">
        <f t="shared" si="158"/>
        <v>613</v>
      </c>
      <c r="CW118" s="621">
        <f t="shared" si="158"/>
        <v>614</v>
      </c>
      <c r="CX118" s="621">
        <f t="shared" si="158"/>
        <v>617</v>
      </c>
      <c r="CY118" s="621">
        <f t="shared" si="158"/>
        <v>618</v>
      </c>
      <c r="CZ118" s="621">
        <f t="shared" si="158"/>
        <v>619</v>
      </c>
      <c r="DA118" s="621">
        <f t="shared" si="158"/>
        <v>625</v>
      </c>
      <c r="DB118" s="621">
        <f t="shared" si="158"/>
        <v>632</v>
      </c>
      <c r="DC118" s="621">
        <f t="shared" si="158"/>
        <v>632</v>
      </c>
      <c r="DD118" s="621">
        <f t="shared" si="158"/>
        <v>632</v>
      </c>
      <c r="DE118" s="621">
        <f t="shared" si="158"/>
        <v>632</v>
      </c>
      <c r="DF118" s="621">
        <f t="shared" si="158"/>
        <v>632</v>
      </c>
      <c r="DG118" s="621">
        <f t="shared" si="158"/>
        <v>632</v>
      </c>
      <c r="DH118" s="621">
        <f t="shared" si="158"/>
        <v>632</v>
      </c>
      <c r="DI118" s="621">
        <f t="shared" si="158"/>
        <v>626</v>
      </c>
      <c r="DJ118" s="621">
        <f t="shared" si="158"/>
        <v>633</v>
      </c>
      <c r="DK118" s="621">
        <f t="shared" si="158"/>
        <v>633</v>
      </c>
      <c r="DL118" s="621">
        <f t="shared" ref="DL118:EF120" si="159">DL117+72</f>
        <v>633</v>
      </c>
      <c r="DM118" s="621">
        <f t="shared" si="159"/>
        <v>633</v>
      </c>
      <c r="DN118" s="621">
        <f t="shared" si="159"/>
        <v>633</v>
      </c>
      <c r="DO118" s="621">
        <f t="shared" si="159"/>
        <v>633</v>
      </c>
      <c r="DP118" s="621">
        <f t="shared" si="159"/>
        <v>633</v>
      </c>
      <c r="DQ118" s="621">
        <f t="shared" si="159"/>
        <v>627</v>
      </c>
      <c r="DR118" s="621">
        <f t="shared" si="159"/>
        <v>634</v>
      </c>
      <c r="DS118" s="621">
        <f t="shared" si="159"/>
        <v>634</v>
      </c>
      <c r="DT118" s="621">
        <f t="shared" si="159"/>
        <v>634</v>
      </c>
      <c r="DU118" s="621">
        <f t="shared" si="159"/>
        <v>634</v>
      </c>
      <c r="DV118" s="621">
        <f t="shared" si="159"/>
        <v>634</v>
      </c>
      <c r="DW118" s="621">
        <f t="shared" si="159"/>
        <v>634</v>
      </c>
      <c r="DX118" s="621">
        <f t="shared" si="159"/>
        <v>634</v>
      </c>
      <c r="DY118" s="621">
        <f t="shared" si="159"/>
        <v>640</v>
      </c>
      <c r="DZ118" s="621">
        <f t="shared" si="159"/>
        <v>640</v>
      </c>
      <c r="EA118" s="621">
        <f t="shared" si="159"/>
        <v>640</v>
      </c>
      <c r="EB118" s="621">
        <f t="shared" si="159"/>
        <v>640</v>
      </c>
      <c r="EC118" s="621">
        <f t="shared" si="159"/>
        <v>640</v>
      </c>
      <c r="ED118" s="621">
        <f t="shared" si="159"/>
        <v>640</v>
      </c>
      <c r="EE118" s="621">
        <f t="shared" si="159"/>
        <v>645</v>
      </c>
      <c r="EF118" s="621">
        <f t="shared" si="159"/>
        <v>651</v>
      </c>
      <c r="EG118" s="621"/>
      <c r="EH118" s="621"/>
      <c r="EI118" s="621"/>
      <c r="EJ118" s="621"/>
      <c r="EK118" s="621"/>
      <c r="EL118" s="621"/>
      <c r="EM118" s="621"/>
      <c r="EN118" s="621"/>
      <c r="EO118" s="621"/>
      <c r="EP118" s="621"/>
      <c r="EQ118" s="621"/>
      <c r="ER118" s="621"/>
      <c r="ES118" s="621"/>
      <c r="ET118" s="621"/>
      <c r="EU118" s="621"/>
      <c r="EV118" s="621"/>
      <c r="EW118" s="621"/>
      <c r="EX118" s="621"/>
      <c r="EY118" s="621"/>
      <c r="EZ118" s="621"/>
    </row>
    <row r="119" spans="1:204" s="629" customFormat="1" x14ac:dyDescent="0.2">
      <c r="B119" s="617" t="str">
        <f>IF(OR(B118="",CK119),"",I_PFC!D58)</f>
        <v/>
      </c>
      <c r="C119" s="627" t="str">
        <f>IF(B119="","",I_PFC!E58)</f>
        <v/>
      </c>
      <c r="D119" s="627" t="str">
        <f>IF(B119="","",I_PFC!H58)</f>
        <v/>
      </c>
      <c r="E119" s="627" t="str">
        <f>IF($B119="","",INDEX(C_InstallationDescription!F:F,MATCH($CJ119,C_InstallationDescription!$Q:$Q,0)))</f>
        <v/>
      </c>
      <c r="F119" s="628" t="str">
        <f>IF($E119="","",INDEX(C_InstallationDescription!L:L,MATCH($CJ119,C_InstallationDescription!$Q:$Q,0)))</f>
        <v/>
      </c>
      <c r="G119" s="627" t="str">
        <f>IF($E119="","",INDEX(C_InstallationDescription!M:M,MATCH($CJ119,C_InstallationDescription!$Q:$Q,0)))</f>
        <v/>
      </c>
      <c r="H119" s="627" t="str">
        <f>IF($E119="","",INDEX(C_InstallationDescription!N:N,MATCH($CJ119,C_InstallationDescription!$Q:$Q,0)))</f>
        <v/>
      </c>
      <c r="I119" s="617" t="str">
        <f>IF(INDEX(I_PFC!$L$50:$L$56,MATCH(B119,I_PFC!$D$50:$D$56,0))="","",INDEX(I_PFC!$L$50:$L$56,MATCH(B119,I_PFC!$D$50:$D$56,0)))</f>
        <v/>
      </c>
      <c r="J119" s="617" t="str">
        <f>IF($E119="","",INDEX(I_PFC!$A:$N,CL119,J$107))</f>
        <v/>
      </c>
      <c r="K119" s="617" t="str">
        <f>IF($E119="","",INDEX(I_PFC!$A:$N,CM119,K$107))</f>
        <v/>
      </c>
      <c r="L119" s="617" t="str">
        <f>IF($E119="","",INDEX(I_PFC!$A:$N,CN119,L$107))</f>
        <v/>
      </c>
      <c r="M119" s="617" t="str">
        <f>IF($E119="","",INDEX(I_PFC!$A:$N,CO119,M$107))</f>
        <v/>
      </c>
      <c r="N119" s="617" t="str">
        <f>IF($E119="","",INDEX(I_PFC!$A:$N,CP119,N$107))</f>
        <v/>
      </c>
      <c r="O119" s="617" t="str">
        <f>IF($E119="","",INDEX(I_PFC!$A:$N,CQ119,O$107))</f>
        <v/>
      </c>
      <c r="P119" s="617" t="str">
        <f>IF($E119="","",INDEX(I_PFC!$A:$N,CR119,P$107))</f>
        <v/>
      </c>
      <c r="Q119" s="617" t="str">
        <f>IF($E119="","",INDEX(I_PFC!$A:$N,CS119,Q$107))</f>
        <v/>
      </c>
      <c r="R119" s="617" t="str">
        <f>IF($E119="","",INDEX(I_PFC!$A:$N,CT119,R$107))</f>
        <v/>
      </c>
      <c r="S119" s="617" t="str">
        <f>IF($E119="","",INDEX(I_PFC!$A:$N,CU119,S$107))</f>
        <v/>
      </c>
      <c r="T119" s="617" t="str">
        <f>IF($E119="","",INDEX(I_PFC!$A:$N,CV119,T$107))</f>
        <v/>
      </c>
      <c r="U119" s="617" t="str">
        <f>IF($E119="","",INDEX(I_PFC!$A:$N,CW119,U$107))</f>
        <v/>
      </c>
      <c r="V119" s="617" t="str">
        <f>IF($E119="","",INDEX(I_PFC!$A:$N,CX119,V$107))</f>
        <v/>
      </c>
      <c r="W119" s="617" t="str">
        <f>IF($E119="","",INDEX(I_PFC!$A:$N,CY119,W$107))</f>
        <v/>
      </c>
      <c r="X119" s="617" t="str">
        <f>IF($E119="","",INDEX(I_PFC!$A:$N,CZ119,X$107))</f>
        <v/>
      </c>
      <c r="Y119" s="617" t="str">
        <f>IF($E119="","",INDEX(I_PFC!$A:$N,DA119,Y$107))</f>
        <v/>
      </c>
      <c r="Z119" s="617" t="str">
        <f>IF($E119="","",INDEX(I_PFC!$A:$N,DB119,Z$107))</f>
        <v/>
      </c>
      <c r="AA119" s="617" t="str">
        <f>IF($E119="","",INDEX(I_PFC!$A:$N,DC119,AA$107))</f>
        <v/>
      </c>
      <c r="AB119" s="617" t="str">
        <f>IF($E119="","",INDEX(I_PFC!$A:$N,DD119,AB$107))</f>
        <v/>
      </c>
      <c r="AC119" s="617" t="str">
        <f>IF($E119="","",INDEX(I_PFC!$A:$N,DE119,AC$107))</f>
        <v/>
      </c>
      <c r="AD119" s="617" t="str">
        <f>IF($E119="","",INDEX(I_PFC!$A:$N,DF119,AD$107))</f>
        <v/>
      </c>
      <c r="AE119" s="617" t="str">
        <f>IF($E119="","",INDEX(I_PFC!$A:$N,DG119,AE$107))</f>
        <v/>
      </c>
      <c r="AF119" s="617" t="str">
        <f>IF($E119="","",INDEX(I_PFC!$A:$N,DH119,AF$107))</f>
        <v/>
      </c>
      <c r="AG119" s="617" t="str">
        <f>IF($E119="","",INDEX(I_PFC!$A:$N,DI119,AG$107))</f>
        <v/>
      </c>
      <c r="AH119" s="617" t="str">
        <f>IF($E119="","",INDEX(I_PFC!$A:$N,DJ119,AH$107))</f>
        <v/>
      </c>
      <c r="AI119" s="617" t="str">
        <f>IF($E119="","",INDEX(I_PFC!$A:$N,DK119,AI$107))</f>
        <v/>
      </c>
      <c r="AJ119" s="617" t="str">
        <f>IF($E119="","",INDEX(I_PFC!$A:$N,DL119,AJ$107))</f>
        <v/>
      </c>
      <c r="AK119" s="617" t="str">
        <f>IF($E119="","",INDEX(I_PFC!$A:$N,DM119,AK$107))</f>
        <v/>
      </c>
      <c r="AL119" s="617" t="str">
        <f>IF($E119="","",INDEX(I_PFC!$A:$N,DN119,AL$107))</f>
        <v/>
      </c>
      <c r="AM119" s="617" t="str">
        <f>IF($E119="","",INDEX(I_PFC!$A:$N,DO119,AM$107))</f>
        <v/>
      </c>
      <c r="AN119" s="617" t="str">
        <f>IF($E119="","",INDEX(I_PFC!$A:$N,DP119,AN$107))</f>
        <v/>
      </c>
      <c r="AO119" s="617" t="str">
        <f>IF($E119="","",INDEX(I_PFC!$A:$N,DQ119,AO$107))</f>
        <v/>
      </c>
      <c r="AP119" s="617" t="str">
        <f>IF($E119="","",INDEX(I_PFC!$A:$N,DR119,AP$107))</f>
        <v/>
      </c>
      <c r="AQ119" s="617" t="str">
        <f>IF($E119="","",INDEX(I_PFC!$A:$N,DS119,AQ$107))</f>
        <v/>
      </c>
      <c r="AR119" s="617" t="str">
        <f>IF($E119="","",INDEX(I_PFC!$A:$N,DT119,AR$107))</f>
        <v/>
      </c>
      <c r="AS119" s="617" t="str">
        <f>IF($E119="","",INDEX(I_PFC!$A:$N,DU119,AS$107))</f>
        <v/>
      </c>
      <c r="AT119" s="617" t="str">
        <f>IF($E119="","",INDEX(I_PFC!$A:$N,DV119,AT$107))</f>
        <v/>
      </c>
      <c r="AU119" s="617" t="str">
        <f>IF($E119="","",INDEX(I_PFC!$A:$N,DW119,AU$107))</f>
        <v/>
      </c>
      <c r="AV119" s="617" t="str">
        <f>IF($E119="","",INDEX(I_PFC!$A:$N,DX119,AV$107))</f>
        <v/>
      </c>
      <c r="AW119" s="617" t="str">
        <f>IF($E119="","",INDEX(I_PFC!$A:$N,DY119,AW$107))</f>
        <v/>
      </c>
      <c r="AX119" s="617" t="str">
        <f>IF($E119="","",INDEX(I_PFC!$A:$N,DZ119,AX$107))</f>
        <v/>
      </c>
      <c r="AY119" s="617" t="str">
        <f>IF($E119="","",INDEX(I_PFC!$A:$N,EA119,AY$107))</f>
        <v/>
      </c>
      <c r="AZ119" s="617" t="str">
        <f>IF($E119="","",INDEX(I_PFC!$A:$N,EB119,AZ$107))</f>
        <v/>
      </c>
      <c r="BA119" s="617" t="str">
        <f>IF($E119="","",INDEX(I_PFC!$A:$N,EC119,BA$107))</f>
        <v/>
      </c>
      <c r="BB119" s="617" t="str">
        <f>IF($E119="","",INDEX(I_PFC!$A:$N,ED119,BB$107))</f>
        <v/>
      </c>
      <c r="BC119" s="617" t="str">
        <f>IF($E119="","",INDEX(I_PFC!$A:$N,EE119,BC$107))</f>
        <v/>
      </c>
      <c r="BD119" s="617" t="str">
        <f>IF($E119="","",INDEX(I_PFC!$A:$N,EF119,BD$107))</f>
        <v/>
      </c>
      <c r="CJ119" s="621" t="str">
        <f t="shared" si="154"/>
        <v>SourceCategory_</v>
      </c>
      <c r="CK119" s="602" t="b">
        <f>INDEX(I_PFC!$A$50:$A$60,ROWS($CI$111:CI119))="ausblenden"</f>
        <v>0</v>
      </c>
      <c r="CL119" s="621">
        <f t="shared" si="157"/>
        <v>669</v>
      </c>
      <c r="CM119" s="621">
        <f t="shared" ref="CM119:DA120" si="160">CM118+72</f>
        <v>670</v>
      </c>
      <c r="CN119" s="621">
        <f t="shared" si="160"/>
        <v>671</v>
      </c>
      <c r="CO119" s="621">
        <f t="shared" si="160"/>
        <v>674</v>
      </c>
      <c r="CP119" s="621">
        <f t="shared" si="160"/>
        <v>675</v>
      </c>
      <c r="CQ119" s="621">
        <f t="shared" si="160"/>
        <v>676</v>
      </c>
      <c r="CR119" s="621">
        <f t="shared" si="160"/>
        <v>679</v>
      </c>
      <c r="CS119" s="621">
        <f t="shared" si="160"/>
        <v>680</v>
      </c>
      <c r="CT119" s="621">
        <f t="shared" si="160"/>
        <v>681</v>
      </c>
      <c r="CU119" s="621">
        <f t="shared" si="160"/>
        <v>684</v>
      </c>
      <c r="CV119" s="621">
        <f t="shared" si="160"/>
        <v>685</v>
      </c>
      <c r="CW119" s="621">
        <f t="shared" si="160"/>
        <v>686</v>
      </c>
      <c r="CX119" s="621">
        <f t="shared" si="160"/>
        <v>689</v>
      </c>
      <c r="CY119" s="621">
        <f t="shared" si="160"/>
        <v>690</v>
      </c>
      <c r="CZ119" s="621">
        <f t="shared" si="160"/>
        <v>691</v>
      </c>
      <c r="DA119" s="621">
        <f t="shared" si="160"/>
        <v>697</v>
      </c>
      <c r="DB119" s="621">
        <f t="shared" ref="DB119:DK120" si="161">DB118+72</f>
        <v>704</v>
      </c>
      <c r="DC119" s="621">
        <f t="shared" si="161"/>
        <v>704</v>
      </c>
      <c r="DD119" s="621">
        <f t="shared" si="161"/>
        <v>704</v>
      </c>
      <c r="DE119" s="621">
        <f t="shared" si="161"/>
        <v>704</v>
      </c>
      <c r="DF119" s="621">
        <f t="shared" si="161"/>
        <v>704</v>
      </c>
      <c r="DG119" s="621">
        <f t="shared" si="161"/>
        <v>704</v>
      </c>
      <c r="DH119" s="621">
        <f t="shared" si="161"/>
        <v>704</v>
      </c>
      <c r="DI119" s="621">
        <f t="shared" si="161"/>
        <v>698</v>
      </c>
      <c r="DJ119" s="621">
        <f t="shared" si="161"/>
        <v>705</v>
      </c>
      <c r="DK119" s="621">
        <f t="shared" si="161"/>
        <v>705</v>
      </c>
      <c r="DL119" s="621">
        <f t="shared" si="159"/>
        <v>705</v>
      </c>
      <c r="DM119" s="621">
        <f t="shared" si="159"/>
        <v>705</v>
      </c>
      <c r="DN119" s="621">
        <f t="shared" si="159"/>
        <v>705</v>
      </c>
      <c r="DO119" s="621">
        <f t="shared" si="159"/>
        <v>705</v>
      </c>
      <c r="DP119" s="621">
        <f t="shared" si="159"/>
        <v>705</v>
      </c>
      <c r="DQ119" s="621">
        <f t="shared" si="159"/>
        <v>699</v>
      </c>
      <c r="DR119" s="621">
        <f t="shared" si="159"/>
        <v>706</v>
      </c>
      <c r="DS119" s="621">
        <f t="shared" si="159"/>
        <v>706</v>
      </c>
      <c r="DT119" s="621">
        <f t="shared" si="159"/>
        <v>706</v>
      </c>
      <c r="DU119" s="621">
        <f t="shared" si="159"/>
        <v>706</v>
      </c>
      <c r="DV119" s="621">
        <f t="shared" si="159"/>
        <v>706</v>
      </c>
      <c r="DW119" s="621">
        <f t="shared" si="159"/>
        <v>706</v>
      </c>
      <c r="DX119" s="621">
        <f t="shared" si="159"/>
        <v>706</v>
      </c>
      <c r="DY119" s="621">
        <f t="shared" si="159"/>
        <v>712</v>
      </c>
      <c r="DZ119" s="621">
        <f t="shared" si="159"/>
        <v>712</v>
      </c>
      <c r="EA119" s="621">
        <f t="shared" si="159"/>
        <v>712</v>
      </c>
      <c r="EB119" s="621">
        <f t="shared" si="159"/>
        <v>712</v>
      </c>
      <c r="EC119" s="621">
        <f t="shared" si="159"/>
        <v>712</v>
      </c>
      <c r="ED119" s="621">
        <f t="shared" si="159"/>
        <v>712</v>
      </c>
      <c r="EE119" s="621">
        <f t="shared" si="159"/>
        <v>717</v>
      </c>
      <c r="EF119" s="621">
        <f t="shared" si="159"/>
        <v>723</v>
      </c>
      <c r="EG119" s="621"/>
      <c r="EH119" s="621"/>
      <c r="EI119" s="621"/>
      <c r="EJ119" s="621"/>
      <c r="EK119" s="621"/>
      <c r="EL119" s="621"/>
      <c r="EM119" s="621"/>
      <c r="EN119" s="621"/>
      <c r="EO119" s="621"/>
      <c r="EP119" s="621"/>
      <c r="EQ119" s="621"/>
      <c r="ER119" s="621"/>
      <c r="ES119" s="621"/>
      <c r="ET119" s="621"/>
      <c r="EU119" s="621"/>
      <c r="EV119" s="621"/>
      <c r="EW119" s="621"/>
      <c r="EX119" s="621"/>
      <c r="EY119" s="621"/>
      <c r="EZ119" s="621"/>
    </row>
    <row r="120" spans="1:204" s="629" customFormat="1" x14ac:dyDescent="0.2">
      <c r="B120" s="617" t="str">
        <f>IF(OR(B119="",CK120),"",I_PFC!D59)</f>
        <v/>
      </c>
      <c r="C120" s="627" t="str">
        <f>IF(B120="","",I_PFC!E59)</f>
        <v/>
      </c>
      <c r="D120" s="627" t="str">
        <f>IF(B120="","",I_PFC!H59)</f>
        <v/>
      </c>
      <c r="E120" s="627" t="str">
        <f>IF($B120="","",INDEX(C_InstallationDescription!F:F,MATCH($CJ120,C_InstallationDescription!$Q:$Q,0)))</f>
        <v/>
      </c>
      <c r="F120" s="628" t="str">
        <f>IF($E120="","",INDEX(C_InstallationDescription!L:L,MATCH($CJ120,C_InstallationDescription!$Q:$Q,0)))</f>
        <v/>
      </c>
      <c r="G120" s="627" t="str">
        <f>IF($E120="","",INDEX(C_InstallationDescription!M:M,MATCH($CJ120,C_InstallationDescription!$Q:$Q,0)))</f>
        <v/>
      </c>
      <c r="H120" s="627" t="str">
        <f>IF($E120="","",INDEX(C_InstallationDescription!N:N,MATCH($CJ120,C_InstallationDescription!$Q:$Q,0)))</f>
        <v/>
      </c>
      <c r="I120" s="617" t="str">
        <f>IF(INDEX(I_PFC!$L$50:$L$56,MATCH(B120,I_PFC!$D$50:$D$56,0))="","",INDEX(I_PFC!$L$50:$L$56,MATCH(B120,I_PFC!$D$50:$D$56,0)))</f>
        <v/>
      </c>
      <c r="J120" s="617" t="str">
        <f>IF($E120="","",INDEX(I_PFC!$A:$N,CL120,J$107))</f>
        <v/>
      </c>
      <c r="K120" s="617" t="str">
        <f>IF($E120="","",INDEX(I_PFC!$A:$N,CM120,K$107))</f>
        <v/>
      </c>
      <c r="L120" s="617" t="str">
        <f>IF($E120="","",INDEX(I_PFC!$A:$N,CN120,L$107))</f>
        <v/>
      </c>
      <c r="M120" s="617" t="str">
        <f>IF($E120="","",INDEX(I_PFC!$A:$N,CO120,M$107))</f>
        <v/>
      </c>
      <c r="N120" s="617" t="str">
        <f>IF($E120="","",INDEX(I_PFC!$A:$N,CP120,N$107))</f>
        <v/>
      </c>
      <c r="O120" s="617" t="str">
        <f>IF($E120="","",INDEX(I_PFC!$A:$N,CQ120,O$107))</f>
        <v/>
      </c>
      <c r="P120" s="617" t="str">
        <f>IF($E120="","",INDEX(I_PFC!$A:$N,CR120,P$107))</f>
        <v/>
      </c>
      <c r="Q120" s="617" t="str">
        <f>IF($E120="","",INDEX(I_PFC!$A:$N,CS120,Q$107))</f>
        <v/>
      </c>
      <c r="R120" s="617" t="str">
        <f>IF($E120="","",INDEX(I_PFC!$A:$N,CT120,R$107))</f>
        <v/>
      </c>
      <c r="S120" s="617" t="str">
        <f>IF($E120="","",INDEX(I_PFC!$A:$N,CU120,S$107))</f>
        <v/>
      </c>
      <c r="T120" s="617" t="str">
        <f>IF($E120="","",INDEX(I_PFC!$A:$N,CV120,T$107))</f>
        <v/>
      </c>
      <c r="U120" s="617" t="str">
        <f>IF($E120="","",INDEX(I_PFC!$A:$N,CW120,U$107))</f>
        <v/>
      </c>
      <c r="V120" s="617" t="str">
        <f>IF($E120="","",INDEX(I_PFC!$A:$N,CX120,V$107))</f>
        <v/>
      </c>
      <c r="W120" s="617" t="str">
        <f>IF($E120="","",INDEX(I_PFC!$A:$N,CY120,W$107))</f>
        <v/>
      </c>
      <c r="X120" s="617" t="str">
        <f>IF($E120="","",INDEX(I_PFC!$A:$N,CZ120,X$107))</f>
        <v/>
      </c>
      <c r="Y120" s="617" t="str">
        <f>IF($E120="","",INDEX(I_PFC!$A:$N,DA120,Y$107))</f>
        <v/>
      </c>
      <c r="Z120" s="617" t="str">
        <f>IF($E120="","",INDEX(I_PFC!$A:$N,DB120,Z$107))</f>
        <v/>
      </c>
      <c r="AA120" s="617" t="str">
        <f>IF($E120="","",INDEX(I_PFC!$A:$N,DC120,AA$107))</f>
        <v/>
      </c>
      <c r="AB120" s="617" t="str">
        <f>IF($E120="","",INDEX(I_PFC!$A:$N,DD120,AB$107))</f>
        <v/>
      </c>
      <c r="AC120" s="617" t="str">
        <f>IF($E120="","",INDEX(I_PFC!$A:$N,DE120,AC$107))</f>
        <v/>
      </c>
      <c r="AD120" s="617" t="str">
        <f>IF($E120="","",INDEX(I_PFC!$A:$N,DF120,AD$107))</f>
        <v/>
      </c>
      <c r="AE120" s="617" t="str">
        <f>IF($E120="","",INDEX(I_PFC!$A:$N,DG120,AE$107))</f>
        <v/>
      </c>
      <c r="AF120" s="617" t="str">
        <f>IF($E120="","",INDEX(I_PFC!$A:$N,DH120,AF$107))</f>
        <v/>
      </c>
      <c r="AG120" s="617" t="str">
        <f>IF($E120="","",INDEX(I_PFC!$A:$N,DI120,AG$107))</f>
        <v/>
      </c>
      <c r="AH120" s="617" t="str">
        <f>IF($E120="","",INDEX(I_PFC!$A:$N,DJ120,AH$107))</f>
        <v/>
      </c>
      <c r="AI120" s="617" t="str">
        <f>IF($E120="","",INDEX(I_PFC!$A:$N,DK120,AI$107))</f>
        <v/>
      </c>
      <c r="AJ120" s="617" t="str">
        <f>IF($E120="","",INDEX(I_PFC!$A:$N,DL120,AJ$107))</f>
        <v/>
      </c>
      <c r="AK120" s="617" t="str">
        <f>IF($E120="","",INDEX(I_PFC!$A:$N,DM120,AK$107))</f>
        <v/>
      </c>
      <c r="AL120" s="617" t="str">
        <f>IF($E120="","",INDEX(I_PFC!$A:$N,DN120,AL$107))</f>
        <v/>
      </c>
      <c r="AM120" s="617" t="str">
        <f>IF($E120="","",INDEX(I_PFC!$A:$N,DO120,AM$107))</f>
        <v/>
      </c>
      <c r="AN120" s="617" t="str">
        <f>IF($E120="","",INDEX(I_PFC!$A:$N,DP120,AN$107))</f>
        <v/>
      </c>
      <c r="AO120" s="617" t="str">
        <f>IF($E120="","",INDEX(I_PFC!$A:$N,DQ120,AO$107))</f>
        <v/>
      </c>
      <c r="AP120" s="617" t="str">
        <f>IF($E120="","",INDEX(I_PFC!$A:$N,DR120,AP$107))</f>
        <v/>
      </c>
      <c r="AQ120" s="617" t="str">
        <f>IF($E120="","",INDEX(I_PFC!$A:$N,DS120,AQ$107))</f>
        <v/>
      </c>
      <c r="AR120" s="617" t="str">
        <f>IF($E120="","",INDEX(I_PFC!$A:$N,DT120,AR$107))</f>
        <v/>
      </c>
      <c r="AS120" s="617" t="str">
        <f>IF($E120="","",INDEX(I_PFC!$A:$N,DU120,AS$107))</f>
        <v/>
      </c>
      <c r="AT120" s="617" t="str">
        <f>IF($E120="","",INDEX(I_PFC!$A:$N,DV120,AT$107))</f>
        <v/>
      </c>
      <c r="AU120" s="617" t="str">
        <f>IF($E120="","",INDEX(I_PFC!$A:$N,DW120,AU$107))</f>
        <v/>
      </c>
      <c r="AV120" s="617" t="str">
        <f>IF($E120="","",INDEX(I_PFC!$A:$N,DX120,AV$107))</f>
        <v/>
      </c>
      <c r="AW120" s="617" t="str">
        <f>IF($E120="","",INDEX(I_PFC!$A:$N,DY120,AW$107))</f>
        <v/>
      </c>
      <c r="AX120" s="617" t="str">
        <f>IF($E120="","",INDEX(I_PFC!$A:$N,DZ120,AX$107))</f>
        <v/>
      </c>
      <c r="AY120" s="617" t="str">
        <f>IF($E120="","",INDEX(I_PFC!$A:$N,EA120,AY$107))</f>
        <v/>
      </c>
      <c r="AZ120" s="617" t="str">
        <f>IF($E120="","",INDEX(I_PFC!$A:$N,EB120,AZ$107))</f>
        <v/>
      </c>
      <c r="BA120" s="617" t="str">
        <f>IF($E120="","",INDEX(I_PFC!$A:$N,EC120,BA$107))</f>
        <v/>
      </c>
      <c r="BB120" s="617" t="str">
        <f>IF($E120="","",INDEX(I_PFC!$A:$N,ED120,BB$107))</f>
        <v/>
      </c>
      <c r="BC120" s="617" t="str">
        <f>IF($E120="","",INDEX(I_PFC!$A:$N,EE120,BC$107))</f>
        <v/>
      </c>
      <c r="BD120" s="617" t="str">
        <f>IF($E120="","",INDEX(I_PFC!$A:$N,EF120,BD$107))</f>
        <v/>
      </c>
      <c r="CJ120" s="621" t="str">
        <f t="shared" si="154"/>
        <v>SourceCategory_</v>
      </c>
      <c r="CK120" s="602" t="b">
        <f>INDEX(I_PFC!$A$50:$A$60,ROWS($CI$111:CI120))="ausblenden"</f>
        <v>0</v>
      </c>
      <c r="CL120" s="621">
        <f t="shared" si="157"/>
        <v>741</v>
      </c>
      <c r="CM120" s="621">
        <f t="shared" si="160"/>
        <v>742</v>
      </c>
      <c r="CN120" s="621">
        <f t="shared" si="160"/>
        <v>743</v>
      </c>
      <c r="CO120" s="621">
        <f t="shared" si="160"/>
        <v>746</v>
      </c>
      <c r="CP120" s="621">
        <f t="shared" si="160"/>
        <v>747</v>
      </c>
      <c r="CQ120" s="621">
        <f t="shared" si="160"/>
        <v>748</v>
      </c>
      <c r="CR120" s="621">
        <f t="shared" si="160"/>
        <v>751</v>
      </c>
      <c r="CS120" s="621">
        <f t="shared" si="160"/>
        <v>752</v>
      </c>
      <c r="CT120" s="621">
        <f t="shared" si="160"/>
        <v>753</v>
      </c>
      <c r="CU120" s="621">
        <f t="shared" si="160"/>
        <v>756</v>
      </c>
      <c r="CV120" s="621">
        <f t="shared" si="160"/>
        <v>757</v>
      </c>
      <c r="CW120" s="621">
        <f t="shared" si="160"/>
        <v>758</v>
      </c>
      <c r="CX120" s="621">
        <f t="shared" si="160"/>
        <v>761</v>
      </c>
      <c r="CY120" s="621">
        <f t="shared" si="160"/>
        <v>762</v>
      </c>
      <c r="CZ120" s="621">
        <f t="shared" si="160"/>
        <v>763</v>
      </c>
      <c r="DA120" s="621">
        <f t="shared" si="160"/>
        <v>769</v>
      </c>
      <c r="DB120" s="621">
        <f t="shared" si="161"/>
        <v>776</v>
      </c>
      <c r="DC120" s="621">
        <f t="shared" si="161"/>
        <v>776</v>
      </c>
      <c r="DD120" s="621">
        <f t="shared" si="161"/>
        <v>776</v>
      </c>
      <c r="DE120" s="621">
        <f t="shared" si="161"/>
        <v>776</v>
      </c>
      <c r="DF120" s="621">
        <f t="shared" si="161"/>
        <v>776</v>
      </c>
      <c r="DG120" s="621">
        <f t="shared" si="161"/>
        <v>776</v>
      </c>
      <c r="DH120" s="621">
        <f t="shared" si="161"/>
        <v>776</v>
      </c>
      <c r="DI120" s="621">
        <f t="shared" si="161"/>
        <v>770</v>
      </c>
      <c r="DJ120" s="621">
        <f t="shared" si="161"/>
        <v>777</v>
      </c>
      <c r="DK120" s="621">
        <f t="shared" si="161"/>
        <v>777</v>
      </c>
      <c r="DL120" s="621">
        <f t="shared" si="159"/>
        <v>777</v>
      </c>
      <c r="DM120" s="621">
        <f t="shared" si="159"/>
        <v>777</v>
      </c>
      <c r="DN120" s="621">
        <f t="shared" si="159"/>
        <v>777</v>
      </c>
      <c r="DO120" s="621">
        <f t="shared" si="159"/>
        <v>777</v>
      </c>
      <c r="DP120" s="621">
        <f t="shared" si="159"/>
        <v>777</v>
      </c>
      <c r="DQ120" s="621">
        <f t="shared" si="159"/>
        <v>771</v>
      </c>
      <c r="DR120" s="621">
        <f t="shared" si="159"/>
        <v>778</v>
      </c>
      <c r="DS120" s="621">
        <f t="shared" si="159"/>
        <v>778</v>
      </c>
      <c r="DT120" s="621">
        <f t="shared" si="159"/>
        <v>778</v>
      </c>
      <c r="DU120" s="621">
        <f t="shared" si="159"/>
        <v>778</v>
      </c>
      <c r="DV120" s="621">
        <f t="shared" si="159"/>
        <v>778</v>
      </c>
      <c r="DW120" s="621">
        <f t="shared" si="159"/>
        <v>778</v>
      </c>
      <c r="DX120" s="621">
        <f t="shared" si="159"/>
        <v>778</v>
      </c>
      <c r="DY120" s="621">
        <f t="shared" si="159"/>
        <v>784</v>
      </c>
      <c r="DZ120" s="621">
        <f t="shared" si="159"/>
        <v>784</v>
      </c>
      <c r="EA120" s="621">
        <f t="shared" si="159"/>
        <v>784</v>
      </c>
      <c r="EB120" s="621">
        <f t="shared" si="159"/>
        <v>784</v>
      </c>
      <c r="EC120" s="621">
        <f t="shared" si="159"/>
        <v>784</v>
      </c>
      <c r="ED120" s="621">
        <f t="shared" si="159"/>
        <v>784</v>
      </c>
      <c r="EE120" s="621">
        <f t="shared" si="159"/>
        <v>789</v>
      </c>
      <c r="EF120" s="621">
        <f t="shared" si="159"/>
        <v>795</v>
      </c>
      <c r="EG120" s="621"/>
      <c r="EH120" s="621"/>
      <c r="EI120" s="621"/>
      <c r="EJ120" s="621"/>
      <c r="EK120" s="621"/>
      <c r="EL120" s="621"/>
      <c r="EM120" s="621"/>
      <c r="EN120" s="621"/>
      <c r="EO120" s="621"/>
      <c r="EP120" s="621"/>
      <c r="EQ120" s="621"/>
      <c r="ER120" s="621"/>
      <c r="ES120" s="621"/>
      <c r="ET120" s="621"/>
      <c r="EU120" s="621"/>
      <c r="EV120" s="621"/>
      <c r="EW120" s="621"/>
      <c r="EX120" s="621"/>
      <c r="EY120" s="621"/>
      <c r="EZ120" s="621"/>
    </row>
    <row r="121" spans="1:204" ht="12.75" customHeight="1" x14ac:dyDescent="0.2">
      <c r="T121" s="606"/>
      <c r="U121" s="606"/>
    </row>
    <row r="122" spans="1:204" s="613" customFormat="1" hidden="1" x14ac:dyDescent="0.2">
      <c r="A122" s="632" t="s">
        <v>322</v>
      </c>
      <c r="FA122" s="614"/>
      <c r="FB122" s="614"/>
      <c r="FC122" s="614"/>
      <c r="FD122" s="614"/>
      <c r="FE122" s="614"/>
      <c r="FF122" s="614"/>
      <c r="FG122" s="614"/>
      <c r="FH122" s="614"/>
      <c r="FI122" s="614"/>
      <c r="FJ122" s="614"/>
      <c r="FK122" s="614"/>
      <c r="FL122" s="614"/>
      <c r="FM122" s="614"/>
      <c r="FN122" s="614"/>
      <c r="FO122" s="614"/>
      <c r="FP122" s="614"/>
      <c r="FQ122" s="614"/>
      <c r="FR122" s="614"/>
      <c r="FS122" s="614"/>
      <c r="FT122" s="614"/>
      <c r="FU122" s="614"/>
      <c r="FV122" s="614"/>
      <c r="FW122" s="614"/>
      <c r="FX122" s="614"/>
      <c r="FY122" s="614"/>
      <c r="FZ122" s="614"/>
      <c r="GA122" s="614"/>
      <c r="GB122" s="614"/>
      <c r="GC122" s="614"/>
      <c r="GD122" s="614"/>
      <c r="GE122" s="614"/>
      <c r="GF122" s="614"/>
      <c r="GG122" s="614"/>
      <c r="GH122" s="614"/>
      <c r="GI122" s="614"/>
      <c r="GJ122" s="614"/>
      <c r="GK122" s="614"/>
      <c r="GL122" s="614"/>
      <c r="GM122" s="614"/>
      <c r="GN122" s="614"/>
      <c r="GO122" s="614"/>
      <c r="GP122" s="614"/>
      <c r="GQ122" s="614"/>
      <c r="GR122" s="614"/>
      <c r="GS122" s="614"/>
      <c r="GT122" s="614"/>
      <c r="GU122" s="614"/>
      <c r="GV122" s="614"/>
    </row>
    <row r="123" spans="1:204" ht="35.1" customHeight="1" x14ac:dyDescent="0.4">
      <c r="B123" s="600" t="str">
        <f>Translations!$B$1240</f>
        <v>CO2 și N2O transferați</v>
      </c>
      <c r="C123" s="614"/>
      <c r="D123" s="614"/>
      <c r="E123" s="614"/>
      <c r="T123" s="606"/>
      <c r="U123" s="606"/>
    </row>
    <row r="124" spans="1:204" s="606" customFormat="1" ht="24.95" customHeight="1" x14ac:dyDescent="0.2">
      <c r="B124" s="626"/>
      <c r="C124" s="626"/>
      <c r="D124" s="626"/>
      <c r="E124" s="626"/>
      <c r="CJ124" s="607"/>
      <c r="CK124" s="607"/>
      <c r="CL124" s="607"/>
      <c r="CM124" s="607"/>
      <c r="CN124" s="607"/>
      <c r="CO124" s="607"/>
      <c r="CP124" s="607"/>
      <c r="CQ124" s="607"/>
      <c r="CR124" s="607"/>
      <c r="CS124" s="607"/>
      <c r="CT124" s="607"/>
      <c r="CU124" s="607"/>
      <c r="CV124" s="607"/>
      <c r="CW124" s="607"/>
      <c r="CX124" s="607"/>
      <c r="CY124" s="607"/>
      <c r="CZ124" s="607"/>
      <c r="DA124" s="607"/>
      <c r="DB124" s="607"/>
      <c r="DC124" s="607"/>
      <c r="DD124" s="607"/>
      <c r="DE124" s="607"/>
      <c r="DF124" s="607"/>
      <c r="DG124" s="607"/>
      <c r="DH124" s="607"/>
      <c r="DI124" s="607"/>
      <c r="DJ124" s="607"/>
      <c r="DK124" s="607"/>
      <c r="DL124" s="607"/>
      <c r="DM124" s="607"/>
      <c r="DN124" s="607"/>
      <c r="DO124" s="607"/>
      <c r="DP124" s="607"/>
      <c r="DQ124" s="607"/>
      <c r="DR124" s="607"/>
      <c r="DS124" s="607"/>
      <c r="DT124" s="607"/>
      <c r="DU124" s="607"/>
      <c r="DV124" s="607"/>
      <c r="DW124" s="607"/>
      <c r="DX124" s="607"/>
      <c r="DY124" s="607"/>
      <c r="DZ124" s="607"/>
      <c r="EA124" s="607"/>
      <c r="EB124" s="607"/>
      <c r="EC124" s="607"/>
      <c r="ED124" s="607"/>
      <c r="EE124" s="607"/>
      <c r="EF124" s="607"/>
      <c r="EG124" s="607"/>
      <c r="EH124" s="607"/>
      <c r="EI124" s="607"/>
      <c r="EJ124" s="607"/>
      <c r="EK124" s="607"/>
      <c r="EL124" s="607"/>
      <c r="EM124" s="607"/>
      <c r="EN124" s="607"/>
      <c r="EO124" s="607"/>
      <c r="EP124" s="607"/>
      <c r="EQ124" s="607"/>
      <c r="ER124" s="607"/>
      <c r="ES124" s="607"/>
      <c r="ET124" s="607"/>
      <c r="EU124" s="607"/>
      <c r="EV124" s="607"/>
      <c r="EW124" s="607"/>
      <c r="EX124" s="607"/>
      <c r="EY124" s="607"/>
      <c r="EZ124" s="607"/>
    </row>
    <row r="125" spans="1:204" ht="80.099999999999994" customHeight="1" x14ac:dyDescent="0.2">
      <c r="B125" s="603" t="str">
        <f>'J_Transferred GHG'!E53</f>
        <v>Ref. transfer</v>
      </c>
      <c r="C125" s="603" t="str">
        <f>'J_Transferred GHG'!F53</f>
        <v>Numele instalației</v>
      </c>
      <c r="D125" s="603" t="str">
        <f>'J_Transferred GHG'!H53</f>
        <v>Numele operatorului</v>
      </c>
      <c r="E125" s="603" t="str">
        <f>'J_Transferred GHG'!J53</f>
        <v>Identificatorul (ID) unic al instalației</v>
      </c>
      <c r="F125" s="603" t="str">
        <f>'J_Transferred GHG'!K53</f>
        <v>Tip de transfer</v>
      </c>
      <c r="G125" s="603" t="str">
        <f>'J_Transferred GHG'!M53</f>
        <v>Metoda de măsurare</v>
      </c>
      <c r="H125" s="606"/>
      <c r="I125" s="606"/>
      <c r="J125" s="606"/>
      <c r="K125" s="606"/>
      <c r="L125" s="606"/>
      <c r="M125" s="606"/>
      <c r="N125" s="606"/>
      <c r="O125" s="606"/>
      <c r="P125" s="606"/>
      <c r="Q125" s="606"/>
      <c r="R125" s="606"/>
      <c r="S125" s="606"/>
      <c r="T125" s="606"/>
      <c r="U125" s="606"/>
      <c r="V125" s="606"/>
      <c r="W125" s="606"/>
      <c r="X125" s="606"/>
      <c r="Y125" s="606"/>
      <c r="Z125" s="606"/>
      <c r="AA125" s="606"/>
      <c r="AB125" s="606"/>
      <c r="AC125" s="606"/>
      <c r="AD125" s="606"/>
      <c r="AE125" s="606"/>
      <c r="AF125" s="606"/>
      <c r="AG125" s="606"/>
      <c r="AH125" s="606"/>
      <c r="AI125" s="606"/>
      <c r="AJ125" s="606"/>
      <c r="AK125" s="606"/>
      <c r="AL125" s="606"/>
      <c r="AM125" s="606"/>
      <c r="AN125" s="606"/>
      <c r="AO125" s="606"/>
      <c r="AP125" s="606"/>
      <c r="AQ125" s="606"/>
      <c r="AR125" s="606"/>
      <c r="AS125" s="606"/>
      <c r="AT125" s="606"/>
      <c r="AU125" s="606"/>
      <c r="AV125" s="606"/>
      <c r="AW125" s="606"/>
      <c r="AX125" s="606"/>
      <c r="AY125" s="606"/>
      <c r="AZ125" s="606"/>
      <c r="BA125" s="606"/>
      <c r="BB125" s="606"/>
      <c r="BC125" s="606"/>
      <c r="BD125" s="606"/>
    </row>
    <row r="126" spans="1:204" s="629" customFormat="1" x14ac:dyDescent="0.2">
      <c r="B126" s="617" t="str">
        <f>'J_Transferred GHG'!E54</f>
        <v>TR1</v>
      </c>
      <c r="C126" s="627" t="str">
        <f>IF($B126="","",IF(INDEX('J_Transferred GHG'!$F$54:$F$60,ROWS($A$126:A126))="","",INDEX('J_Transferred GHG'!$F$54:$F$60,ROWS($A$126:A126))))</f>
        <v/>
      </c>
      <c r="D126" s="627" t="str">
        <f>IF($B126="","",IF(INDEX('J_Transferred GHG'!$H$54:$H$60,ROWS($A$126:B126))="","",INDEX('J_Transferred GHG'!$H$54:$H$60,ROWS($A$126:B126))))</f>
        <v/>
      </c>
      <c r="E126" s="627" t="str">
        <f>IF($B126="","",IF(INDEX('J_Transferred GHG'!$J$54:$J$60,ROWS($A$126:C126))="","",INDEX('J_Transferred GHG'!$J$54:$J$60,ROWS($A$126:C126))))</f>
        <v/>
      </c>
      <c r="F126" s="627" t="str">
        <f>IF($B126="","",IF(INDEX('J_Transferred GHG'!$K$54:$K$60,ROWS($A$126:D126))="","",INDEX('J_Transferred GHG'!$K$54:$K$60,ROWS($A$126:D126))))</f>
        <v/>
      </c>
      <c r="G126" s="627" t="str">
        <f>IF($B126="","",IF(INDEX('J_Transferred GHG'!$M$54:$M$60,ROWS($A$126:E126))="","",INDEX('J_Transferred GHG'!$M$54:$M$60,ROWS($A$126:E126))))</f>
        <v/>
      </c>
      <c r="H126" s="606"/>
      <c r="I126" s="606"/>
      <c r="J126" s="606"/>
      <c r="K126" s="606"/>
      <c r="L126" s="606"/>
      <c r="M126" s="606"/>
      <c r="N126" s="606"/>
      <c r="O126" s="606"/>
      <c r="P126" s="606"/>
      <c r="Q126" s="606"/>
      <c r="R126" s="606"/>
      <c r="S126" s="606"/>
      <c r="T126" s="606"/>
      <c r="U126" s="606"/>
      <c r="V126" s="606"/>
      <c r="W126" s="606"/>
      <c r="X126" s="606"/>
      <c r="Y126" s="606"/>
      <c r="Z126" s="606"/>
      <c r="AA126" s="606"/>
      <c r="AB126" s="606"/>
      <c r="AC126" s="606"/>
      <c r="AD126" s="606"/>
      <c r="AE126" s="606"/>
      <c r="AF126" s="606"/>
      <c r="AG126" s="606"/>
      <c r="AH126" s="606"/>
      <c r="AI126" s="606"/>
      <c r="AJ126" s="606"/>
      <c r="AK126" s="606"/>
      <c r="AL126" s="606"/>
      <c r="AM126" s="606"/>
      <c r="AN126" s="606"/>
      <c r="AO126" s="606"/>
      <c r="AP126" s="606"/>
      <c r="AQ126" s="606"/>
      <c r="AR126" s="606"/>
      <c r="AS126" s="606"/>
      <c r="AT126" s="606"/>
      <c r="AU126" s="606"/>
      <c r="AV126" s="606"/>
      <c r="AW126" s="606"/>
      <c r="AX126" s="606"/>
      <c r="AY126" s="606"/>
      <c r="AZ126" s="606"/>
      <c r="BA126" s="606"/>
      <c r="BB126" s="606"/>
      <c r="BC126" s="606"/>
      <c r="BD126" s="606"/>
      <c r="CJ126" s="602"/>
      <c r="CK126" s="602" t="b">
        <f>INDEX('J_Transferred GHG'!$A$54:$A$64,ROWS($CI$126:CI126))="ausblenden"</f>
        <v>0</v>
      </c>
      <c r="CL126" s="602"/>
      <c r="CM126" s="602"/>
      <c r="CN126" s="602"/>
      <c r="CO126" s="602"/>
      <c r="CP126" s="602"/>
      <c r="CQ126" s="602"/>
      <c r="CR126" s="602"/>
      <c r="CS126" s="602"/>
      <c r="CT126" s="602"/>
      <c r="CU126" s="602"/>
      <c r="CV126" s="602"/>
      <c r="CW126" s="602"/>
      <c r="CX126" s="602"/>
      <c r="CY126" s="602"/>
      <c r="CZ126" s="602"/>
      <c r="DA126" s="602"/>
      <c r="DB126" s="602"/>
      <c r="DC126" s="602"/>
      <c r="DD126" s="602"/>
      <c r="DE126" s="602"/>
      <c r="DF126" s="602"/>
      <c r="DG126" s="602"/>
      <c r="DH126" s="602"/>
      <c r="DI126" s="602"/>
      <c r="DJ126" s="602"/>
      <c r="DK126" s="602"/>
      <c r="DL126" s="602"/>
      <c r="DM126" s="602"/>
      <c r="DN126" s="602"/>
      <c r="DO126" s="602"/>
      <c r="DP126" s="602"/>
      <c r="DQ126" s="602"/>
      <c r="DR126" s="602"/>
      <c r="DS126" s="602"/>
      <c r="DT126" s="602"/>
      <c r="DU126" s="602"/>
      <c r="DV126" s="602"/>
      <c r="DW126" s="602"/>
      <c r="DX126" s="602"/>
      <c r="DY126" s="602"/>
      <c r="DZ126" s="602"/>
      <c r="EA126" s="602"/>
      <c r="EB126" s="602"/>
      <c r="EC126" s="602"/>
      <c r="ED126" s="602"/>
      <c r="EE126" s="602"/>
      <c r="EF126" s="602"/>
      <c r="EG126" s="621"/>
      <c r="EH126" s="621"/>
      <c r="EI126" s="621"/>
      <c r="EJ126" s="621"/>
      <c r="EK126" s="621"/>
      <c r="EL126" s="621"/>
      <c r="EM126" s="621"/>
      <c r="EN126" s="621"/>
      <c r="EO126" s="621"/>
      <c r="EP126" s="621"/>
      <c r="EQ126" s="621"/>
      <c r="ER126" s="621"/>
      <c r="ES126" s="621"/>
      <c r="ET126" s="621"/>
      <c r="EU126" s="621"/>
      <c r="EV126" s="621"/>
      <c r="EW126" s="621"/>
      <c r="EX126" s="621"/>
      <c r="EY126" s="621"/>
      <c r="EZ126" s="621"/>
    </row>
    <row r="127" spans="1:204" s="629" customFormat="1" x14ac:dyDescent="0.2">
      <c r="B127" s="617" t="str">
        <f>'J_Transferred GHG'!E55</f>
        <v>TR2</v>
      </c>
      <c r="C127" s="627" t="str">
        <f>IF($B127="","",IF(INDEX('J_Transferred GHG'!$F$54:$F$60,ROWS($A$126:A127))="","",INDEX('J_Transferred GHG'!$F$54:$F$60,ROWS($A$126:A127))))</f>
        <v/>
      </c>
      <c r="D127" s="627" t="str">
        <f>IF($B127="","",IF(INDEX('J_Transferred GHG'!$H$54:$H$60,ROWS($A$126:B127))="","",INDEX('J_Transferred GHG'!$H$54:$H$60,ROWS($A$126:B127))))</f>
        <v/>
      </c>
      <c r="E127" s="627" t="str">
        <f>IF($B127="","",IF(INDEX('J_Transferred GHG'!$J$54:$J$60,ROWS($A$126:C127))="","",INDEX('J_Transferred GHG'!$J$54:$J$60,ROWS($A$126:C127))))</f>
        <v/>
      </c>
      <c r="F127" s="627" t="str">
        <f>IF($B127="","",IF(INDEX('J_Transferred GHG'!$K$54:$K$60,ROWS($A$126:D127))="","",INDEX('J_Transferred GHG'!$K$54:$K$60,ROWS($A$126:D127))))</f>
        <v/>
      </c>
      <c r="G127" s="627" t="str">
        <f>IF($B127="","",IF(INDEX('J_Transferred GHG'!$M$54:$M$60,ROWS($A$126:E127))="","",INDEX('J_Transferred GHG'!$M$54:$M$60,ROWS($A$126:E127))))</f>
        <v/>
      </c>
      <c r="H127" s="606"/>
      <c r="I127" s="606"/>
      <c r="J127" s="606"/>
      <c r="K127" s="606"/>
      <c r="L127" s="606"/>
      <c r="M127" s="606"/>
      <c r="N127" s="606"/>
      <c r="O127" s="606"/>
      <c r="P127" s="606"/>
      <c r="Q127" s="606"/>
      <c r="R127" s="606"/>
      <c r="S127" s="606"/>
      <c r="T127" s="606"/>
      <c r="U127" s="606"/>
      <c r="V127" s="606"/>
      <c r="W127" s="606"/>
      <c r="X127" s="606"/>
      <c r="Y127" s="606"/>
      <c r="Z127" s="606"/>
      <c r="AA127" s="606"/>
      <c r="AB127" s="606"/>
      <c r="AC127" s="606"/>
      <c r="AD127" s="606"/>
      <c r="AE127" s="606"/>
      <c r="AF127" s="606"/>
      <c r="AG127" s="606"/>
      <c r="AH127" s="606"/>
      <c r="AI127" s="606"/>
      <c r="AJ127" s="606"/>
      <c r="AK127" s="606"/>
      <c r="AL127" s="606"/>
      <c r="AM127" s="606"/>
      <c r="AN127" s="606"/>
      <c r="AO127" s="606"/>
      <c r="AP127" s="606"/>
      <c r="AQ127" s="606"/>
      <c r="AR127" s="606"/>
      <c r="AS127" s="606"/>
      <c r="AT127" s="606"/>
      <c r="AU127" s="606"/>
      <c r="AV127" s="606"/>
      <c r="AW127" s="606"/>
      <c r="AX127" s="606"/>
      <c r="AY127" s="606"/>
      <c r="AZ127" s="606"/>
      <c r="BA127" s="606"/>
      <c r="BB127" s="606"/>
      <c r="BC127" s="606"/>
      <c r="BD127" s="606"/>
      <c r="CJ127" s="602"/>
      <c r="CK127" s="602" t="b">
        <f>INDEX('J_Transferred GHG'!$A$54:$A$64,ROWS($CI$126:CI127))="ausblenden"</f>
        <v>0</v>
      </c>
      <c r="CL127" s="602"/>
      <c r="CM127" s="602"/>
      <c r="CN127" s="602"/>
      <c r="CO127" s="602"/>
      <c r="CP127" s="602"/>
      <c r="CQ127" s="602"/>
      <c r="CR127" s="602"/>
      <c r="CS127" s="602"/>
      <c r="CT127" s="602"/>
      <c r="CU127" s="602"/>
      <c r="CV127" s="602"/>
      <c r="CW127" s="602"/>
      <c r="CX127" s="602"/>
      <c r="CY127" s="602"/>
      <c r="CZ127" s="602"/>
      <c r="DA127" s="602"/>
      <c r="DB127" s="602"/>
      <c r="DC127" s="602"/>
      <c r="DD127" s="602"/>
      <c r="DE127" s="602"/>
      <c r="DF127" s="602"/>
      <c r="DG127" s="602"/>
      <c r="DH127" s="602"/>
      <c r="DI127" s="602"/>
      <c r="DJ127" s="602"/>
      <c r="DK127" s="602"/>
      <c r="DL127" s="602"/>
      <c r="DM127" s="602"/>
      <c r="DN127" s="602"/>
      <c r="DO127" s="602"/>
      <c r="DP127" s="602"/>
      <c r="DQ127" s="602"/>
      <c r="DR127" s="602"/>
      <c r="DS127" s="602"/>
      <c r="DT127" s="602"/>
      <c r="DU127" s="602"/>
      <c r="DV127" s="602"/>
      <c r="DW127" s="602"/>
      <c r="DX127" s="602"/>
      <c r="DY127" s="602"/>
      <c r="DZ127" s="602"/>
      <c r="EA127" s="602"/>
      <c r="EB127" s="602"/>
      <c r="EC127" s="602"/>
      <c r="ED127" s="602"/>
      <c r="EE127" s="602"/>
      <c r="EF127" s="602"/>
      <c r="EG127" s="621"/>
      <c r="EH127" s="621"/>
      <c r="EI127" s="621"/>
      <c r="EJ127" s="621"/>
      <c r="EK127" s="621"/>
      <c r="EL127" s="621"/>
      <c r="EM127" s="621"/>
      <c r="EN127" s="621"/>
      <c r="EO127" s="621"/>
      <c r="EP127" s="621"/>
      <c r="EQ127" s="621"/>
      <c r="ER127" s="621"/>
      <c r="ES127" s="621"/>
      <c r="ET127" s="621"/>
      <c r="EU127" s="621"/>
      <c r="EV127" s="621"/>
      <c r="EW127" s="621"/>
      <c r="EX127" s="621"/>
      <c r="EY127" s="621"/>
      <c r="EZ127" s="621"/>
    </row>
    <row r="128" spans="1:204" s="629" customFormat="1" x14ac:dyDescent="0.2">
      <c r="B128" s="617" t="str">
        <f>'J_Transferred GHG'!E56</f>
        <v>TR3</v>
      </c>
      <c r="C128" s="627" t="str">
        <f>IF($B128="","",IF(INDEX('J_Transferred GHG'!$F$54:$F$60,ROWS($A$126:A128))="","",INDEX('J_Transferred GHG'!$F$54:$F$60,ROWS($A$126:A128))))</f>
        <v/>
      </c>
      <c r="D128" s="627" t="str">
        <f>IF($B128="","",IF(INDEX('J_Transferred GHG'!$H$54:$H$60,ROWS($A$126:B128))="","",INDEX('J_Transferred GHG'!$H$54:$H$60,ROWS($A$126:B128))))</f>
        <v/>
      </c>
      <c r="E128" s="627" t="str">
        <f>IF($B128="","",IF(INDEX('J_Transferred GHG'!$J$54:$J$60,ROWS($A$126:C128))="","",INDEX('J_Transferred GHG'!$J$54:$J$60,ROWS($A$126:C128))))</f>
        <v/>
      </c>
      <c r="F128" s="627" t="str">
        <f>IF($B128="","",IF(INDEX('J_Transferred GHG'!$K$54:$K$60,ROWS($A$126:D128))="","",INDEX('J_Transferred GHG'!$K$54:$K$60,ROWS($A$126:D128))))</f>
        <v/>
      </c>
      <c r="G128" s="627" t="str">
        <f>IF($B128="","",IF(INDEX('J_Transferred GHG'!$M$54:$M$60,ROWS($A$126:E128))="","",INDEX('J_Transferred GHG'!$M$54:$M$60,ROWS($A$126:E128))))</f>
        <v/>
      </c>
      <c r="H128" s="606"/>
      <c r="I128" s="606"/>
      <c r="J128" s="606"/>
      <c r="K128" s="606"/>
      <c r="L128" s="606"/>
      <c r="M128" s="606"/>
      <c r="N128" s="606"/>
      <c r="O128" s="606"/>
      <c r="P128" s="606"/>
      <c r="Q128" s="606"/>
      <c r="R128" s="606"/>
      <c r="S128" s="606"/>
      <c r="T128" s="606"/>
      <c r="U128" s="606"/>
      <c r="V128" s="606"/>
      <c r="W128" s="606"/>
      <c r="X128" s="606"/>
      <c r="Y128" s="606"/>
      <c r="Z128" s="606"/>
      <c r="AA128" s="606"/>
      <c r="AB128" s="606"/>
      <c r="AC128" s="606"/>
      <c r="AD128" s="606"/>
      <c r="AE128" s="606"/>
      <c r="AF128" s="606"/>
      <c r="AG128" s="606"/>
      <c r="AH128" s="606"/>
      <c r="AI128" s="606"/>
      <c r="AJ128" s="606"/>
      <c r="AK128" s="606"/>
      <c r="AL128" s="606"/>
      <c r="AM128" s="606"/>
      <c r="AN128" s="606"/>
      <c r="AO128" s="606"/>
      <c r="AP128" s="606"/>
      <c r="AQ128" s="606"/>
      <c r="AR128" s="606"/>
      <c r="AS128" s="606"/>
      <c r="AT128" s="606"/>
      <c r="AU128" s="606"/>
      <c r="AV128" s="606"/>
      <c r="AW128" s="606"/>
      <c r="AX128" s="606"/>
      <c r="AY128" s="606"/>
      <c r="AZ128" s="606"/>
      <c r="BA128" s="606"/>
      <c r="BB128" s="606"/>
      <c r="BC128" s="606"/>
      <c r="BD128" s="606"/>
      <c r="CJ128" s="602"/>
      <c r="CK128" s="602" t="b">
        <f>INDEX('J_Transferred GHG'!$A$54:$A$64,ROWS($CI$126:CI128))="ausblenden"</f>
        <v>0</v>
      </c>
      <c r="CL128" s="602"/>
      <c r="CM128" s="602"/>
      <c r="CN128" s="602"/>
      <c r="CO128" s="602"/>
      <c r="CP128" s="602"/>
      <c r="CQ128" s="602"/>
      <c r="CR128" s="602"/>
      <c r="CS128" s="602"/>
      <c r="CT128" s="602"/>
      <c r="CU128" s="602"/>
      <c r="CV128" s="602"/>
      <c r="CW128" s="602"/>
      <c r="CX128" s="602"/>
      <c r="CY128" s="602"/>
      <c r="CZ128" s="602"/>
      <c r="DA128" s="602"/>
      <c r="DB128" s="602"/>
      <c r="DC128" s="602"/>
      <c r="DD128" s="602"/>
      <c r="DE128" s="602"/>
      <c r="DF128" s="602"/>
      <c r="DG128" s="602"/>
      <c r="DH128" s="602"/>
      <c r="DI128" s="602"/>
      <c r="DJ128" s="602"/>
      <c r="DK128" s="602"/>
      <c r="DL128" s="602"/>
      <c r="DM128" s="602"/>
      <c r="DN128" s="602"/>
      <c r="DO128" s="602"/>
      <c r="DP128" s="602"/>
      <c r="DQ128" s="602"/>
      <c r="DR128" s="602"/>
      <c r="DS128" s="602"/>
      <c r="DT128" s="602"/>
      <c r="DU128" s="602"/>
      <c r="DV128" s="602"/>
      <c r="DW128" s="602"/>
      <c r="DX128" s="602"/>
      <c r="DY128" s="602"/>
      <c r="DZ128" s="602"/>
      <c r="EA128" s="602"/>
      <c r="EB128" s="602"/>
      <c r="EC128" s="602"/>
      <c r="ED128" s="602"/>
      <c r="EE128" s="602"/>
      <c r="EF128" s="602"/>
      <c r="EG128" s="621"/>
      <c r="EH128" s="621"/>
      <c r="EI128" s="621"/>
      <c r="EJ128" s="621"/>
      <c r="EK128" s="621"/>
      <c r="EL128" s="621"/>
      <c r="EM128" s="621"/>
      <c r="EN128" s="621"/>
      <c r="EO128" s="621"/>
      <c r="EP128" s="621"/>
      <c r="EQ128" s="621"/>
      <c r="ER128" s="621"/>
      <c r="ES128" s="621"/>
      <c r="ET128" s="621"/>
      <c r="EU128" s="621"/>
      <c r="EV128" s="621"/>
      <c r="EW128" s="621"/>
      <c r="EX128" s="621"/>
      <c r="EY128" s="621"/>
      <c r="EZ128" s="621"/>
    </row>
    <row r="129" spans="2:156" s="629" customFormat="1" x14ac:dyDescent="0.2">
      <c r="B129" s="617" t="str">
        <f>'J_Transferred GHG'!E57</f>
        <v>TR4</v>
      </c>
      <c r="C129" s="627" t="str">
        <f>IF($B129="","",IF(INDEX('J_Transferred GHG'!$F$54:$F$60,ROWS($A$126:A129))="","",INDEX('J_Transferred GHG'!$F$54:$F$60,ROWS($A$126:A129))))</f>
        <v/>
      </c>
      <c r="D129" s="627" t="str">
        <f>IF($B129="","",IF(INDEX('J_Transferred GHG'!$H$54:$H$60,ROWS($A$126:B129))="","",INDEX('J_Transferred GHG'!$H$54:$H$60,ROWS($A$126:B129))))</f>
        <v/>
      </c>
      <c r="E129" s="627" t="str">
        <f>IF($B129="","",IF(INDEX('J_Transferred GHG'!$J$54:$J$60,ROWS($A$126:C129))="","",INDEX('J_Transferred GHG'!$J$54:$J$60,ROWS($A$126:C129))))</f>
        <v/>
      </c>
      <c r="F129" s="627" t="str">
        <f>IF($B129="","",IF(INDEX('J_Transferred GHG'!$K$54:$K$60,ROWS($A$126:D129))="","",INDEX('J_Transferred GHG'!$K$54:$K$60,ROWS($A$126:D129))))</f>
        <v/>
      </c>
      <c r="G129" s="627" t="str">
        <f>IF($B129="","",IF(INDEX('J_Transferred GHG'!$M$54:$M$60,ROWS($A$126:E129))="","",INDEX('J_Transferred GHG'!$M$54:$M$60,ROWS($A$126:E129))))</f>
        <v/>
      </c>
      <c r="H129" s="606"/>
      <c r="I129" s="606"/>
      <c r="J129" s="606"/>
      <c r="K129" s="606"/>
      <c r="L129" s="606"/>
      <c r="M129" s="606"/>
      <c r="N129" s="606"/>
      <c r="O129" s="606"/>
      <c r="P129" s="606"/>
      <c r="Q129" s="606"/>
      <c r="R129" s="606"/>
      <c r="S129" s="606"/>
      <c r="T129" s="606"/>
      <c r="U129" s="606"/>
      <c r="V129" s="606"/>
      <c r="W129" s="606"/>
      <c r="X129" s="606"/>
      <c r="Y129" s="606"/>
      <c r="Z129" s="606"/>
      <c r="AA129" s="606"/>
      <c r="AB129" s="606"/>
      <c r="AC129" s="606"/>
      <c r="AD129" s="606"/>
      <c r="AE129" s="606"/>
      <c r="AF129" s="606"/>
      <c r="AG129" s="606"/>
      <c r="AH129" s="606"/>
      <c r="AI129" s="606"/>
      <c r="AJ129" s="606"/>
      <c r="AK129" s="606"/>
      <c r="AL129" s="606"/>
      <c r="AM129" s="606"/>
      <c r="AN129" s="606"/>
      <c r="AO129" s="606"/>
      <c r="AP129" s="606"/>
      <c r="AQ129" s="606"/>
      <c r="AR129" s="606"/>
      <c r="AS129" s="606"/>
      <c r="AT129" s="606"/>
      <c r="AU129" s="606"/>
      <c r="AV129" s="606"/>
      <c r="AW129" s="606"/>
      <c r="AX129" s="606"/>
      <c r="AY129" s="606"/>
      <c r="AZ129" s="606"/>
      <c r="BA129" s="606"/>
      <c r="BB129" s="606"/>
      <c r="BC129" s="606"/>
      <c r="BD129" s="606"/>
      <c r="CJ129" s="602"/>
      <c r="CK129" s="602" t="b">
        <f>INDEX('J_Transferred GHG'!$A$54:$A$64,ROWS($CI$126:CI129))="ausblenden"</f>
        <v>0</v>
      </c>
      <c r="CL129" s="602"/>
      <c r="CM129" s="602"/>
      <c r="CN129" s="602"/>
      <c r="CO129" s="602"/>
      <c r="CP129" s="602"/>
      <c r="CQ129" s="602"/>
      <c r="CR129" s="602"/>
      <c r="CS129" s="602"/>
      <c r="CT129" s="602"/>
      <c r="CU129" s="602"/>
      <c r="CV129" s="602"/>
      <c r="CW129" s="602"/>
      <c r="CX129" s="602"/>
      <c r="CY129" s="602"/>
      <c r="CZ129" s="602"/>
      <c r="DA129" s="602"/>
      <c r="DB129" s="602"/>
      <c r="DC129" s="602"/>
      <c r="DD129" s="602"/>
      <c r="DE129" s="602"/>
      <c r="DF129" s="602"/>
      <c r="DG129" s="602"/>
      <c r="DH129" s="602"/>
      <c r="DI129" s="602"/>
      <c r="DJ129" s="602"/>
      <c r="DK129" s="602"/>
      <c r="DL129" s="602"/>
      <c r="DM129" s="602"/>
      <c r="DN129" s="602"/>
      <c r="DO129" s="602"/>
      <c r="DP129" s="602"/>
      <c r="DQ129" s="602"/>
      <c r="DR129" s="602"/>
      <c r="DS129" s="602"/>
      <c r="DT129" s="602"/>
      <c r="DU129" s="602"/>
      <c r="DV129" s="602"/>
      <c r="DW129" s="602"/>
      <c r="DX129" s="602"/>
      <c r="DY129" s="602"/>
      <c r="DZ129" s="602"/>
      <c r="EA129" s="602"/>
      <c r="EB129" s="602"/>
      <c r="EC129" s="602"/>
      <c r="ED129" s="602"/>
      <c r="EE129" s="602"/>
      <c r="EF129" s="602"/>
      <c r="EG129" s="621"/>
      <c r="EH129" s="621"/>
      <c r="EI129" s="621"/>
      <c r="EJ129" s="621"/>
      <c r="EK129" s="621"/>
      <c r="EL129" s="621"/>
      <c r="EM129" s="621"/>
      <c r="EN129" s="621"/>
      <c r="EO129" s="621"/>
      <c r="EP129" s="621"/>
      <c r="EQ129" s="621"/>
      <c r="ER129" s="621"/>
      <c r="ES129" s="621"/>
      <c r="ET129" s="621"/>
      <c r="EU129" s="621"/>
      <c r="EV129" s="621"/>
      <c r="EW129" s="621"/>
      <c r="EX129" s="621"/>
      <c r="EY129" s="621"/>
      <c r="EZ129" s="621"/>
    </row>
    <row r="130" spans="2:156" s="629" customFormat="1" x14ac:dyDescent="0.2">
      <c r="B130" s="617" t="str">
        <f>'J_Transferred GHG'!E58</f>
        <v>TR5</v>
      </c>
      <c r="C130" s="627" t="str">
        <f>IF($B130="","",IF(INDEX('J_Transferred GHG'!$F$54:$F$60,ROWS($A$126:A130))="","",INDEX('J_Transferred GHG'!$F$54:$F$60,ROWS($A$126:A130))))</f>
        <v/>
      </c>
      <c r="D130" s="627" t="str">
        <f>IF($B130="","",IF(INDEX('J_Transferred GHG'!$H$54:$H$60,ROWS($A$126:B130))="","",INDEX('J_Transferred GHG'!$H$54:$H$60,ROWS($A$126:B130))))</f>
        <v/>
      </c>
      <c r="E130" s="627" t="str">
        <f>IF($B130="","",IF(INDEX('J_Transferred GHG'!$J$54:$J$60,ROWS($A$126:C130))="","",INDEX('J_Transferred GHG'!$J$54:$J$60,ROWS($A$126:C130))))</f>
        <v/>
      </c>
      <c r="F130" s="627" t="str">
        <f>IF($B130="","",IF(INDEX('J_Transferred GHG'!$K$54:$K$60,ROWS($A$126:D130))="","",INDEX('J_Transferred GHG'!$K$54:$K$60,ROWS($A$126:D130))))</f>
        <v/>
      </c>
      <c r="G130" s="627" t="str">
        <f>IF($B130="","",IF(INDEX('J_Transferred GHG'!$M$54:$M$60,ROWS($A$126:E130))="","",INDEX('J_Transferred GHG'!$M$54:$M$60,ROWS($A$126:E130))))</f>
        <v/>
      </c>
      <c r="H130" s="606"/>
      <c r="I130" s="606"/>
      <c r="J130" s="606"/>
      <c r="K130" s="606"/>
      <c r="L130" s="606"/>
      <c r="M130" s="606"/>
      <c r="N130" s="606"/>
      <c r="O130" s="606"/>
      <c r="P130" s="606"/>
      <c r="Q130" s="606"/>
      <c r="R130" s="606"/>
      <c r="S130" s="606"/>
      <c r="T130" s="606"/>
      <c r="U130" s="606"/>
      <c r="V130" s="606"/>
      <c r="W130" s="606"/>
      <c r="X130" s="606"/>
      <c r="Y130" s="606"/>
      <c r="Z130" s="606"/>
      <c r="AA130" s="606"/>
      <c r="AB130" s="606"/>
      <c r="AC130" s="606"/>
      <c r="AD130" s="606"/>
      <c r="AE130" s="606"/>
      <c r="AF130" s="606"/>
      <c r="AG130" s="606"/>
      <c r="AH130" s="606"/>
      <c r="AI130" s="606"/>
      <c r="AJ130" s="606"/>
      <c r="AK130" s="606"/>
      <c r="AL130" s="606"/>
      <c r="AM130" s="606"/>
      <c r="AN130" s="606"/>
      <c r="AO130" s="606"/>
      <c r="AP130" s="606"/>
      <c r="AQ130" s="606"/>
      <c r="AR130" s="606"/>
      <c r="AS130" s="606"/>
      <c r="AT130" s="606"/>
      <c r="AU130" s="606"/>
      <c r="AV130" s="606"/>
      <c r="AW130" s="606"/>
      <c r="AX130" s="606"/>
      <c r="AY130" s="606"/>
      <c r="AZ130" s="606"/>
      <c r="BA130" s="606"/>
      <c r="BB130" s="606"/>
      <c r="BC130" s="606"/>
      <c r="BD130" s="606"/>
      <c r="CJ130" s="602"/>
      <c r="CK130" s="602" t="b">
        <f>INDEX('J_Transferred GHG'!$A$54:$A$64,ROWS($CI$126:CI130))="ausblenden"</f>
        <v>0</v>
      </c>
      <c r="CL130" s="602"/>
      <c r="CM130" s="602"/>
      <c r="CN130" s="602"/>
      <c r="CO130" s="602"/>
      <c r="CP130" s="602"/>
      <c r="CQ130" s="602"/>
      <c r="CR130" s="602"/>
      <c r="CS130" s="602"/>
      <c r="CT130" s="602"/>
      <c r="CU130" s="602"/>
      <c r="CV130" s="602"/>
      <c r="CW130" s="602"/>
      <c r="CX130" s="602"/>
      <c r="CY130" s="602"/>
      <c r="CZ130" s="602"/>
      <c r="DA130" s="602"/>
      <c r="DB130" s="602"/>
      <c r="DC130" s="602"/>
      <c r="DD130" s="602"/>
      <c r="DE130" s="602"/>
      <c r="DF130" s="602"/>
      <c r="DG130" s="602"/>
      <c r="DH130" s="602"/>
      <c r="DI130" s="602"/>
      <c r="DJ130" s="602"/>
      <c r="DK130" s="602"/>
      <c r="DL130" s="602"/>
      <c r="DM130" s="602"/>
      <c r="DN130" s="602"/>
      <c r="DO130" s="602"/>
      <c r="DP130" s="602"/>
      <c r="DQ130" s="602"/>
      <c r="DR130" s="602"/>
      <c r="DS130" s="602"/>
      <c r="DT130" s="602"/>
      <c r="DU130" s="602"/>
      <c r="DV130" s="602"/>
      <c r="DW130" s="602"/>
      <c r="DX130" s="602"/>
      <c r="DY130" s="602"/>
      <c r="DZ130" s="602"/>
      <c r="EA130" s="602"/>
      <c r="EB130" s="602"/>
      <c r="EC130" s="602"/>
      <c r="ED130" s="602"/>
      <c r="EE130" s="602"/>
      <c r="EF130" s="602"/>
      <c r="EG130" s="621"/>
      <c r="EH130" s="621"/>
      <c r="EI130" s="621"/>
      <c r="EJ130" s="621"/>
      <c r="EK130" s="621"/>
      <c r="EL130" s="621"/>
      <c r="EM130" s="621"/>
      <c r="EN130" s="621"/>
      <c r="EO130" s="621"/>
      <c r="EP130" s="621"/>
      <c r="EQ130" s="621"/>
      <c r="ER130" s="621"/>
      <c r="ES130" s="621"/>
      <c r="ET130" s="621"/>
      <c r="EU130" s="621"/>
      <c r="EV130" s="621"/>
      <c r="EW130" s="621"/>
      <c r="EX130" s="621"/>
      <c r="EY130" s="621"/>
      <c r="EZ130" s="621"/>
    </row>
    <row r="131" spans="2:156" s="629" customFormat="1" x14ac:dyDescent="0.2">
      <c r="B131" s="617" t="str">
        <f>IF(OR(B130="",CK131),"",I_PFC!D70)</f>
        <v/>
      </c>
      <c r="C131" s="627" t="str">
        <f>IF($B131="","",IF(INDEX('J_Transferred GHG'!$F$54:$F$60,ROWS($A$126:A131))="","",INDEX('J_Transferred GHG'!$F$54:$F$60,ROWS($A$126:A131))))</f>
        <v/>
      </c>
      <c r="D131" s="627" t="str">
        <f>IF($B131="","",IF(INDEX('J_Transferred GHG'!$H$54:$H$60,ROWS($A$126:B131))="","",INDEX('J_Transferred GHG'!$H$54:$H$60,ROWS($A$126:B131))))</f>
        <v/>
      </c>
      <c r="E131" s="627" t="str">
        <f>IF($B131="","",IF(INDEX('J_Transferred GHG'!$J$54:$J$60,ROWS($A$126:C131))="","",INDEX('J_Transferred GHG'!$J$54:$J$60,ROWS($A$126:C131))))</f>
        <v/>
      </c>
      <c r="F131" s="627" t="str">
        <f>IF($B131="","",IF(INDEX('J_Transferred GHG'!$K$54:$K$60,ROWS($A$126:D131))="","",INDEX('J_Transferred GHG'!$K$54:$K$60,ROWS($A$126:D131))))</f>
        <v/>
      </c>
      <c r="G131" s="627" t="str">
        <f>IF($B131="","",IF(INDEX('J_Transferred GHG'!$M$54:$M$60,ROWS($A$126:E131))="","",INDEX('J_Transferred GHG'!$M$54:$M$60,ROWS($A$126:E131))))</f>
        <v/>
      </c>
      <c r="H131" s="606"/>
      <c r="I131" s="606"/>
      <c r="J131" s="606"/>
      <c r="K131" s="606"/>
      <c r="L131" s="606"/>
      <c r="M131" s="606"/>
      <c r="N131" s="606"/>
      <c r="O131" s="606"/>
      <c r="P131" s="606"/>
      <c r="Q131" s="606"/>
      <c r="R131" s="606"/>
      <c r="S131" s="606"/>
      <c r="T131" s="606"/>
      <c r="U131" s="606"/>
      <c r="V131" s="606"/>
      <c r="W131" s="606"/>
      <c r="X131" s="606"/>
      <c r="Y131" s="606"/>
      <c r="Z131" s="606"/>
      <c r="AA131" s="606"/>
      <c r="AB131" s="606"/>
      <c r="AC131" s="606"/>
      <c r="AD131" s="606"/>
      <c r="AE131" s="606"/>
      <c r="AF131" s="606"/>
      <c r="AG131" s="606"/>
      <c r="AH131" s="606"/>
      <c r="AI131" s="606"/>
      <c r="AJ131" s="606"/>
      <c r="AK131" s="606"/>
      <c r="AL131" s="606"/>
      <c r="AM131" s="606"/>
      <c r="AN131" s="606"/>
      <c r="AO131" s="606"/>
      <c r="AP131" s="606"/>
      <c r="AQ131" s="606"/>
      <c r="AR131" s="606"/>
      <c r="AS131" s="606"/>
      <c r="AT131" s="606"/>
      <c r="AU131" s="606"/>
      <c r="AV131" s="606"/>
      <c r="AW131" s="606"/>
      <c r="AX131" s="606"/>
      <c r="AY131" s="606"/>
      <c r="AZ131" s="606"/>
      <c r="BA131" s="606"/>
      <c r="BB131" s="606"/>
      <c r="BC131" s="606"/>
      <c r="BD131" s="606"/>
      <c r="CJ131" s="602"/>
      <c r="CK131" s="602" t="b">
        <f>INDEX('J_Transferred GHG'!$A$54:$A$64,ROWS($CI$126:CI131))="ausblenden"</f>
        <v>1</v>
      </c>
      <c r="CL131" s="602"/>
      <c r="CM131" s="602"/>
      <c r="CN131" s="602"/>
      <c r="CO131" s="602"/>
      <c r="CP131" s="602"/>
      <c r="CQ131" s="602"/>
      <c r="CR131" s="602"/>
      <c r="CS131" s="602"/>
      <c r="CT131" s="602"/>
      <c r="CU131" s="602"/>
      <c r="CV131" s="602"/>
      <c r="CW131" s="602"/>
      <c r="CX131" s="602"/>
      <c r="CY131" s="602"/>
      <c r="CZ131" s="602"/>
      <c r="DA131" s="602"/>
      <c r="DB131" s="602"/>
      <c r="DC131" s="602"/>
      <c r="DD131" s="602"/>
      <c r="DE131" s="602"/>
      <c r="DF131" s="602"/>
      <c r="DG131" s="602"/>
      <c r="DH131" s="602"/>
      <c r="DI131" s="602"/>
      <c r="DJ131" s="602"/>
      <c r="DK131" s="602"/>
      <c r="DL131" s="602"/>
      <c r="DM131" s="602"/>
      <c r="DN131" s="602"/>
      <c r="DO131" s="602"/>
      <c r="DP131" s="602"/>
      <c r="DQ131" s="602"/>
      <c r="DR131" s="602"/>
      <c r="DS131" s="602"/>
      <c r="DT131" s="602"/>
      <c r="DU131" s="602"/>
      <c r="DV131" s="602"/>
      <c r="DW131" s="602"/>
      <c r="DX131" s="602"/>
      <c r="DY131" s="602"/>
      <c r="DZ131" s="602"/>
      <c r="EA131" s="602"/>
      <c r="EB131" s="602"/>
      <c r="EC131" s="602"/>
      <c r="ED131" s="602"/>
      <c r="EE131" s="602"/>
      <c r="EF131" s="602"/>
      <c r="EG131" s="621"/>
      <c r="EH131" s="621"/>
      <c r="EI131" s="621"/>
      <c r="EJ131" s="621"/>
      <c r="EK131" s="621"/>
      <c r="EL131" s="621"/>
      <c r="EM131" s="621"/>
      <c r="EN131" s="621"/>
      <c r="EO131" s="621"/>
      <c r="EP131" s="621"/>
      <c r="EQ131" s="621"/>
      <c r="ER131" s="621"/>
      <c r="ES131" s="621"/>
      <c r="ET131" s="621"/>
      <c r="EU131" s="621"/>
      <c r="EV131" s="621"/>
      <c r="EW131" s="621"/>
      <c r="EX131" s="621"/>
      <c r="EY131" s="621"/>
      <c r="EZ131" s="621"/>
    </row>
    <row r="132" spans="2:156" s="629" customFormat="1" x14ac:dyDescent="0.2">
      <c r="B132" s="617" t="str">
        <f>IF(OR(B131="",CK132),"",I_PFC!D71)</f>
        <v/>
      </c>
      <c r="C132" s="627" t="str">
        <f>IF($B132="","",IF(INDEX('J_Transferred GHG'!$F$54:$F$60,ROWS($A$126:A132))="","",INDEX('J_Transferred GHG'!$F$54:$F$60,ROWS($A$126:A132))))</f>
        <v/>
      </c>
      <c r="D132" s="627" t="str">
        <f>IF($B132="","",IF(INDEX('J_Transferred GHG'!$H$54:$H$60,ROWS($A$126:B132))="","",INDEX('J_Transferred GHG'!$H$54:$H$60,ROWS($A$126:B132))))</f>
        <v/>
      </c>
      <c r="E132" s="627" t="str">
        <f>IF($B132="","",IF(INDEX('J_Transferred GHG'!$J$54:$J$60,ROWS($A$126:C132))="","",INDEX('J_Transferred GHG'!$J$54:$J$60,ROWS($A$126:C132))))</f>
        <v/>
      </c>
      <c r="F132" s="627" t="str">
        <f>IF($B132="","",IF(INDEX('J_Transferred GHG'!$K$54:$K$60,ROWS($A$126:D132))="","",INDEX('J_Transferred GHG'!$K$54:$K$60,ROWS($A$126:D132))))</f>
        <v/>
      </c>
      <c r="G132" s="627" t="str">
        <f>IF($B132="","",IF(INDEX('J_Transferred GHG'!$M$54:$M$60,ROWS($A$126:E132))="","",INDEX('J_Transferred GHG'!$M$54:$M$60,ROWS($A$126:E132))))</f>
        <v/>
      </c>
      <c r="H132" s="606"/>
      <c r="I132" s="606"/>
      <c r="J132" s="606"/>
      <c r="K132" s="606"/>
      <c r="L132" s="606"/>
      <c r="M132" s="606"/>
      <c r="N132" s="606"/>
      <c r="O132" s="606"/>
      <c r="P132" s="606"/>
      <c r="Q132" s="606"/>
      <c r="R132" s="606"/>
      <c r="S132" s="606"/>
      <c r="T132" s="606"/>
      <c r="U132" s="606"/>
      <c r="V132" s="606"/>
      <c r="W132" s="606"/>
      <c r="X132" s="606"/>
      <c r="Y132" s="606"/>
      <c r="Z132" s="606"/>
      <c r="AA132" s="606"/>
      <c r="AB132" s="606"/>
      <c r="AC132" s="606"/>
      <c r="AD132" s="606"/>
      <c r="AE132" s="606"/>
      <c r="AF132" s="606"/>
      <c r="AG132" s="606"/>
      <c r="AH132" s="606"/>
      <c r="AI132" s="606"/>
      <c r="AJ132" s="606"/>
      <c r="AK132" s="606"/>
      <c r="AL132" s="606"/>
      <c r="AM132" s="606"/>
      <c r="AN132" s="606"/>
      <c r="AO132" s="606"/>
      <c r="AP132" s="606"/>
      <c r="AQ132" s="606"/>
      <c r="AR132" s="606"/>
      <c r="AS132" s="606"/>
      <c r="AT132" s="606"/>
      <c r="AU132" s="606"/>
      <c r="AV132" s="606"/>
      <c r="AW132" s="606"/>
      <c r="AX132" s="606"/>
      <c r="AY132" s="606"/>
      <c r="AZ132" s="606"/>
      <c r="BA132" s="606"/>
      <c r="BB132" s="606"/>
      <c r="BC132" s="606"/>
      <c r="BD132" s="606"/>
      <c r="CJ132" s="602"/>
      <c r="CK132" s="602" t="b">
        <f>INDEX('J_Transferred GHG'!$A$54:$A$64,ROWS($CI$126:CI132))="ausblenden"</f>
        <v>0</v>
      </c>
      <c r="CL132" s="602"/>
      <c r="CM132" s="602"/>
      <c r="CN132" s="602"/>
      <c r="CO132" s="602"/>
      <c r="CP132" s="602"/>
      <c r="CQ132" s="602"/>
      <c r="CR132" s="602"/>
      <c r="CS132" s="602"/>
      <c r="CT132" s="602"/>
      <c r="CU132" s="602"/>
      <c r="CV132" s="602"/>
      <c r="CW132" s="602"/>
      <c r="CX132" s="602"/>
      <c r="CY132" s="602"/>
      <c r="CZ132" s="602"/>
      <c r="DA132" s="602"/>
      <c r="DB132" s="602"/>
      <c r="DC132" s="602"/>
      <c r="DD132" s="602"/>
      <c r="DE132" s="602"/>
      <c r="DF132" s="602"/>
      <c r="DG132" s="602"/>
      <c r="DH132" s="602"/>
      <c r="DI132" s="602"/>
      <c r="DJ132" s="602"/>
      <c r="DK132" s="602"/>
      <c r="DL132" s="602"/>
      <c r="DM132" s="602"/>
      <c r="DN132" s="602"/>
      <c r="DO132" s="602"/>
      <c r="DP132" s="602"/>
      <c r="DQ132" s="602"/>
      <c r="DR132" s="602"/>
      <c r="DS132" s="602"/>
      <c r="DT132" s="602"/>
      <c r="DU132" s="602"/>
      <c r="DV132" s="602"/>
      <c r="DW132" s="602"/>
      <c r="DX132" s="602"/>
      <c r="DY132" s="602"/>
      <c r="DZ132" s="602"/>
      <c r="EA132" s="602"/>
      <c r="EB132" s="602"/>
      <c r="EC132" s="602"/>
      <c r="ED132" s="602"/>
      <c r="EE132" s="602"/>
      <c r="EF132" s="602"/>
      <c r="EG132" s="621"/>
      <c r="EH132" s="621"/>
      <c r="EI132" s="621"/>
      <c r="EJ132" s="621"/>
      <c r="EK132" s="621"/>
      <c r="EL132" s="621"/>
      <c r="EM132" s="621"/>
      <c r="EN132" s="621"/>
      <c r="EO132" s="621"/>
      <c r="EP132" s="621"/>
      <c r="EQ132" s="621"/>
      <c r="ER132" s="621"/>
      <c r="ES132" s="621"/>
      <c r="ET132" s="621"/>
      <c r="EU132" s="621"/>
      <c r="EV132" s="621"/>
      <c r="EW132" s="621"/>
      <c r="EX132" s="621"/>
      <c r="EY132" s="621"/>
      <c r="EZ132" s="621"/>
    </row>
    <row r="133" spans="2:156" s="629" customFormat="1" x14ac:dyDescent="0.2">
      <c r="B133" s="617" t="str">
        <f>IF(OR(B132="",CK133),"",I_PFC!D72)</f>
        <v/>
      </c>
      <c r="C133" s="627" t="str">
        <f>IF($B133="","",IF(INDEX('J_Transferred GHG'!$F$54:$F$60,ROWS($A$126:A133))="","",INDEX('J_Transferred GHG'!$F$54:$F$60,ROWS($A$126:A133))))</f>
        <v/>
      </c>
      <c r="D133" s="627" t="str">
        <f>IF($B133="","",IF(INDEX('J_Transferred GHG'!$H$54:$H$60,ROWS($A$126:B133))="","",INDEX('J_Transferred GHG'!$H$54:$H$60,ROWS($A$126:B133))))</f>
        <v/>
      </c>
      <c r="E133" s="627" t="str">
        <f>IF($B133="","",IF(INDEX('J_Transferred GHG'!$J$54:$J$60,ROWS($A$126:C133))="","",INDEX('J_Transferred GHG'!$J$54:$J$60,ROWS($A$126:C133))))</f>
        <v/>
      </c>
      <c r="F133" s="627" t="str">
        <f>IF($B133="","",IF(INDEX('J_Transferred GHG'!$K$54:$K$60,ROWS($A$126:D133))="","",INDEX('J_Transferred GHG'!$K$54:$K$60,ROWS($A$126:D133))))</f>
        <v/>
      </c>
      <c r="G133" s="627" t="str">
        <f>IF($B133="","",IF(INDEX('J_Transferred GHG'!$M$54:$M$60,ROWS($A$126:E133))="","",INDEX('J_Transferred GHG'!$M$54:$M$60,ROWS($A$126:E133))))</f>
        <v/>
      </c>
      <c r="H133" s="606"/>
      <c r="I133" s="606"/>
      <c r="J133" s="606"/>
      <c r="K133" s="606"/>
      <c r="L133" s="606"/>
      <c r="M133" s="606"/>
      <c r="N133" s="606"/>
      <c r="O133" s="606"/>
      <c r="P133" s="606"/>
      <c r="Q133" s="606"/>
      <c r="R133" s="606"/>
      <c r="S133" s="606"/>
      <c r="T133" s="606"/>
      <c r="U133" s="606"/>
      <c r="V133" s="606"/>
      <c r="W133" s="606"/>
      <c r="X133" s="606"/>
      <c r="Y133" s="606"/>
      <c r="Z133" s="606"/>
      <c r="AA133" s="606"/>
      <c r="AB133" s="606"/>
      <c r="AC133" s="606"/>
      <c r="AD133" s="606"/>
      <c r="AE133" s="606"/>
      <c r="AF133" s="606"/>
      <c r="AG133" s="606"/>
      <c r="AH133" s="606"/>
      <c r="AI133" s="606"/>
      <c r="AJ133" s="606"/>
      <c r="AK133" s="606"/>
      <c r="AL133" s="606"/>
      <c r="AM133" s="606"/>
      <c r="AN133" s="606"/>
      <c r="AO133" s="606"/>
      <c r="AP133" s="606"/>
      <c r="AQ133" s="606"/>
      <c r="AR133" s="606"/>
      <c r="AS133" s="606"/>
      <c r="AT133" s="606"/>
      <c r="AU133" s="606"/>
      <c r="AV133" s="606"/>
      <c r="AW133" s="606"/>
      <c r="AX133" s="606"/>
      <c r="AY133" s="606"/>
      <c r="AZ133" s="606"/>
      <c r="BA133" s="606"/>
      <c r="BB133" s="606"/>
      <c r="BC133" s="606"/>
      <c r="BD133" s="606"/>
      <c r="CJ133" s="602"/>
      <c r="CK133" s="602" t="b">
        <f>INDEX('J_Transferred GHG'!$A$54:$A$64,ROWS($CI$126:CI133))="ausblenden"</f>
        <v>0</v>
      </c>
      <c r="CL133" s="602"/>
      <c r="CM133" s="602"/>
      <c r="CN133" s="602"/>
      <c r="CO133" s="602"/>
      <c r="CP133" s="602"/>
      <c r="CQ133" s="602"/>
      <c r="CR133" s="602"/>
      <c r="CS133" s="602"/>
      <c r="CT133" s="602"/>
      <c r="CU133" s="602"/>
      <c r="CV133" s="602"/>
      <c r="CW133" s="602"/>
      <c r="CX133" s="602"/>
      <c r="CY133" s="602"/>
      <c r="CZ133" s="602"/>
      <c r="DA133" s="602"/>
      <c r="DB133" s="602"/>
      <c r="DC133" s="602"/>
      <c r="DD133" s="602"/>
      <c r="DE133" s="602"/>
      <c r="DF133" s="602"/>
      <c r="DG133" s="602"/>
      <c r="DH133" s="602"/>
      <c r="DI133" s="602"/>
      <c r="DJ133" s="602"/>
      <c r="DK133" s="602"/>
      <c r="DL133" s="602"/>
      <c r="DM133" s="602"/>
      <c r="DN133" s="602"/>
      <c r="DO133" s="602"/>
      <c r="DP133" s="602"/>
      <c r="DQ133" s="602"/>
      <c r="DR133" s="602"/>
      <c r="DS133" s="602"/>
      <c r="DT133" s="602"/>
      <c r="DU133" s="602"/>
      <c r="DV133" s="602"/>
      <c r="DW133" s="602"/>
      <c r="DX133" s="602"/>
      <c r="DY133" s="602"/>
      <c r="DZ133" s="602"/>
      <c r="EA133" s="602"/>
      <c r="EB133" s="602"/>
      <c r="EC133" s="602"/>
      <c r="ED133" s="602"/>
      <c r="EE133" s="602"/>
      <c r="EF133" s="602"/>
      <c r="EG133" s="621"/>
      <c r="EH133" s="621"/>
      <c r="EI133" s="621"/>
      <c r="EJ133" s="621"/>
      <c r="EK133" s="621"/>
      <c r="EL133" s="621"/>
      <c r="EM133" s="621"/>
      <c r="EN133" s="621"/>
      <c r="EO133" s="621"/>
      <c r="EP133" s="621"/>
      <c r="EQ133" s="621"/>
      <c r="ER133" s="621"/>
      <c r="ES133" s="621"/>
      <c r="ET133" s="621"/>
      <c r="EU133" s="621"/>
      <c r="EV133" s="621"/>
      <c r="EW133" s="621"/>
      <c r="EX133" s="621"/>
      <c r="EY133" s="621"/>
      <c r="EZ133" s="621"/>
    </row>
    <row r="134" spans="2:156" s="629" customFormat="1" x14ac:dyDescent="0.2">
      <c r="B134" s="617" t="str">
        <f>IF(OR(B133="",CK134),"",I_PFC!D73)</f>
        <v/>
      </c>
      <c r="C134" s="627" t="str">
        <f>IF($B134="","",IF(INDEX('J_Transferred GHG'!$F$54:$F$60,ROWS($A$126:A134))="","",INDEX('J_Transferred GHG'!$F$54:$F$60,ROWS($A$126:A134))))</f>
        <v/>
      </c>
      <c r="D134" s="627" t="str">
        <f>IF($B134="","",IF(INDEX('J_Transferred GHG'!$H$54:$H$60,ROWS($A$126:B134))="","",INDEX('J_Transferred GHG'!$H$54:$H$60,ROWS($A$126:B134))))</f>
        <v/>
      </c>
      <c r="E134" s="627" t="str">
        <f>IF($B134="","",IF(INDEX('J_Transferred GHG'!$J$54:$J$60,ROWS($A$126:C134))="","",INDEX('J_Transferred GHG'!$J$54:$J$60,ROWS($A$126:C134))))</f>
        <v/>
      </c>
      <c r="F134" s="627" t="str">
        <f>IF($B134="","",IF(INDEX('J_Transferred GHG'!$K$54:$K$60,ROWS($A$126:D134))="","",INDEX('J_Transferred GHG'!$K$54:$K$60,ROWS($A$126:D134))))</f>
        <v/>
      </c>
      <c r="G134" s="627" t="str">
        <f>IF($B134="","",IF(INDEX('J_Transferred GHG'!$M$54:$M$60,ROWS($A$126:E134))="","",INDEX('J_Transferred GHG'!$M$54:$M$60,ROWS($A$126:E134))))</f>
        <v/>
      </c>
      <c r="H134" s="606"/>
      <c r="I134" s="606"/>
      <c r="J134" s="606"/>
      <c r="K134" s="606"/>
      <c r="L134" s="606"/>
      <c r="M134" s="606"/>
      <c r="N134" s="606"/>
      <c r="O134" s="606"/>
      <c r="P134" s="606"/>
      <c r="Q134" s="606"/>
      <c r="R134" s="606"/>
      <c r="S134" s="606"/>
      <c r="T134" s="606"/>
      <c r="U134" s="606"/>
      <c r="V134" s="606"/>
      <c r="W134" s="606"/>
      <c r="X134" s="606"/>
      <c r="Y134" s="606"/>
      <c r="Z134" s="606"/>
      <c r="AA134" s="606"/>
      <c r="AB134" s="606"/>
      <c r="AC134" s="606"/>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606"/>
      <c r="AY134" s="606"/>
      <c r="AZ134" s="606"/>
      <c r="BA134" s="606"/>
      <c r="BB134" s="606"/>
      <c r="BC134" s="606"/>
      <c r="BD134" s="606"/>
      <c r="CJ134" s="602"/>
      <c r="CK134" s="602" t="b">
        <f>INDEX('J_Transferred GHG'!$A$54:$A$64,ROWS($CI$126:CI134))="ausblenden"</f>
        <v>0</v>
      </c>
      <c r="CL134" s="602"/>
      <c r="CM134" s="602"/>
      <c r="CN134" s="602"/>
      <c r="CO134" s="602"/>
      <c r="CP134" s="602"/>
      <c r="CQ134" s="602"/>
      <c r="CR134" s="602"/>
      <c r="CS134" s="602"/>
      <c r="CT134" s="602"/>
      <c r="CU134" s="602"/>
      <c r="CV134" s="602"/>
      <c r="CW134" s="602"/>
      <c r="CX134" s="602"/>
      <c r="CY134" s="602"/>
      <c r="CZ134" s="602"/>
      <c r="DA134" s="602"/>
      <c r="DB134" s="602"/>
      <c r="DC134" s="602"/>
      <c r="DD134" s="602"/>
      <c r="DE134" s="602"/>
      <c r="DF134" s="602"/>
      <c r="DG134" s="602"/>
      <c r="DH134" s="602"/>
      <c r="DI134" s="602"/>
      <c r="DJ134" s="602"/>
      <c r="DK134" s="602"/>
      <c r="DL134" s="602"/>
      <c r="DM134" s="602"/>
      <c r="DN134" s="602"/>
      <c r="DO134" s="602"/>
      <c r="DP134" s="602"/>
      <c r="DQ134" s="602"/>
      <c r="DR134" s="602"/>
      <c r="DS134" s="602"/>
      <c r="DT134" s="602"/>
      <c r="DU134" s="602"/>
      <c r="DV134" s="602"/>
      <c r="DW134" s="602"/>
      <c r="DX134" s="602"/>
      <c r="DY134" s="602"/>
      <c r="DZ134" s="602"/>
      <c r="EA134" s="602"/>
      <c r="EB134" s="602"/>
      <c r="EC134" s="602"/>
      <c r="ED134" s="602"/>
      <c r="EE134" s="602"/>
      <c r="EF134" s="602"/>
      <c r="EG134" s="621"/>
      <c r="EH134" s="621"/>
      <c r="EI134" s="621"/>
      <c r="EJ134" s="621"/>
      <c r="EK134" s="621"/>
      <c r="EL134" s="621"/>
      <c r="EM134" s="621"/>
      <c r="EN134" s="621"/>
      <c r="EO134" s="621"/>
      <c r="EP134" s="621"/>
      <c r="EQ134" s="621"/>
      <c r="ER134" s="621"/>
      <c r="ES134" s="621"/>
      <c r="ET134" s="621"/>
      <c r="EU134" s="621"/>
      <c r="EV134" s="621"/>
      <c r="EW134" s="621"/>
      <c r="EX134" s="621"/>
      <c r="EY134" s="621"/>
      <c r="EZ134" s="621"/>
    </row>
    <row r="135" spans="2:156" s="629" customFormat="1" x14ac:dyDescent="0.2">
      <c r="B135" s="617" t="str">
        <f>IF(OR(B134="",CK135),"",I_PFC!D74)</f>
        <v/>
      </c>
      <c r="C135" s="627" t="str">
        <f>IF($B135="","",IF(INDEX('J_Transferred GHG'!$F$54:$F$60,ROWS($A$126:A135))="","",INDEX('J_Transferred GHG'!$F$54:$F$60,ROWS($A$126:A135))))</f>
        <v/>
      </c>
      <c r="D135" s="627" t="str">
        <f>IF($B135="","",IF(INDEX('J_Transferred GHG'!$H$54:$H$60,ROWS($A$126:B135))="","",INDEX('J_Transferred GHG'!$H$54:$H$60,ROWS($A$126:B135))))</f>
        <v/>
      </c>
      <c r="E135" s="627" t="str">
        <f>IF($B135="","",IF(INDEX('J_Transferred GHG'!$J$54:$J$60,ROWS($A$126:C135))="","",INDEX('J_Transferred GHG'!$J$54:$J$60,ROWS($A$126:C135))))</f>
        <v/>
      </c>
      <c r="F135" s="627" t="str">
        <f>IF($B135="","",IF(INDEX('J_Transferred GHG'!$K$54:$K$60,ROWS($A$126:D135))="","",INDEX('J_Transferred GHG'!$K$54:$K$60,ROWS($A$126:D135))))</f>
        <v/>
      </c>
      <c r="G135" s="627" t="str">
        <f>IF($B135="","",IF(INDEX('J_Transferred GHG'!$M$54:$M$60,ROWS($A$126:E135))="","",INDEX('J_Transferred GHG'!$M$54:$M$60,ROWS($A$126:E135))))</f>
        <v/>
      </c>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606"/>
      <c r="AD135" s="606"/>
      <c r="AE135" s="606"/>
      <c r="AF135" s="606"/>
      <c r="AG135" s="606"/>
      <c r="AH135" s="606"/>
      <c r="AI135" s="606"/>
      <c r="AJ135" s="606"/>
      <c r="AK135" s="606"/>
      <c r="AL135" s="606"/>
      <c r="AM135" s="606"/>
      <c r="AN135" s="606"/>
      <c r="AO135" s="606"/>
      <c r="AP135" s="606"/>
      <c r="AQ135" s="606"/>
      <c r="AR135" s="606"/>
      <c r="AS135" s="606"/>
      <c r="AT135" s="606"/>
      <c r="AU135" s="606"/>
      <c r="AV135" s="606"/>
      <c r="AW135" s="606"/>
      <c r="AX135" s="606"/>
      <c r="AY135" s="606"/>
      <c r="AZ135" s="606"/>
      <c r="BA135" s="606"/>
      <c r="BB135" s="606"/>
      <c r="BC135" s="606"/>
      <c r="BD135" s="606"/>
      <c r="CJ135" s="602"/>
      <c r="CK135" s="602" t="b">
        <f>INDEX('J_Transferred GHG'!$A$54:$A$64,ROWS($CI$126:CI135))="ausblenden"</f>
        <v>0</v>
      </c>
      <c r="CL135" s="602"/>
      <c r="CM135" s="602"/>
      <c r="CN135" s="602"/>
      <c r="CO135" s="602"/>
      <c r="CP135" s="602"/>
      <c r="CQ135" s="602"/>
      <c r="CR135" s="602"/>
      <c r="CS135" s="602"/>
      <c r="CT135" s="602"/>
      <c r="CU135" s="602"/>
      <c r="CV135" s="602"/>
      <c r="CW135" s="602"/>
      <c r="CX135" s="602"/>
      <c r="CY135" s="602"/>
      <c r="CZ135" s="602"/>
      <c r="DA135" s="602"/>
      <c r="DB135" s="602"/>
      <c r="DC135" s="602"/>
      <c r="DD135" s="602"/>
      <c r="DE135" s="602"/>
      <c r="DF135" s="602"/>
      <c r="DG135" s="602"/>
      <c r="DH135" s="602"/>
      <c r="DI135" s="602"/>
      <c r="DJ135" s="602"/>
      <c r="DK135" s="602"/>
      <c r="DL135" s="602"/>
      <c r="DM135" s="602"/>
      <c r="DN135" s="602"/>
      <c r="DO135" s="602"/>
      <c r="DP135" s="602"/>
      <c r="DQ135" s="602"/>
      <c r="DR135" s="602"/>
      <c r="DS135" s="602"/>
      <c r="DT135" s="602"/>
      <c r="DU135" s="602"/>
      <c r="DV135" s="602"/>
      <c r="DW135" s="602"/>
      <c r="DX135" s="602"/>
      <c r="DY135" s="602"/>
      <c r="DZ135" s="602"/>
      <c r="EA135" s="602"/>
      <c r="EB135" s="602"/>
      <c r="EC135" s="602"/>
      <c r="ED135" s="602"/>
      <c r="EE135" s="602"/>
      <c r="EF135" s="602"/>
      <c r="EG135" s="621"/>
      <c r="EH135" s="621"/>
      <c r="EI135" s="621"/>
      <c r="EJ135" s="621"/>
      <c r="EK135" s="621"/>
      <c r="EL135" s="621"/>
      <c r="EM135" s="621"/>
      <c r="EN135" s="621"/>
      <c r="EO135" s="621"/>
      <c r="EP135" s="621"/>
      <c r="EQ135" s="621"/>
      <c r="ER135" s="621"/>
      <c r="ES135" s="621"/>
      <c r="ET135" s="621"/>
      <c r="EU135" s="621"/>
      <c r="EV135" s="621"/>
      <c r="EW135" s="621"/>
      <c r="EX135" s="621"/>
      <c r="EY135" s="621"/>
      <c r="EZ135" s="621"/>
    </row>
    <row r="136" spans="2:156" x14ac:dyDescent="0.2">
      <c r="T136" s="606"/>
      <c r="U136" s="606"/>
    </row>
    <row r="137" spans="2:156" x14ac:dyDescent="0.2">
      <c r="T137" s="606"/>
      <c r="U137" s="606"/>
    </row>
    <row r="138" spans="2:156" x14ac:dyDescent="0.2">
      <c r="T138" s="606"/>
      <c r="U138" s="606"/>
    </row>
    <row r="139" spans="2:156" x14ac:dyDescent="0.2">
      <c r="T139" s="606"/>
      <c r="U139" s="606"/>
    </row>
  </sheetData>
  <sheetCalcPr fullCalcOnLoad="1"/>
  <sheetProtection sheet="1" formatColumns="0" formatRows="0" insertHyperlinks="0"/>
  <mergeCells count="19">
    <mergeCell ref="AO109:AV109"/>
    <mergeCell ref="AW109:BB109"/>
    <mergeCell ref="AV9:BC9"/>
    <mergeCell ref="BD9:BK9"/>
    <mergeCell ref="BL9:BS9"/>
    <mergeCell ref="AN9:AU9"/>
    <mergeCell ref="I89:M89"/>
    <mergeCell ref="J109:L109"/>
    <mergeCell ref="M109:O109"/>
    <mergeCell ref="P109:R109"/>
    <mergeCell ref="S109:U109"/>
    <mergeCell ref="V109:X109"/>
    <mergeCell ref="Y109:AF109"/>
    <mergeCell ref="Z3:AE3"/>
    <mergeCell ref="O9:S9"/>
    <mergeCell ref="X9:AE9"/>
    <mergeCell ref="AF9:AM9"/>
    <mergeCell ref="AG109:AN109"/>
    <mergeCell ref="N3:T3"/>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indexed="11"/>
  </sheetPr>
  <dimension ref="A1:K33"/>
  <sheetViews>
    <sheetView topLeftCell="A29" workbookViewId="0">
      <selection activeCell="H42" sqref="H42"/>
    </sheetView>
  </sheetViews>
  <sheetFormatPr defaultColWidth="11.42578125" defaultRowHeight="12.75" x14ac:dyDescent="0.2"/>
  <cols>
    <col min="1" max="1" width="9.140625" style="78" customWidth="1"/>
    <col min="2" max="2" width="34.42578125" style="78" customWidth="1"/>
    <col min="3" max="9" width="9.140625" style="590" customWidth="1"/>
    <col min="10" max="10" width="32.28515625" style="590" customWidth="1"/>
    <col min="11" max="11" width="32.28515625" style="78" customWidth="1"/>
    <col min="12" max="16384" width="11.42578125" style="78"/>
  </cols>
  <sheetData>
    <row r="1" spans="1:11" ht="23.25" x14ac:dyDescent="0.35">
      <c r="A1" s="593" t="s">
        <v>68</v>
      </c>
    </row>
    <row r="3" spans="1:11" x14ac:dyDescent="0.2">
      <c r="B3" s="1477" t="s">
        <v>50</v>
      </c>
      <c r="C3" s="586"/>
      <c r="D3" s="1480" t="s">
        <v>44</v>
      </c>
      <c r="E3" s="1482"/>
      <c r="F3" s="1480" t="s">
        <v>49</v>
      </c>
      <c r="G3" s="1481"/>
      <c r="H3" s="1481"/>
      <c r="I3" s="1482"/>
      <c r="J3" s="1483" t="s">
        <v>52</v>
      </c>
      <c r="K3" s="1483" t="s">
        <v>48</v>
      </c>
    </row>
    <row r="4" spans="1:11" x14ac:dyDescent="0.2">
      <c r="B4" s="1478"/>
      <c r="C4" s="586"/>
      <c r="D4" s="586" t="s">
        <v>45</v>
      </c>
      <c r="E4" s="586" t="s">
        <v>47</v>
      </c>
      <c r="F4" s="586" t="s">
        <v>46</v>
      </c>
      <c r="G4" s="586" t="s">
        <v>46</v>
      </c>
      <c r="H4" s="586" t="s">
        <v>46</v>
      </c>
      <c r="I4" s="586" t="s">
        <v>46</v>
      </c>
      <c r="J4" s="1483"/>
      <c r="K4" s="1483"/>
    </row>
    <row r="5" spans="1:11" x14ac:dyDescent="0.2">
      <c r="B5" s="1479"/>
      <c r="C5" s="586" t="s">
        <v>35</v>
      </c>
      <c r="D5" s="1480" t="s">
        <v>35</v>
      </c>
      <c r="E5" s="1482"/>
      <c r="F5" s="586" t="s">
        <v>35</v>
      </c>
      <c r="G5" s="586" t="s">
        <v>35</v>
      </c>
      <c r="H5" s="586" t="s">
        <v>35</v>
      </c>
      <c r="I5" s="586" t="s">
        <v>35</v>
      </c>
      <c r="J5" s="1483"/>
      <c r="K5" s="1483"/>
    </row>
    <row r="6" spans="1:11" x14ac:dyDescent="0.2">
      <c r="B6" s="587" t="s">
        <v>53</v>
      </c>
      <c r="C6" s="591">
        <v>1</v>
      </c>
      <c r="D6" s="591" t="s">
        <v>39</v>
      </c>
      <c r="E6" s="591" t="s">
        <v>39</v>
      </c>
      <c r="F6" s="331" t="s">
        <v>42</v>
      </c>
      <c r="G6" s="331" t="s">
        <v>43</v>
      </c>
      <c r="H6" s="331" t="s">
        <v>51</v>
      </c>
      <c r="I6" s="331"/>
      <c r="J6" s="588" t="s">
        <v>408</v>
      </c>
      <c r="K6" s="589"/>
    </row>
    <row r="7" spans="1:11" x14ac:dyDescent="0.2">
      <c r="B7" s="587"/>
      <c r="C7" s="591"/>
      <c r="D7" s="1475">
        <v>1</v>
      </c>
      <c r="E7" s="1476"/>
      <c r="F7" s="331">
        <v>1</v>
      </c>
      <c r="G7" s="331">
        <v>1</v>
      </c>
      <c r="H7" s="331">
        <v>1</v>
      </c>
      <c r="I7" s="331"/>
      <c r="J7" s="588"/>
      <c r="K7" s="589"/>
    </row>
    <row r="8" spans="1:11" x14ac:dyDescent="0.2">
      <c r="B8" s="587" t="s">
        <v>33</v>
      </c>
      <c r="C8" s="591">
        <v>1</v>
      </c>
      <c r="D8" s="591" t="s">
        <v>39</v>
      </c>
      <c r="E8" s="591" t="s">
        <v>39</v>
      </c>
      <c r="F8" s="331" t="s">
        <v>42</v>
      </c>
      <c r="G8" s="331" t="s">
        <v>43</v>
      </c>
      <c r="H8" s="331" t="s">
        <v>51</v>
      </c>
      <c r="I8" s="331"/>
      <c r="J8" s="588" t="s">
        <v>264</v>
      </c>
      <c r="K8" s="589"/>
    </row>
    <row r="9" spans="1:11" x14ac:dyDescent="0.2">
      <c r="B9" s="587"/>
      <c r="C9" s="591"/>
      <c r="D9" s="1475">
        <v>1</v>
      </c>
      <c r="E9" s="1476"/>
      <c r="F9" s="331">
        <v>1</v>
      </c>
      <c r="G9" s="331">
        <v>1</v>
      </c>
      <c r="H9" s="331">
        <v>1</v>
      </c>
      <c r="I9" s="331"/>
      <c r="J9" s="588"/>
      <c r="K9" s="589"/>
    </row>
    <row r="10" spans="1:11" x14ac:dyDescent="0.2">
      <c r="B10" s="587" t="s">
        <v>54</v>
      </c>
      <c r="C10" s="591">
        <v>1</v>
      </c>
      <c r="D10" s="591" t="s">
        <v>39</v>
      </c>
      <c r="E10" s="591" t="s">
        <v>39</v>
      </c>
      <c r="F10" s="331" t="s">
        <v>42</v>
      </c>
      <c r="G10" s="331" t="s">
        <v>43</v>
      </c>
      <c r="H10" s="331" t="s">
        <v>51</v>
      </c>
      <c r="I10" s="331"/>
      <c r="J10" s="588" t="s">
        <v>415</v>
      </c>
      <c r="K10" s="589" t="s">
        <v>4</v>
      </c>
    </row>
    <row r="11" spans="1:11" x14ac:dyDescent="0.2">
      <c r="B11" s="587"/>
      <c r="C11" s="591"/>
      <c r="D11" s="1475">
        <v>1</v>
      </c>
      <c r="E11" s="1476"/>
      <c r="F11" s="331">
        <v>1</v>
      </c>
      <c r="G11" s="331">
        <v>1</v>
      </c>
      <c r="H11" s="331">
        <v>1</v>
      </c>
      <c r="I11" s="331"/>
      <c r="J11" s="588"/>
      <c r="K11" s="589"/>
    </row>
    <row r="12" spans="1:11" x14ac:dyDescent="0.2">
      <c r="B12" s="587" t="s">
        <v>60</v>
      </c>
      <c r="C12" s="591">
        <v>1</v>
      </c>
      <c r="D12" s="591" t="s">
        <v>39</v>
      </c>
      <c r="E12" s="591" t="s">
        <v>39</v>
      </c>
      <c r="F12" s="331" t="s">
        <v>42</v>
      </c>
      <c r="G12" s="331" t="s">
        <v>43</v>
      </c>
      <c r="H12" s="331" t="s">
        <v>51</v>
      </c>
      <c r="I12" s="331"/>
      <c r="J12" s="588" t="s">
        <v>412</v>
      </c>
      <c r="K12" s="589" t="s">
        <v>414</v>
      </c>
    </row>
    <row r="13" spans="1:11" x14ac:dyDescent="0.2">
      <c r="B13" s="587"/>
      <c r="C13" s="591"/>
      <c r="D13" s="1475">
        <v>1</v>
      </c>
      <c r="E13" s="1476"/>
      <c r="F13" s="331">
        <v>1</v>
      </c>
      <c r="G13" s="331">
        <v>1</v>
      </c>
      <c r="H13" s="331">
        <v>1</v>
      </c>
      <c r="I13" s="331"/>
      <c r="J13" s="588"/>
      <c r="K13" s="589"/>
    </row>
    <row r="14" spans="1:11" x14ac:dyDescent="0.2">
      <c r="B14" s="587" t="s">
        <v>59</v>
      </c>
      <c r="C14" s="591">
        <v>1</v>
      </c>
      <c r="D14" s="591"/>
      <c r="E14" s="591"/>
      <c r="F14" s="331" t="s">
        <v>41</v>
      </c>
      <c r="G14" s="331"/>
      <c r="H14" s="331"/>
      <c r="I14" s="331"/>
      <c r="J14" s="588" t="s">
        <v>491</v>
      </c>
      <c r="K14" s="589" t="s">
        <v>34</v>
      </c>
    </row>
    <row r="15" spans="1:11" x14ac:dyDescent="0.2">
      <c r="B15" s="587"/>
      <c r="C15" s="591"/>
      <c r="D15" s="1475"/>
      <c r="E15" s="1476"/>
      <c r="F15" s="331">
        <v>1</v>
      </c>
      <c r="G15" s="331"/>
      <c r="H15" s="331"/>
      <c r="I15" s="331"/>
      <c r="J15" s="588"/>
      <c r="K15" s="589"/>
    </row>
    <row r="16" spans="1:11" x14ac:dyDescent="0.2">
      <c r="B16" s="587" t="s">
        <v>58</v>
      </c>
      <c r="C16" s="591">
        <v>1</v>
      </c>
      <c r="D16" s="591" t="s">
        <v>238</v>
      </c>
      <c r="E16" s="591" t="s">
        <v>238</v>
      </c>
      <c r="F16" s="331"/>
      <c r="G16" s="331"/>
      <c r="H16" s="331"/>
      <c r="I16" s="331"/>
      <c r="J16" s="588" t="s">
        <v>0</v>
      </c>
      <c r="K16" s="589"/>
    </row>
    <row r="17" spans="2:11" x14ac:dyDescent="0.2">
      <c r="B17" s="587"/>
      <c r="C17" s="591"/>
      <c r="D17" s="1475">
        <v>1</v>
      </c>
      <c r="E17" s="1476"/>
      <c r="F17" s="331"/>
      <c r="G17" s="331"/>
      <c r="H17" s="331"/>
      <c r="I17" s="331"/>
      <c r="J17" s="588"/>
      <c r="K17" s="589"/>
    </row>
    <row r="18" spans="2:11" x14ac:dyDescent="0.2">
      <c r="B18" s="587" t="s">
        <v>57</v>
      </c>
      <c r="C18" s="591">
        <v>1</v>
      </c>
      <c r="D18" s="591" t="s">
        <v>238</v>
      </c>
      <c r="E18" s="591" t="s">
        <v>238</v>
      </c>
      <c r="F18" s="331"/>
      <c r="G18" s="331"/>
      <c r="H18" s="331"/>
      <c r="I18" s="331"/>
      <c r="J18" s="588" t="s">
        <v>256</v>
      </c>
      <c r="K18" s="589"/>
    </row>
    <row r="19" spans="2:11" x14ac:dyDescent="0.2">
      <c r="B19" s="587"/>
      <c r="C19" s="591"/>
      <c r="D19" s="1475">
        <v>1</v>
      </c>
      <c r="E19" s="1476"/>
      <c r="F19" s="331"/>
      <c r="G19" s="331"/>
      <c r="H19" s="331"/>
      <c r="I19" s="331"/>
      <c r="J19" s="588"/>
      <c r="K19" s="589"/>
    </row>
    <row r="20" spans="2:11" x14ac:dyDescent="0.2">
      <c r="B20" s="587" t="s">
        <v>55</v>
      </c>
      <c r="C20" s="591">
        <v>1</v>
      </c>
      <c r="D20" s="591" t="s">
        <v>39</v>
      </c>
      <c r="E20" s="591" t="s">
        <v>39</v>
      </c>
      <c r="F20" s="331" t="s">
        <v>42</v>
      </c>
      <c r="G20" s="331" t="s">
        <v>43</v>
      </c>
      <c r="H20" s="331" t="s">
        <v>51</v>
      </c>
      <c r="I20" s="331"/>
      <c r="J20" s="588" t="s">
        <v>2</v>
      </c>
      <c r="K20" s="589"/>
    </row>
    <row r="21" spans="2:11" x14ac:dyDescent="0.2">
      <c r="B21" s="587"/>
      <c r="C21" s="591"/>
      <c r="D21" s="1475">
        <v>1</v>
      </c>
      <c r="E21" s="1476"/>
      <c r="F21" s="331">
        <v>1</v>
      </c>
      <c r="G21" s="331">
        <v>1</v>
      </c>
      <c r="H21" s="331">
        <v>1</v>
      </c>
      <c r="I21" s="331"/>
      <c r="J21" s="588"/>
      <c r="K21" s="589"/>
    </row>
    <row r="22" spans="2:11" x14ac:dyDescent="0.2">
      <c r="B22" s="587" t="s">
        <v>56</v>
      </c>
      <c r="C22" s="591">
        <v>1</v>
      </c>
      <c r="D22" s="591" t="s">
        <v>39</v>
      </c>
      <c r="E22" s="591" t="s">
        <v>39</v>
      </c>
      <c r="F22" s="331" t="s">
        <v>42</v>
      </c>
      <c r="G22" s="331" t="s">
        <v>43</v>
      </c>
      <c r="H22" s="331" t="s">
        <v>51</v>
      </c>
      <c r="I22" s="331"/>
      <c r="J22" s="588" t="s">
        <v>1</v>
      </c>
      <c r="K22" s="589"/>
    </row>
    <row r="23" spans="2:11" x14ac:dyDescent="0.2">
      <c r="B23" s="587"/>
      <c r="C23" s="591"/>
      <c r="D23" s="1475">
        <v>1</v>
      </c>
      <c r="E23" s="1476"/>
      <c r="F23" s="331">
        <v>1</v>
      </c>
      <c r="G23" s="331">
        <v>1</v>
      </c>
      <c r="H23" s="331">
        <v>1</v>
      </c>
      <c r="I23" s="331"/>
      <c r="J23" s="588"/>
      <c r="K23" s="589"/>
    </row>
    <row r="24" spans="2:11" x14ac:dyDescent="0.2">
      <c r="B24" s="587" t="s">
        <v>37</v>
      </c>
      <c r="C24" s="591">
        <v>2</v>
      </c>
      <c r="D24" s="591" t="s">
        <v>39</v>
      </c>
      <c r="E24" s="591" t="s">
        <v>39</v>
      </c>
      <c r="F24" s="331" t="s">
        <v>40</v>
      </c>
      <c r="G24" s="331" t="s">
        <v>41</v>
      </c>
      <c r="H24" s="331" t="s">
        <v>42</v>
      </c>
      <c r="I24" s="331" t="s">
        <v>43</v>
      </c>
      <c r="J24" s="588" t="s">
        <v>5</v>
      </c>
      <c r="K24" s="589"/>
    </row>
    <row r="25" spans="2:11" x14ac:dyDescent="0.2">
      <c r="B25" s="587"/>
      <c r="C25" s="591"/>
      <c r="D25" s="1475">
        <v>2</v>
      </c>
      <c r="E25" s="1476"/>
      <c r="F25" s="331">
        <v>1</v>
      </c>
      <c r="G25" s="331">
        <v>2</v>
      </c>
      <c r="H25" s="331">
        <v>2</v>
      </c>
      <c r="I25" s="331">
        <v>1</v>
      </c>
      <c r="J25" s="588"/>
      <c r="K25" s="589"/>
    </row>
    <row r="26" spans="2:11" x14ac:dyDescent="0.2">
      <c r="B26" s="587" t="s">
        <v>38</v>
      </c>
      <c r="C26" s="591">
        <v>2</v>
      </c>
      <c r="D26" s="591" t="s">
        <v>336</v>
      </c>
      <c r="E26" s="591" t="s">
        <v>36</v>
      </c>
      <c r="F26" s="331" t="s">
        <v>40</v>
      </c>
      <c r="G26" s="331" t="s">
        <v>41</v>
      </c>
      <c r="H26" s="331" t="s">
        <v>42</v>
      </c>
      <c r="I26" s="331" t="s">
        <v>43</v>
      </c>
      <c r="J26" s="588" t="s">
        <v>5</v>
      </c>
      <c r="K26" s="589"/>
    </row>
    <row r="27" spans="2:11" x14ac:dyDescent="0.2">
      <c r="B27" s="587"/>
      <c r="C27" s="591"/>
      <c r="D27" s="1475">
        <v>2</v>
      </c>
      <c r="E27" s="1476"/>
      <c r="F27" s="331">
        <v>1</v>
      </c>
      <c r="G27" s="331">
        <v>2</v>
      </c>
      <c r="H27" s="331">
        <v>2</v>
      </c>
      <c r="I27" s="331">
        <v>1</v>
      </c>
      <c r="J27" s="588"/>
      <c r="K27" s="589"/>
    </row>
    <row r="28" spans="2:11" x14ac:dyDescent="0.2">
      <c r="B28" s="587" t="s">
        <v>61</v>
      </c>
      <c r="C28" s="591">
        <v>1</v>
      </c>
      <c r="D28" s="591" t="s">
        <v>39</v>
      </c>
      <c r="E28" s="591" t="s">
        <v>39</v>
      </c>
      <c r="F28" s="331"/>
      <c r="G28" s="331"/>
      <c r="H28" s="331"/>
      <c r="I28" s="331"/>
      <c r="J28" s="588" t="s">
        <v>13</v>
      </c>
      <c r="K28" s="589"/>
    </row>
    <row r="29" spans="2:11" x14ac:dyDescent="0.2">
      <c r="B29" s="587"/>
      <c r="C29" s="591"/>
      <c r="D29" s="1475">
        <v>1</v>
      </c>
      <c r="E29" s="1476"/>
      <c r="F29" s="331"/>
      <c r="G29" s="331"/>
      <c r="H29" s="331"/>
      <c r="I29" s="331"/>
      <c r="J29" s="588"/>
      <c r="K29" s="589"/>
    </row>
    <row r="30" spans="2:11" x14ac:dyDescent="0.2">
      <c r="B30" s="587" t="s">
        <v>62</v>
      </c>
      <c r="C30" s="591">
        <v>1</v>
      </c>
      <c r="D30" s="591" t="s">
        <v>39</v>
      </c>
      <c r="E30" s="591" t="s">
        <v>39</v>
      </c>
      <c r="F30" s="331"/>
      <c r="G30" s="331"/>
      <c r="H30" s="331"/>
      <c r="I30" s="331"/>
      <c r="J30" s="588" t="s">
        <v>26</v>
      </c>
      <c r="K30" s="589"/>
    </row>
    <row r="31" spans="2:11" x14ac:dyDescent="0.2">
      <c r="B31" s="587"/>
      <c r="C31" s="591"/>
      <c r="D31" s="1475">
        <v>1</v>
      </c>
      <c r="E31" s="1476"/>
      <c r="F31" s="331"/>
      <c r="G31" s="331"/>
      <c r="H31" s="331"/>
      <c r="I31" s="331"/>
      <c r="J31" s="588"/>
      <c r="K31" s="589"/>
    </row>
    <row r="32" spans="2:11" x14ac:dyDescent="0.2">
      <c r="B32" s="587"/>
      <c r="C32" s="591"/>
      <c r="D32" s="591"/>
      <c r="E32" s="591"/>
      <c r="F32" s="331"/>
      <c r="G32" s="331"/>
      <c r="H32" s="331"/>
      <c r="I32" s="331"/>
      <c r="J32" s="588"/>
      <c r="K32" s="589"/>
    </row>
    <row r="33" spans="2:11" x14ac:dyDescent="0.2">
      <c r="B33" s="587"/>
      <c r="C33" s="591"/>
      <c r="D33" s="1475"/>
      <c r="E33" s="1476"/>
      <c r="F33" s="331"/>
      <c r="G33" s="331"/>
      <c r="H33" s="331"/>
      <c r="I33" s="331"/>
      <c r="J33" s="588"/>
      <c r="K33" s="589"/>
    </row>
  </sheetData>
  <sheetProtection sheet="1" formatColumns="0" formatRows="0" insertHyperlinks="0"/>
  <mergeCells count="20">
    <mergeCell ref="F3:I3"/>
    <mergeCell ref="D19:E19"/>
    <mergeCell ref="D21:E21"/>
    <mergeCell ref="K3:K5"/>
    <mergeCell ref="D3:E3"/>
    <mergeCell ref="D5:E5"/>
    <mergeCell ref="J3:J5"/>
    <mergeCell ref="D15:E15"/>
    <mergeCell ref="D17:E17"/>
    <mergeCell ref="D7:E7"/>
    <mergeCell ref="D33:E33"/>
    <mergeCell ref="D23:E23"/>
    <mergeCell ref="D25:E25"/>
    <mergeCell ref="D27:E27"/>
    <mergeCell ref="D31:E31"/>
    <mergeCell ref="B3:B5"/>
    <mergeCell ref="D9:E9"/>
    <mergeCell ref="D11:E11"/>
    <mergeCell ref="D29:E29"/>
    <mergeCell ref="D13:E13"/>
  </mergeCells>
  <phoneticPr fontId="93" type="noConversion"/>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indexed="12"/>
  </sheetPr>
  <dimension ref="B2"/>
  <sheetViews>
    <sheetView workbookViewId="0">
      <selection activeCell="B2" sqref="B2"/>
    </sheetView>
  </sheetViews>
  <sheetFormatPr defaultColWidth="11.42578125" defaultRowHeight="12.75" x14ac:dyDescent="0.2"/>
  <cols>
    <col min="1" max="16384" width="11.42578125" style="78"/>
  </cols>
  <sheetData>
    <row r="2" spans="2:2" ht="23.25" x14ac:dyDescent="0.35">
      <c r="B2" s="191" t="s">
        <v>67</v>
      </c>
    </row>
  </sheetData>
  <sheetProtection sheet="1" formatColumns="0" formatRows="0" insertHyperlinks="0"/>
  <phoneticPr fontId="72" type="noConversion"/>
  <pageMargins left="0.7" right="0.7" top="0.78740157499999996" bottom="0.78740157499999996" header="0.3" footer="0.3"/>
  <pageSetup paperSize="9" orientation="portrait" r:id="rId1"/>
  <headerFooter>
    <oddHeader>&amp;L&amp;F, &amp;A&amp;R&amp;D, &amp;T</oddHeader>
    <oddFooter>&amp;C&amp;P / &amp;N</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tabColor indexed="12"/>
    <pageSetUpPr fitToPage="1"/>
  </sheetPr>
  <dimension ref="A2:AN738"/>
  <sheetViews>
    <sheetView topLeftCell="A665" zoomScale="85" zoomScaleNormal="85" workbookViewId="0">
      <pane xSplit="2" topLeftCell="C1" activePane="topRight" state="frozen"/>
      <selection activeCell="A331" sqref="A331"/>
      <selection pane="topRight" activeCell="B709" sqref="B709"/>
    </sheetView>
  </sheetViews>
  <sheetFormatPr defaultColWidth="11.42578125" defaultRowHeight="12.75" outlineLevelRow="1" x14ac:dyDescent="0.2"/>
  <cols>
    <col min="1" max="1" width="23.28515625" style="100" customWidth="1"/>
    <col min="2" max="42" width="12.7109375" style="100" customWidth="1"/>
    <col min="43" max="16384" width="11.42578125" style="100"/>
  </cols>
  <sheetData>
    <row r="2" spans="1:3" x14ac:dyDescent="0.2">
      <c r="A2" s="89" t="s">
        <v>321</v>
      </c>
      <c r="B2" s="89" t="b">
        <v>1</v>
      </c>
      <c r="C2" s="89" t="b">
        <v>0</v>
      </c>
    </row>
    <row r="3" spans="1:3" x14ac:dyDescent="0.2">
      <c r="A3" s="89" t="s">
        <v>409</v>
      </c>
      <c r="B3" s="89" t="str">
        <f>Translations!$B$441</f>
        <v>Metodă standard: Combustibil, articolul 24 alineatul (1)</v>
      </c>
    </row>
    <row r="4" spans="1:3" x14ac:dyDescent="0.2">
      <c r="A4" s="89" t="s">
        <v>410</v>
      </c>
      <c r="B4" s="89" t="str">
        <f>Translations!$B$783</f>
        <v>Metodă standard: Proces, articolul 24 alineatul (2)</v>
      </c>
    </row>
    <row r="5" spans="1:3" x14ac:dyDescent="0.2">
      <c r="A5" s="89" t="s">
        <v>411</v>
      </c>
      <c r="B5" s="89" t="str">
        <f>Translations!$B$784</f>
        <v>Metoda bilanțului masic, articolul 25</v>
      </c>
    </row>
    <row r="6" spans="1:3" x14ac:dyDescent="0.2">
      <c r="A6" s="89" t="s">
        <v>330</v>
      </c>
      <c r="B6" s="89" t="s">
        <v>331</v>
      </c>
    </row>
    <row r="7" spans="1:3" x14ac:dyDescent="0.2">
      <c r="A7" s="89" t="s">
        <v>501</v>
      </c>
      <c r="B7" s="89" t="s">
        <v>502</v>
      </c>
    </row>
    <row r="8" spans="1:3" x14ac:dyDescent="0.2">
      <c r="A8" s="89" t="s">
        <v>503</v>
      </c>
      <c r="B8" s="89" t="s">
        <v>504</v>
      </c>
    </row>
    <row r="9" spans="1:3" x14ac:dyDescent="0.2">
      <c r="A9" s="89" t="s">
        <v>505</v>
      </c>
      <c r="B9" s="89" t="s">
        <v>512</v>
      </c>
    </row>
    <row r="10" spans="1:3" x14ac:dyDescent="0.2">
      <c r="A10" s="89" t="s">
        <v>506</v>
      </c>
      <c r="B10" s="89" t="s">
        <v>511</v>
      </c>
    </row>
    <row r="11" spans="1:3" x14ac:dyDescent="0.2">
      <c r="A11" s="89" t="s">
        <v>507</v>
      </c>
      <c r="B11" s="89" t="s">
        <v>510</v>
      </c>
    </row>
    <row r="12" spans="1:3" x14ac:dyDescent="0.2">
      <c r="A12" s="89" t="s">
        <v>508</v>
      </c>
      <c r="B12" s="89" t="s">
        <v>509</v>
      </c>
    </row>
    <row r="13" spans="1:3" x14ac:dyDescent="0.2">
      <c r="A13" s="89" t="s">
        <v>260</v>
      </c>
      <c r="B13" s="89" t="s">
        <v>261</v>
      </c>
    </row>
    <row r="14" spans="1:3" x14ac:dyDescent="0.2">
      <c r="A14" s="89" t="s">
        <v>359</v>
      </c>
      <c r="B14" s="89" t="s">
        <v>361</v>
      </c>
    </row>
    <row r="15" spans="1:3" x14ac:dyDescent="0.2">
      <c r="A15" s="89" t="s">
        <v>360</v>
      </c>
      <c r="B15" s="89" t="s">
        <v>362</v>
      </c>
    </row>
    <row r="16" spans="1:3" x14ac:dyDescent="0.2">
      <c r="A16" s="89" t="s">
        <v>234</v>
      </c>
      <c r="B16" s="89" t="s">
        <v>235</v>
      </c>
    </row>
    <row r="17" spans="1:3" x14ac:dyDescent="0.2">
      <c r="A17" s="89" t="s">
        <v>236</v>
      </c>
      <c r="B17" s="89" t="s">
        <v>237</v>
      </c>
    </row>
    <row r="18" spans="1:3" x14ac:dyDescent="0.2">
      <c r="A18" s="89" t="s">
        <v>222</v>
      </c>
      <c r="B18" s="89" t="s">
        <v>223</v>
      </c>
    </row>
    <row r="19" spans="1:3" x14ac:dyDescent="0.2">
      <c r="A19" s="89" t="s">
        <v>513</v>
      </c>
      <c r="B19" s="89" t="str">
        <f>Translations!$B$785</f>
        <v xml:space="preserve">&lt;&lt;&lt; Apăsați aici pentru a trece la foaia următoare &gt;&gt;&gt; </v>
      </c>
    </row>
    <row r="20" spans="1:3" x14ac:dyDescent="0.2">
      <c r="A20" s="89" t="s">
        <v>325</v>
      </c>
      <c r="B20" s="89" t="str">
        <f>Translations!$B$786</f>
        <v>Flux de sursă</v>
      </c>
    </row>
    <row r="21" spans="1:3" x14ac:dyDescent="0.2">
      <c r="A21" s="89" t="s">
        <v>326</v>
      </c>
      <c r="B21" s="89" t="str">
        <f>Translations!$B$787</f>
        <v>Punct de măsurare</v>
      </c>
    </row>
    <row r="22" spans="1:3" x14ac:dyDescent="0.2">
      <c r="A22" s="89" t="s">
        <v>241</v>
      </c>
      <c r="B22" s="89" t="str">
        <f>Translations!$B$149</f>
        <v>Operator</v>
      </c>
      <c r="C22" s="89" t="str">
        <f>Translations!$B$788</f>
        <v>Partener comercial</v>
      </c>
    </row>
    <row r="23" spans="1:3" x14ac:dyDescent="0.2">
      <c r="A23" s="89" t="s">
        <v>242</v>
      </c>
      <c r="B23" s="89" t="str">
        <f>Translations!$B$789</f>
        <v>Lot</v>
      </c>
      <c r="C23" s="89" t="str">
        <f>Translations!$B$457</f>
        <v>Continuă</v>
      </c>
    </row>
    <row r="24" spans="1:3" x14ac:dyDescent="0.2">
      <c r="A24" s="89" t="s">
        <v>158</v>
      </c>
      <c r="B24" s="89" t="str">
        <f>Translations!$B$790</f>
        <v xml:space="preserve">În prima parte a acestei secțiuni găsiți instrucțiuni detaliate privind datele care se introduc în aceasta. </v>
      </c>
      <c r="C24" s="89"/>
    </row>
    <row r="25" spans="1:3" x14ac:dyDescent="0.2">
      <c r="A25" s="89" t="s">
        <v>498</v>
      </c>
      <c r="B25" s="89" t="str">
        <f>Translations!$B$530</f>
        <v>n.a.</v>
      </c>
    </row>
    <row r="26" spans="1:3" x14ac:dyDescent="0.2">
      <c r="A26" s="89" t="s">
        <v>224</v>
      </c>
      <c r="B26" s="89" t="str">
        <f>Translations!$B$791</f>
        <v>relevant</v>
      </c>
    </row>
    <row r="27" spans="1:3" x14ac:dyDescent="0.2">
      <c r="A27" s="89" t="s">
        <v>225</v>
      </c>
      <c r="B27" s="89" t="str">
        <f>Translations!$B$792</f>
        <v>nerelevant</v>
      </c>
    </row>
    <row r="28" spans="1:3" x14ac:dyDescent="0.2">
      <c r="A28" s="89" t="s">
        <v>257</v>
      </c>
      <c r="B28" s="89" t="str">
        <f>Translations!$B$793</f>
        <v>nu se aplică!</v>
      </c>
    </row>
    <row r="29" spans="1:3" x14ac:dyDescent="0.2">
      <c r="A29" s="89" t="s">
        <v>258</v>
      </c>
      <c r="B29" s="89" t="str">
        <f>Translations!$B$794</f>
        <v>Incertitudinea nu trebuie să depășească</v>
      </c>
    </row>
    <row r="30" spans="1:3" x14ac:dyDescent="0.2">
      <c r="A30" s="89" t="s">
        <v>248</v>
      </c>
      <c r="B30" s="89" t="str">
        <f>Translations!$B$795</f>
        <v>(n.a.; utilizați o estimare bazată pe cele mai bune practici)</v>
      </c>
    </row>
    <row r="31" spans="1:3" x14ac:dyDescent="0.2">
      <c r="A31" s="89" t="s">
        <v>513</v>
      </c>
      <c r="B31" s="89" t="str">
        <f>Translations!$B$785</f>
        <v xml:space="preserve">&lt;&lt;&lt; Apăsați aici pentru a trece la foaia următoare &gt;&gt;&gt; </v>
      </c>
    </row>
    <row r="32" spans="1:3" x14ac:dyDescent="0.2">
      <c r="A32" s="89" t="s">
        <v>514</v>
      </c>
      <c r="B32" s="89" t="str">
        <f>Translations!$B$796</f>
        <v>Introduceți date în această secțiune</v>
      </c>
    </row>
    <row r="33" spans="1:32" x14ac:dyDescent="0.2">
      <c r="A33" s="89" t="s">
        <v>328</v>
      </c>
      <c r="B33" s="89" t="str">
        <f>Translations!$B$797</f>
        <v>Treceți la următoarele puncte de mai jos</v>
      </c>
    </row>
    <row r="34" spans="1:32" x14ac:dyDescent="0.2">
      <c r="A34" s="89" t="s">
        <v>469</v>
      </c>
      <c r="B34" s="89" t="str">
        <f>Translations!$B$798</f>
        <v>Justificați indisponibilitatea sau caracterul inadecvat al datelor istorice</v>
      </c>
    </row>
    <row r="35" spans="1:32" x14ac:dyDescent="0.2">
      <c r="A35" s="89" t="s">
        <v>259</v>
      </c>
      <c r="B35" s="89" t="str">
        <f>Translations!$B$799</f>
        <v>Niciun nivel</v>
      </c>
    </row>
    <row r="36" spans="1:32" x14ac:dyDescent="0.2">
      <c r="A36" s="89" t="s">
        <v>468</v>
      </c>
      <c r="B36" s="89" t="str">
        <f>Translations!$B$800</f>
        <v>Această regulă nu se aplică instalațiilor cu activități ce generează N2O!</v>
      </c>
    </row>
    <row r="37" spans="1:32" x14ac:dyDescent="0.2">
      <c r="A37" s="89" t="s">
        <v>380</v>
      </c>
      <c r="B37" s="89" t="str">
        <f>Translations!$B$801</f>
        <v>Prag de minimis depășit!</v>
      </c>
    </row>
    <row r="38" spans="1:32" x14ac:dyDescent="0.2">
      <c r="A38" s="89" t="s">
        <v>381</v>
      </c>
      <c r="B38" s="89" t="str">
        <f>Translations!$B$802</f>
        <v>Prag minor depășit!</v>
      </c>
    </row>
    <row r="39" spans="1:32" x14ac:dyDescent="0.2">
      <c r="A39" s="89" t="s">
        <v>132</v>
      </c>
      <c r="B39" s="89" t="str">
        <f>Translations!$B$803</f>
        <v>Suma nu se încadrează în 5% din emisiile anuale (secțiunea 6.c)!</v>
      </c>
    </row>
    <row r="40" spans="1:32" x14ac:dyDescent="0.2">
      <c r="A40" s="89" t="s">
        <v>138</v>
      </c>
      <c r="B40" s="89" t="str">
        <f>Translations!$B$804</f>
        <v>Rezervat pentru uzul autorității competente</v>
      </c>
      <c r="C40" s="89" t="str">
        <f>Translations!$B$805</f>
        <v>A se completa de către operator</v>
      </c>
      <c r="E40" s="163"/>
    </row>
    <row r="41" spans="1:32" s="78" customFormat="1" x14ac:dyDescent="0.2">
      <c r="A41" s="89" t="s">
        <v>472</v>
      </c>
      <c r="B41" s="6" t="str">
        <f>Translations!$B$806</f>
        <v>Austria</v>
      </c>
      <c r="C41" s="6" t="str">
        <f>Translations!$B$807</f>
        <v>Belgia</v>
      </c>
      <c r="D41" s="77" t="str">
        <f>Translations!$B$808</f>
        <v>Bulgaria</v>
      </c>
      <c r="E41" s="79" t="str">
        <f>Translations!$B$809</f>
        <v>Croația</v>
      </c>
      <c r="F41" s="77" t="str">
        <f>Translations!$B$810</f>
        <v>Cipru</v>
      </c>
      <c r="G41" s="77" t="str">
        <f>Translations!$B$811</f>
        <v>Republica Cehă</v>
      </c>
      <c r="H41" s="77" t="str">
        <f>Translations!$B$812</f>
        <v>Danemarca</v>
      </c>
      <c r="I41" s="77" t="str">
        <f>Translations!$B$813</f>
        <v>Estonia</v>
      </c>
      <c r="J41" s="77" t="str">
        <f>Translations!$B$814</f>
        <v>Finlanda</v>
      </c>
      <c r="K41" s="77" t="str">
        <f>Translations!$B$815</f>
        <v>Franța</v>
      </c>
      <c r="L41" s="77" t="str">
        <f>Translations!$B$816</f>
        <v>Germania</v>
      </c>
      <c r="M41" s="77" t="str">
        <f>Translations!$B$817</f>
        <v>Grecia</v>
      </c>
      <c r="N41" s="77" t="str">
        <f>Translations!$B$818</f>
        <v>Ungaria</v>
      </c>
      <c r="O41" s="77" t="str">
        <f>Translations!$B$819</f>
        <v>Islanda</v>
      </c>
      <c r="P41" s="77" t="str">
        <f>Translations!$B$820</f>
        <v>Irlanda</v>
      </c>
      <c r="Q41" s="77" t="str">
        <f>Translations!$B$821</f>
        <v>Italia</v>
      </c>
      <c r="R41" s="77" t="str">
        <f>Translations!$B$822</f>
        <v>Letonia</v>
      </c>
      <c r="S41" s="77" t="str">
        <f>Translations!$B$823</f>
        <v>Liechtenstein</v>
      </c>
      <c r="T41" s="77" t="str">
        <f>Translations!$B$824</f>
        <v>Lituania</v>
      </c>
      <c r="U41" s="77" t="str">
        <f>Translations!$B$825</f>
        <v>Luxemburg</v>
      </c>
      <c r="V41" s="77" t="str">
        <f>Translations!$B$826</f>
        <v>Malta</v>
      </c>
      <c r="W41" s="77" t="str">
        <f>Translations!$B$827</f>
        <v>Țările de Jos</v>
      </c>
      <c r="X41" s="77" t="str">
        <f>Translations!$B$828</f>
        <v>Norvegia</v>
      </c>
      <c r="Y41" s="77" t="str">
        <f>Translations!$B$829</f>
        <v>Polonia</v>
      </c>
      <c r="Z41" s="77" t="str">
        <f>Translations!$B$830</f>
        <v>Portugalia</v>
      </c>
      <c r="AA41" s="77" t="str">
        <f>Translations!$B$831</f>
        <v>România</v>
      </c>
      <c r="AB41" s="77" t="str">
        <f>Translations!$B$832</f>
        <v>Slovacia</v>
      </c>
      <c r="AC41" s="77" t="str">
        <f>Translations!$B$833</f>
        <v>Slovenia</v>
      </c>
      <c r="AD41" s="77" t="str">
        <f>Translations!$B$834</f>
        <v>Spania</v>
      </c>
      <c r="AE41" s="77" t="str">
        <f>Translations!$B$835</f>
        <v>Suedia</v>
      </c>
      <c r="AF41" s="77" t="str">
        <f>Translations!$B$836</f>
        <v>Regatul Unit</v>
      </c>
    </row>
    <row r="42" spans="1:32" s="78" customFormat="1" x14ac:dyDescent="0.2">
      <c r="A42" s="89" t="s">
        <v>473</v>
      </c>
      <c r="B42" s="6" t="s">
        <v>452</v>
      </c>
      <c r="C42" s="6" t="s">
        <v>453</v>
      </c>
      <c r="D42" s="77" t="s">
        <v>454</v>
      </c>
      <c r="E42" s="79" t="s">
        <v>367</v>
      </c>
      <c r="F42" s="77" t="s">
        <v>455</v>
      </c>
      <c r="G42" s="77" t="s">
        <v>456</v>
      </c>
      <c r="H42" s="77" t="s">
        <v>457</v>
      </c>
      <c r="I42" s="77" t="s">
        <v>458</v>
      </c>
      <c r="J42" s="77" t="s">
        <v>459</v>
      </c>
      <c r="K42" s="77" t="s">
        <v>460</v>
      </c>
      <c r="L42" s="77" t="s">
        <v>461</v>
      </c>
      <c r="M42" s="77" t="s">
        <v>462</v>
      </c>
      <c r="N42" s="77" t="s">
        <v>463</v>
      </c>
      <c r="O42" s="77" t="s">
        <v>474</v>
      </c>
      <c r="P42" s="77" t="s">
        <v>464</v>
      </c>
      <c r="Q42" s="77" t="s">
        <v>465</v>
      </c>
      <c r="R42" s="77" t="s">
        <v>466</v>
      </c>
      <c r="S42" s="77" t="s">
        <v>371</v>
      </c>
      <c r="T42" s="77" t="s">
        <v>204</v>
      </c>
      <c r="U42" s="77" t="s">
        <v>205</v>
      </c>
      <c r="V42" s="77" t="s">
        <v>206</v>
      </c>
      <c r="W42" s="77" t="s">
        <v>207</v>
      </c>
      <c r="X42" s="77" t="s">
        <v>216</v>
      </c>
      <c r="Y42" s="77" t="s">
        <v>208</v>
      </c>
      <c r="Z42" s="77" t="s">
        <v>209</v>
      </c>
      <c r="AA42" s="77" t="s">
        <v>210</v>
      </c>
      <c r="AB42" s="77" t="s">
        <v>211</v>
      </c>
      <c r="AC42" s="77" t="s">
        <v>212</v>
      </c>
      <c r="AD42" s="77" t="s">
        <v>213</v>
      </c>
      <c r="AE42" s="77" t="s">
        <v>214</v>
      </c>
      <c r="AF42" s="77" t="s">
        <v>215</v>
      </c>
    </row>
    <row r="43" spans="1:32" x14ac:dyDescent="0.2">
      <c r="A43" s="89" t="s">
        <v>329</v>
      </c>
      <c r="B43" s="6" t="str">
        <f>Translations!$B$140</f>
        <v>transmis autorității competente</v>
      </c>
      <c r="C43" s="6" t="str">
        <f>Translations!$B$145</f>
        <v>aprobat de autoritatea competentă</v>
      </c>
      <c r="D43" s="6" t="str">
        <f>Translations!$B$837</f>
        <v>respins de autoritatea competentă</v>
      </c>
      <c r="E43" s="6" t="str">
        <f>Translations!$B$142</f>
        <v>trimis înapoi cu observații</v>
      </c>
      <c r="F43" s="6" t="str">
        <f>Translations!$B$838</f>
        <v>proiect - document de lucru</v>
      </c>
      <c r="G43" s="6"/>
    </row>
    <row r="44" spans="1:32" x14ac:dyDescent="0.2">
      <c r="A44" s="89" t="s">
        <v>71</v>
      </c>
      <c r="B44" s="89" t="str">
        <f>Translations!$B$839</f>
        <v>Secțiunile relevante: 6 (cu excepția d), 7, 8</v>
      </c>
    </row>
    <row r="45" spans="1:32" x14ac:dyDescent="0.2">
      <c r="A45" s="89" t="s">
        <v>72</v>
      </c>
      <c r="B45" s="89" t="str">
        <f>Translations!$B$840</f>
        <v>Secțiunile relevante: 6 (cu excepția e), 9, 10, 11</v>
      </c>
    </row>
    <row r="46" spans="1:32" x14ac:dyDescent="0.2">
      <c r="A46" s="89" t="s">
        <v>73</v>
      </c>
      <c r="B46" s="89" t="str">
        <f>Translations!$B$841</f>
        <v>Secțiunile relevante: 12</v>
      </c>
    </row>
    <row r="47" spans="1:32" x14ac:dyDescent="0.2">
      <c r="A47" s="89" t="s">
        <v>74</v>
      </c>
      <c r="B47" s="89" t="str">
        <f>Translations!$B$842</f>
        <v>Secțiunile relevante: 6 (cu excepția e), 9, 10, 11, 13</v>
      </c>
    </row>
    <row r="48" spans="1:32" x14ac:dyDescent="0.2">
      <c r="A48" s="89" t="s">
        <v>75</v>
      </c>
      <c r="B48" s="89" t="str">
        <f>Translations!$B$843</f>
        <v>Secțiunile relevante: 6 (cu excepția d), 7, 14, 15, 16</v>
      </c>
    </row>
    <row r="49" spans="1:9" x14ac:dyDescent="0.2">
      <c r="A49" s="89" t="s">
        <v>76</v>
      </c>
      <c r="B49" s="89" t="str">
        <f>Translations!$B$844</f>
        <v>Secțiunile relevante: 6 (cu excepția e), 9, 10, 11, 17, 18, 19</v>
      </c>
    </row>
    <row r="50" spans="1:9" x14ac:dyDescent="0.2">
      <c r="A50" s="89" t="s">
        <v>140</v>
      </c>
      <c r="B50" s="90" t="s">
        <v>516</v>
      </c>
      <c r="C50" s="90" t="s">
        <v>517</v>
      </c>
      <c r="D50" s="470" t="str">
        <f>Translations!$B$845</f>
        <v>Transfer de CO2</v>
      </c>
      <c r="E50" s="89" t="str">
        <f>Translations!$B$1241</f>
        <v>Transfer de N2O</v>
      </c>
    </row>
    <row r="51" spans="1:9" x14ac:dyDescent="0.2">
      <c r="A51" s="89" t="s">
        <v>488</v>
      </c>
      <c r="B51" s="470" t="str">
        <f>Translations!$B$846</f>
        <v>Calcul cu dispoziții speciale pentru PFC (anexa IV secțiunea 8)</v>
      </c>
    </row>
    <row r="52" spans="1:9" x14ac:dyDescent="0.2">
      <c r="A52" s="89" t="s">
        <v>6</v>
      </c>
      <c r="B52" s="562" t="str">
        <f>Translations!$B$847</f>
        <v>Primește CO2 inerent</v>
      </c>
      <c r="C52" s="562" t="str">
        <f>Translations!$B$848</f>
        <v>Exportă CO2 inerent către o instalație ETS</v>
      </c>
      <c r="D52" s="562" t="str">
        <f>Translations!$B$849</f>
        <v>Exportă CO2 inerent către un consumator din afara ETS</v>
      </c>
      <c r="E52" s="562" t="str">
        <f>Translations!$B$850</f>
        <v>Primește CO2 transferat</v>
      </c>
      <c r="F52" s="562" t="str">
        <f>Translations!$B$851</f>
        <v>Exportă CO2 transferat</v>
      </c>
      <c r="G52" s="673" t="str">
        <f>Translations!$B$1242</f>
        <v>Exportă CO2 transferat (CCP)</v>
      </c>
      <c r="H52" s="673" t="str">
        <f>Translations!$B$1243</f>
        <v>Primește N2O transferat</v>
      </c>
      <c r="I52" s="673" t="str">
        <f>Translations!$B$1244</f>
        <v>Exportă N2O transferat</v>
      </c>
    </row>
    <row r="53" spans="1:9" x14ac:dyDescent="0.2">
      <c r="A53" s="79" t="s">
        <v>7</v>
      </c>
      <c r="B53" s="562" t="str">
        <f>Translations!$B$852</f>
        <v>Utilizarea instrumentelor proprii</v>
      </c>
      <c r="C53" s="562" t="str">
        <f>Translations!$B$853</f>
        <v>Utilizarea instrumentelor altei instalații</v>
      </c>
      <c r="D53" s="562" t="str">
        <f>Translations!$B$854</f>
        <v>Utilizarea instrumentelor ambilor parteneri</v>
      </c>
    </row>
    <row r="54" spans="1:9" x14ac:dyDescent="0.2">
      <c r="A54" s="89" t="s">
        <v>14</v>
      </c>
      <c r="B54" s="470" t="str">
        <f>Translations!$B$855</f>
        <v>Metoda A</v>
      </c>
      <c r="C54" s="79" t="str">
        <f>Translations!$B$856</f>
        <v>Metoda B</v>
      </c>
    </row>
    <row r="55" spans="1:9" x14ac:dyDescent="0.2">
      <c r="A55" s="89" t="s">
        <v>540</v>
      </c>
      <c r="B55" s="581" t="str">
        <f>EUconst_NA</f>
        <v>n.a.</v>
      </c>
      <c r="C55" s="109" t="str">
        <f>Translations!$B$1245</f>
        <v>iunie</v>
      </c>
      <c r="D55" s="109" t="str">
        <f>Translations!$B$1246</f>
        <v>iulie</v>
      </c>
      <c r="E55" s="109" t="str">
        <f>Translations!$B$1247</f>
        <v>august</v>
      </c>
      <c r="F55" s="109" t="str">
        <f>Translations!$B$1248</f>
        <v>septembrie</v>
      </c>
    </row>
    <row r="57" spans="1:9" s="164" customFormat="1" x14ac:dyDescent="0.2"/>
    <row r="59" spans="1:9" s="78" customFormat="1" x14ac:dyDescent="0.2">
      <c r="A59" s="165" t="str">
        <f>Translations!$B$857</f>
        <v>AnnexIActivities (activități vizate la anexa I)</v>
      </c>
    </row>
    <row r="60" spans="1:9" s="78" customFormat="1" x14ac:dyDescent="0.2">
      <c r="A60" s="89" t="str">
        <f>Translations!$B$215</f>
        <v>Arderea combustibililor</v>
      </c>
    </row>
    <row r="61" spans="1:9" s="78" customFormat="1" x14ac:dyDescent="0.2">
      <c r="A61" s="90" t="str">
        <f>Translations!$B$858</f>
        <v xml:space="preserve">Rafinarea de ulei mineral </v>
      </c>
    </row>
    <row r="62" spans="1:9" s="78" customFormat="1" x14ac:dyDescent="0.2">
      <c r="A62" s="90" t="str">
        <f>Translations!$B$859</f>
        <v>Producerea de cocs</v>
      </c>
    </row>
    <row r="63" spans="1:9" s="78" customFormat="1" x14ac:dyDescent="0.2">
      <c r="A63" s="90" t="str">
        <f>Translations!$B$860</f>
        <v>Prăjirea și sinterizarea minereurilor metalice</v>
      </c>
    </row>
    <row r="64" spans="1:9" s="78" customFormat="1" x14ac:dyDescent="0.2">
      <c r="A64" s="90" t="str">
        <f>Translations!$B$861</f>
        <v>Producerea de fontă sau oțel</v>
      </c>
    </row>
    <row r="65" spans="1:1" s="78" customFormat="1" x14ac:dyDescent="0.2">
      <c r="A65" s="90" t="str">
        <f>Translations!$B$862</f>
        <v>Producerea sau prelucrarea metalelor feroase</v>
      </c>
    </row>
    <row r="66" spans="1:1" s="78" customFormat="1" x14ac:dyDescent="0.2">
      <c r="A66" s="90" t="str">
        <f>Translations!$B$863</f>
        <v>Producerea de aluminiu primar</v>
      </c>
    </row>
    <row r="67" spans="1:1" s="78" customFormat="1" x14ac:dyDescent="0.2">
      <c r="A67" s="90" t="str">
        <f>Translations!$B$864</f>
        <v>Producerea de aluminiu secundar</v>
      </c>
    </row>
    <row r="68" spans="1:1" s="78" customFormat="1" x14ac:dyDescent="0.2">
      <c r="A68" s="90" t="str">
        <f>Translations!$B$865</f>
        <v>Producerea sau prelucrarea metalelor neferoase</v>
      </c>
    </row>
    <row r="69" spans="1:1" s="78" customFormat="1" x14ac:dyDescent="0.2">
      <c r="A69" s="90" t="str">
        <f>Translations!$B$213</f>
        <v>Producția de clincher de ciment</v>
      </c>
    </row>
    <row r="70" spans="1:1" s="78" customFormat="1" x14ac:dyDescent="0.2">
      <c r="A70" s="90" t="str">
        <f>Translations!$B$866</f>
        <v>Producerea de var sau calcinarea dolomitei/magnezitului</v>
      </c>
    </row>
    <row r="71" spans="1:1" s="78" customFormat="1" x14ac:dyDescent="0.2">
      <c r="A71" s="90" t="str">
        <f>Translations!$B$867</f>
        <v>Fabricarea sticlei</v>
      </c>
    </row>
    <row r="72" spans="1:1" s="78" customFormat="1" x14ac:dyDescent="0.2">
      <c r="A72" s="90" t="str">
        <f>Translations!$B$868</f>
        <v>Fabricarea de produse ceramice</v>
      </c>
    </row>
    <row r="73" spans="1:1" s="78" customFormat="1" x14ac:dyDescent="0.2">
      <c r="A73" s="90" t="str">
        <f>Translations!$B$869</f>
        <v>Fabricarea de vată minerală</v>
      </c>
    </row>
    <row r="74" spans="1:1" s="78" customFormat="1" x14ac:dyDescent="0.2">
      <c r="A74" s="90" t="str">
        <f>Translations!$B$870</f>
        <v>Producerea sau prelucrarea ghipsului sau plăcilor de ipsos</v>
      </c>
    </row>
    <row r="75" spans="1:1" s="78" customFormat="1" x14ac:dyDescent="0.2">
      <c r="A75" s="90" t="str">
        <f>Translations!$B$871</f>
        <v>Producerea de celuloză</v>
      </c>
    </row>
    <row r="76" spans="1:1" s="78" customFormat="1" x14ac:dyDescent="0.2">
      <c r="A76" s="90" t="str">
        <f>Translations!$B$872</f>
        <v>Producerea de hârtie sau carton</v>
      </c>
    </row>
    <row r="77" spans="1:1" s="78" customFormat="1" x14ac:dyDescent="0.2">
      <c r="A77" s="90" t="str">
        <f>Translations!$B$873</f>
        <v>Producerea de negru de fum</v>
      </c>
    </row>
    <row r="78" spans="1:1" s="78" customFormat="1" x14ac:dyDescent="0.2">
      <c r="A78" s="90" t="str">
        <f>Translations!$B$874</f>
        <v>Producerea de acid azotic</v>
      </c>
    </row>
    <row r="79" spans="1:1" s="78" customFormat="1" x14ac:dyDescent="0.2">
      <c r="A79" s="90" t="str">
        <f>Translations!$B$875</f>
        <v>Producerea de acid adipic</v>
      </c>
    </row>
    <row r="80" spans="1:1" s="78" customFormat="1" x14ac:dyDescent="0.2">
      <c r="A80" s="90" t="str">
        <f>Translations!$B$876</f>
        <v>Producerea de glioxalului și de acid glioxilic</v>
      </c>
    </row>
    <row r="81" spans="1:1" s="78" customFormat="1" x14ac:dyDescent="0.2">
      <c r="A81" s="90" t="str">
        <f>Translations!$B$877</f>
        <v>Producerea de amoniac</v>
      </c>
    </row>
    <row r="82" spans="1:1" s="78" customFormat="1" x14ac:dyDescent="0.2">
      <c r="A82" s="89" t="str">
        <f>Translations!$B$878</f>
        <v>Producerea de produse chimice vrac</v>
      </c>
    </row>
    <row r="83" spans="1:1" s="78" customFormat="1" x14ac:dyDescent="0.2">
      <c r="A83" s="90" t="str">
        <f>Translations!$B$879</f>
        <v>Producerea de hidrogen și de gaz de sinteză</v>
      </c>
    </row>
    <row r="84" spans="1:1" s="78" customFormat="1" x14ac:dyDescent="0.2">
      <c r="A84" s="90" t="str">
        <f>Translations!$B$880</f>
        <v>Producerea de sodă calcinată și de bicarbonat de sodiu</v>
      </c>
    </row>
    <row r="85" spans="1:1" s="78" customFormat="1" x14ac:dyDescent="0.2">
      <c r="A85" s="90" t="str">
        <f>Translations!$B$881</f>
        <v>Captarea gazelor cu efect de seră în temeiul Directivei 2009/31/CE</v>
      </c>
    </row>
    <row r="86" spans="1:1" s="78" customFormat="1" x14ac:dyDescent="0.2">
      <c r="A86" s="90" t="str">
        <f>Translations!$B$882</f>
        <v>Transportul gazelor cu efect de seră în temeiul Directivei 2009/31/CE</v>
      </c>
    </row>
    <row r="87" spans="1:1" s="78" customFormat="1" x14ac:dyDescent="0.2">
      <c r="A87" s="90" t="str">
        <f>Translations!$B$883</f>
        <v>Stocarea gazelor cu efect de seră în temeiul Directivei 2009/31/CE</v>
      </c>
    </row>
    <row r="88" spans="1:1" s="78" customFormat="1" x14ac:dyDescent="0.2">
      <c r="A88" s="83"/>
    </row>
    <row r="89" spans="1:1" s="78" customFormat="1" x14ac:dyDescent="0.2">
      <c r="A89" s="163" t="str">
        <f>Translations!$B$884</f>
        <v>SpecifiedEmissions2 (Emisii specifice 2)</v>
      </c>
    </row>
    <row r="90" spans="1:1" s="78" customFormat="1" x14ac:dyDescent="0.2">
      <c r="A90" s="90" t="s">
        <v>516</v>
      </c>
    </row>
    <row r="91" spans="1:1" s="78" customFormat="1" x14ac:dyDescent="0.2">
      <c r="A91" s="90" t="s">
        <v>517</v>
      </c>
    </row>
    <row r="92" spans="1:1" s="78" customFormat="1" x14ac:dyDescent="0.2">
      <c r="A92" s="90" t="str">
        <f>Translations!$B$885</f>
        <v>PFC</v>
      </c>
    </row>
    <row r="93" spans="1:1" s="78" customFormat="1" x14ac:dyDescent="0.2">
      <c r="A93" s="90" t="str">
        <f>Translations!$B$886</f>
        <v>CO2 &amp; N2O</v>
      </c>
    </row>
    <row r="94" spans="1:1" s="78" customFormat="1" x14ac:dyDescent="0.2">
      <c r="A94" s="90" t="str">
        <f>Translations!$B$887</f>
        <v>CO2 &amp; PFC</v>
      </c>
    </row>
    <row r="95" spans="1:1" s="78" customFormat="1" x14ac:dyDescent="0.2"/>
    <row r="96" spans="1:1" s="78" customFormat="1" x14ac:dyDescent="0.2">
      <c r="A96" s="163" t="str">
        <f>Translations!$B$888</f>
        <v>SourceCategory (Categorie sursă)</v>
      </c>
    </row>
    <row r="97" spans="1:3" s="78" customFormat="1" x14ac:dyDescent="0.2">
      <c r="A97" s="90" t="str">
        <f>Translations!$B$313</f>
        <v>Major</v>
      </c>
    </row>
    <row r="98" spans="1:3" s="78" customFormat="1" x14ac:dyDescent="0.2">
      <c r="A98" s="90" t="str">
        <f>Translations!$B$889</f>
        <v>Minoră</v>
      </c>
    </row>
    <row r="99" spans="1:3" s="78" customFormat="1" x14ac:dyDescent="0.2">
      <c r="A99" s="90" t="str">
        <f>Translations!$B$890</f>
        <v>De minimis</v>
      </c>
    </row>
    <row r="100" spans="1:3" s="78" customFormat="1" x14ac:dyDescent="0.2"/>
    <row r="101" spans="1:3" s="78" customFormat="1" x14ac:dyDescent="0.2">
      <c r="A101" s="163" t="str">
        <f>Translations!$B$891</f>
        <v>SourceCategoryCEMS (Categorie sursă CEMS)</v>
      </c>
    </row>
    <row r="102" spans="1:3" s="78" customFormat="1" x14ac:dyDescent="0.2">
      <c r="A102" s="90" t="str">
        <f>Translations!$B$313</f>
        <v>Major</v>
      </c>
    </row>
    <row r="103" spans="1:3" s="78" customFormat="1" x14ac:dyDescent="0.2">
      <c r="A103" s="90" t="str">
        <f>Translations!$B$889</f>
        <v>Minoră</v>
      </c>
    </row>
    <row r="104" spans="1:3" s="78" customFormat="1" x14ac:dyDescent="0.2">
      <c r="A104" s="163"/>
    </row>
    <row r="105" spans="1:3" s="78" customFormat="1" x14ac:dyDescent="0.2">
      <c r="A105" s="163"/>
    </row>
    <row r="106" spans="1:3" s="78" customFormat="1" x14ac:dyDescent="0.2">
      <c r="A106" s="163" t="str">
        <f>Translations!$B$892</f>
        <v>AnalysisFrequency (Frecvență analiză)</v>
      </c>
    </row>
    <row r="107" spans="1:3" s="78" customFormat="1" x14ac:dyDescent="0.2">
      <c r="A107" s="90" t="str">
        <f>Translations!$B$893</f>
        <v>Continuă</v>
      </c>
      <c r="C107" s="83"/>
    </row>
    <row r="108" spans="1:3" s="78" customFormat="1" x14ac:dyDescent="0.2">
      <c r="A108" s="90" t="str">
        <f>Translations!$B$894</f>
        <v>Zilnică</v>
      </c>
    </row>
    <row r="109" spans="1:3" s="78" customFormat="1" x14ac:dyDescent="0.2">
      <c r="A109" s="90" t="str">
        <f>Translations!$B$542</f>
        <v>Săptămânal</v>
      </c>
    </row>
    <row r="110" spans="1:3" s="78" customFormat="1" x14ac:dyDescent="0.2">
      <c r="A110" s="90" t="str">
        <f>Translations!$B$895</f>
        <v>Lunară</v>
      </c>
    </row>
    <row r="111" spans="1:3" s="78" customFormat="1" x14ac:dyDescent="0.2">
      <c r="A111" s="90" t="str">
        <f>Translations!$B$896</f>
        <v>Trimestrială</v>
      </c>
    </row>
    <row r="112" spans="1:3" s="78" customFormat="1" x14ac:dyDescent="0.2">
      <c r="A112" s="90" t="str">
        <f>Translations!$B$897</f>
        <v>Semestrială</v>
      </c>
    </row>
    <row r="113" spans="1:1" s="78" customFormat="1" x14ac:dyDescent="0.2">
      <c r="A113" s="90" t="str">
        <f>Translations!$B$898</f>
        <v>Anuală</v>
      </c>
    </row>
    <row r="114" spans="1:1" s="78" customFormat="1" x14ac:dyDescent="0.2">
      <c r="A114" s="90"/>
    </row>
    <row r="115" spans="1:1" s="78" customFormat="1" x14ac:dyDescent="0.2">
      <c r="A115" s="83"/>
    </row>
    <row r="116" spans="1:1" s="78" customFormat="1" x14ac:dyDescent="0.2">
      <c r="A116" s="163" t="str">
        <f>Translations!$B$899</f>
        <v>OperationType (Tip funcționare)</v>
      </c>
    </row>
    <row r="117" spans="1:1" s="78" customFormat="1" x14ac:dyDescent="0.2">
      <c r="A117" s="90" t="str">
        <f>Translations!$B$900</f>
        <v>Funcționare tipică</v>
      </c>
    </row>
    <row r="118" spans="1:1" s="78" customFormat="1" x14ac:dyDescent="0.2">
      <c r="A118" s="90" t="str">
        <f>Translations!$B$901</f>
        <v>Funcționare atipică</v>
      </c>
    </row>
    <row r="119" spans="1:1" s="78" customFormat="1" x14ac:dyDescent="0.2">
      <c r="A119" s="90" t="str">
        <f>Translations!$B$584</f>
        <v>Funcționare normală și funcționare atipică</v>
      </c>
    </row>
    <row r="120" spans="1:1" s="78" customFormat="1" x14ac:dyDescent="0.2"/>
    <row r="121" spans="1:1" s="78" customFormat="1" x14ac:dyDescent="0.2">
      <c r="A121" s="163" t="str">
        <f>Translations!$B$902</f>
        <v>PFCMethods (Metode PFC)</v>
      </c>
    </row>
    <row r="122" spans="1:1" s="78" customFormat="1" x14ac:dyDescent="0.2">
      <c r="A122" s="90" t="str">
        <f>Translations!$B$903</f>
        <v>Metoda A - metoda pantei</v>
      </c>
    </row>
    <row r="123" spans="1:1" s="78" customFormat="1" x14ac:dyDescent="0.2">
      <c r="A123" s="90" t="str">
        <f>Translations!$B$904</f>
        <v>Metoda B - metoda supratensiunii</v>
      </c>
    </row>
    <row r="124" spans="1:1" s="78" customFormat="1" x14ac:dyDescent="0.2"/>
    <row r="125" spans="1:1" s="78" customFormat="1" x14ac:dyDescent="0.2">
      <c r="A125" s="163" t="str">
        <f>Translations!$B$905</f>
        <v>PFCCellTypes (Tipuri celule PFC)</v>
      </c>
    </row>
    <row r="126" spans="1:1" s="78" customFormat="1" x14ac:dyDescent="0.2">
      <c r="A126" s="190" t="str">
        <f>Translations!$B$906</f>
        <v>Precoacere cu prelucrare centrală (Centre Worked Prebake - CWPB)</v>
      </c>
    </row>
    <row r="127" spans="1:1" s="78" customFormat="1" x14ac:dyDescent="0.2">
      <c r="A127" s="190" t="str">
        <f>Translations!$B$907</f>
        <v>Søderberg cu stâlp vertical (Vertical Stud Søderberg - VSS)</v>
      </c>
    </row>
    <row r="128" spans="1:1" s="78" customFormat="1" x14ac:dyDescent="0.2">
      <c r="A128" s="190" t="str">
        <f>Translations!$B$908</f>
        <v>Precoacere cu prelucrare laterală (Side-Worked Pre-Bake - SWPB)</v>
      </c>
    </row>
    <row r="129" spans="1:3" s="78" customFormat="1" x14ac:dyDescent="0.2">
      <c r="A129" s="190" t="str">
        <f>Translations!$B$909</f>
        <v>Søderberg cu stâlp orizontal (Horizontal Stud Søderberg - HSS)</v>
      </c>
    </row>
    <row r="130" spans="1:3" s="78" customFormat="1" x14ac:dyDescent="0.2"/>
    <row r="131" spans="1:3" s="78" customFormat="1" x14ac:dyDescent="0.2">
      <c r="A131" s="165" t="str">
        <f>Translations!$B$910</f>
        <v>MeteringDevices (Dispozitive de măsurare)</v>
      </c>
    </row>
    <row r="132" spans="1:3" s="78" customFormat="1" x14ac:dyDescent="0.2">
      <c r="A132" s="90" t="str">
        <f>Translations!$B$366</f>
        <v>Contor cu pistoane rotative</v>
      </c>
      <c r="C132" s="83"/>
    </row>
    <row r="133" spans="1:3" s="78" customFormat="1" x14ac:dyDescent="0.2">
      <c r="A133" s="90" t="str">
        <f>Translations!$B$911</f>
        <v>Contor cu turbină</v>
      </c>
      <c r="C133" s="83"/>
    </row>
    <row r="134" spans="1:3" s="78" customFormat="1" x14ac:dyDescent="0.2">
      <c r="A134" s="90" t="str">
        <f>Translations!$B$912</f>
        <v>Contor cu burduf</v>
      </c>
      <c r="C134" s="83"/>
    </row>
    <row r="135" spans="1:3" s="78" customFormat="1" x14ac:dyDescent="0.2">
      <c r="A135" s="90" t="str">
        <f>Translations!$B$913</f>
        <v>Contor cu diafragmă</v>
      </c>
      <c r="C135" s="83"/>
    </row>
    <row r="136" spans="1:3" s="78" customFormat="1" x14ac:dyDescent="0.2">
      <c r="A136" s="90" t="str">
        <f>Translations!$B$914</f>
        <v>Contor Venturi</v>
      </c>
      <c r="C136" s="83"/>
    </row>
    <row r="137" spans="1:3" s="78" customFormat="1" x14ac:dyDescent="0.2">
      <c r="A137" s="90" t="str">
        <f>Translations!$B$915</f>
        <v>Contor cu ultrasunete</v>
      </c>
      <c r="C137" s="83"/>
    </row>
    <row r="138" spans="1:3" s="78" customFormat="1" x14ac:dyDescent="0.2">
      <c r="A138" s="90" t="str">
        <f>Translations!$B$916</f>
        <v>Contor vortex</v>
      </c>
      <c r="C138" s="168"/>
    </row>
    <row r="139" spans="1:3" s="78" customFormat="1" x14ac:dyDescent="0.2">
      <c r="A139" s="90" t="str">
        <f>Translations!$B$917</f>
        <v>Contor Coriolis</v>
      </c>
    </row>
    <row r="140" spans="1:3" s="78" customFormat="1" x14ac:dyDescent="0.2">
      <c r="A140" s="90" t="str">
        <f>Translations!$B$918</f>
        <v>Contor cu roți ovale</v>
      </c>
    </row>
    <row r="141" spans="1:3" s="78" customFormat="1" x14ac:dyDescent="0.2">
      <c r="A141" s="90" t="str">
        <f>Translations!$B$919</f>
        <v>Instrument electronic de conversie a volumului (Electronic volume conversion instrument -EVCI)</v>
      </c>
    </row>
    <row r="142" spans="1:3" s="78" customFormat="1" x14ac:dyDescent="0.2">
      <c r="A142" s="90" t="str">
        <f>Translations!$B$920</f>
        <v>Cromatograf gaz</v>
      </c>
    </row>
    <row r="143" spans="1:3" s="78" customFormat="1" x14ac:dyDescent="0.2">
      <c r="A143" s="89" t="str">
        <f>Translations!$B$367</f>
        <v>Platformă de cântărire</v>
      </c>
    </row>
    <row r="144" spans="1:3" s="78" customFormat="1" x14ac:dyDescent="0.2">
      <c r="A144" s="89" t="str">
        <f>Translations!$B$921</f>
        <v>Bandă transportoare cu cântar</v>
      </c>
    </row>
    <row r="145" spans="1:3" s="78" customFormat="1" x14ac:dyDescent="0.2">
      <c r="A145" s="90"/>
    </row>
    <row r="146" spans="1:3" s="78" customFormat="1" x14ac:dyDescent="0.2"/>
    <row r="147" spans="1:3" s="78" customFormat="1" x14ac:dyDescent="0.2">
      <c r="A147" s="165" t="s">
        <v>537</v>
      </c>
    </row>
    <row r="148" spans="1:3" s="78" customFormat="1" x14ac:dyDescent="0.2">
      <c r="A148" s="90" t="str">
        <f>Translations!$B$1249</f>
        <v>Anexa VI la Regulamentul privind monitorizarea și raportarea</v>
      </c>
      <c r="C148" s="83"/>
    </row>
    <row r="149" spans="1:3" s="78" customFormat="1" x14ac:dyDescent="0.2">
      <c r="A149" s="90" t="str">
        <f>Translations!$B$1250</f>
        <v>Inventarul național</v>
      </c>
      <c r="C149" s="83"/>
    </row>
    <row r="150" spans="1:3" s="78" customFormat="1" x14ac:dyDescent="0.2">
      <c r="A150" s="90"/>
    </row>
    <row r="151" spans="1:3" s="78" customFormat="1" x14ac:dyDescent="0.2"/>
    <row r="152" spans="1:3" s="78" customFormat="1" x14ac:dyDescent="0.2">
      <c r="A152" s="163" t="str">
        <f>Translations!$B$922</f>
        <v>MeasurementTiers (Niveluri de măsură)</v>
      </c>
    </row>
    <row r="153" spans="1:3" s="78" customFormat="1" x14ac:dyDescent="0.2">
      <c r="A153" s="91">
        <v>1</v>
      </c>
    </row>
    <row r="154" spans="1:3" s="78" customFormat="1" x14ac:dyDescent="0.2">
      <c r="A154" s="91">
        <v>2</v>
      </c>
    </row>
    <row r="155" spans="1:3" s="78" customFormat="1" x14ac:dyDescent="0.2">
      <c r="A155" s="91">
        <v>3</v>
      </c>
    </row>
    <row r="156" spans="1:3" s="78" customFormat="1" x14ac:dyDescent="0.2">
      <c r="A156" s="91">
        <v>4</v>
      </c>
    </row>
    <row r="157" spans="1:3" s="78" customFormat="1" x14ac:dyDescent="0.2"/>
    <row r="158" spans="1:3" s="78" customFormat="1" x14ac:dyDescent="0.2">
      <c r="A158" s="163" t="str">
        <f>Translations!$B$923</f>
        <v>PFCTiers (Niveluri PFC)</v>
      </c>
    </row>
    <row r="159" spans="1:3" s="78" customFormat="1" x14ac:dyDescent="0.2">
      <c r="A159" s="91">
        <v>1</v>
      </c>
    </row>
    <row r="160" spans="1:3" s="78" customFormat="1" x14ac:dyDescent="0.2">
      <c r="A160" s="91">
        <v>2</v>
      </c>
    </row>
    <row r="161" spans="1:3" s="78" customFormat="1" x14ac:dyDescent="0.2"/>
    <row r="162" spans="1:3" s="78" customFormat="1" x14ac:dyDescent="0.2">
      <c r="A162" s="163" t="str">
        <f>Translations!$B$924</f>
        <v>BiomassTiers (Niveluri biomasă)</v>
      </c>
    </row>
    <row r="163" spans="1:3" s="78" customFormat="1" x14ac:dyDescent="0.2">
      <c r="A163" s="91">
        <v>1</v>
      </c>
    </row>
    <row r="164" spans="1:3" s="78" customFormat="1" x14ac:dyDescent="0.2">
      <c r="A164" s="91">
        <v>2</v>
      </c>
    </row>
    <row r="165" spans="1:3" s="78" customFormat="1" x14ac:dyDescent="0.2">
      <c r="A165" s="91">
        <v>3</v>
      </c>
    </row>
    <row r="166" spans="1:3" s="78" customFormat="1" x14ac:dyDescent="0.2">
      <c r="A166" s="90" t="str">
        <f>EUconst_NoTier</f>
        <v>Niciun nivel</v>
      </c>
    </row>
    <row r="167" spans="1:3" s="78" customFormat="1" x14ac:dyDescent="0.2">
      <c r="A167" s="90" t="str">
        <f>EUconst_NA</f>
        <v>n.a.</v>
      </c>
    </row>
    <row r="168" spans="1:3" s="78" customFormat="1" x14ac:dyDescent="0.2">
      <c r="A168" s="166"/>
    </row>
    <row r="169" spans="1:3" s="78" customFormat="1" x14ac:dyDescent="0.2">
      <c r="A169" s="163" t="str">
        <f>Translations!$B$925</f>
        <v>ConversionFactorTiers (Niveluri factor de conversie)</v>
      </c>
    </row>
    <row r="170" spans="1:3" s="78" customFormat="1" x14ac:dyDescent="0.2">
      <c r="A170" s="91">
        <v>1</v>
      </c>
    </row>
    <row r="171" spans="1:3" s="78" customFormat="1" x14ac:dyDescent="0.2">
      <c r="A171" s="91">
        <v>2</v>
      </c>
    </row>
    <row r="172" spans="1:3" x14ac:dyDescent="0.2">
      <c r="A172" s="90" t="str">
        <f>EUconst_NoTier</f>
        <v>Niciun nivel</v>
      </c>
      <c r="C172" s="78"/>
    </row>
    <row r="173" spans="1:3" x14ac:dyDescent="0.2">
      <c r="A173" s="90" t="str">
        <f>EUconst_NA</f>
        <v>n.a.</v>
      </c>
      <c r="C173" s="78"/>
    </row>
    <row r="175" spans="1:3" x14ac:dyDescent="0.2">
      <c r="A175" s="163" t="str">
        <f>Translations!$B$926</f>
        <v>ActivityDataTiers (Niveluri date de activitate)</v>
      </c>
    </row>
    <row r="176" spans="1:3" x14ac:dyDescent="0.2">
      <c r="A176" s="167">
        <v>1</v>
      </c>
    </row>
    <row r="177" spans="1:1" x14ac:dyDescent="0.2">
      <c r="A177" s="91">
        <v>2</v>
      </c>
    </row>
    <row r="178" spans="1:1" x14ac:dyDescent="0.2">
      <c r="A178" s="91">
        <v>3</v>
      </c>
    </row>
    <row r="179" spans="1:1" x14ac:dyDescent="0.2">
      <c r="A179" s="91">
        <v>4</v>
      </c>
    </row>
    <row r="180" spans="1:1" x14ac:dyDescent="0.2">
      <c r="A180" s="90" t="str">
        <f>EUconst_NoTier</f>
        <v>Niciun nivel</v>
      </c>
    </row>
    <row r="181" spans="1:1" x14ac:dyDescent="0.2">
      <c r="A181" s="90" t="str">
        <f>EUconst_NA</f>
        <v>n.a.</v>
      </c>
    </row>
    <row r="182" spans="1:1" x14ac:dyDescent="0.2">
      <c r="A182" s="78"/>
    </row>
    <row r="183" spans="1:1" x14ac:dyDescent="0.2">
      <c r="A183" s="163" t="str">
        <f>Translations!$B$927</f>
        <v>NCVTiers (Niveluri PCN)</v>
      </c>
    </row>
    <row r="184" spans="1:1" x14ac:dyDescent="0.2">
      <c r="A184" s="91">
        <v>1</v>
      </c>
    </row>
    <row r="185" spans="1:1" x14ac:dyDescent="0.2">
      <c r="A185" s="90" t="s">
        <v>402</v>
      </c>
    </row>
    <row r="186" spans="1:1" x14ac:dyDescent="0.2">
      <c r="A186" s="90" t="str">
        <f>Translations!$B$928</f>
        <v>2b</v>
      </c>
    </row>
    <row r="187" spans="1:1" x14ac:dyDescent="0.2">
      <c r="A187" s="91">
        <v>3</v>
      </c>
    </row>
    <row r="188" spans="1:1" x14ac:dyDescent="0.2">
      <c r="A188" s="90" t="str">
        <f>EUconst_NoTier</f>
        <v>Niciun nivel</v>
      </c>
    </row>
    <row r="189" spans="1:1" x14ac:dyDescent="0.2">
      <c r="A189" s="90" t="str">
        <f>EUconst_NA</f>
        <v>n.a.</v>
      </c>
    </row>
    <row r="190" spans="1:1" x14ac:dyDescent="0.2">
      <c r="A190" s="83"/>
    </row>
    <row r="191" spans="1:1" x14ac:dyDescent="0.2">
      <c r="A191" s="163" t="str">
        <f>Translations!$B$929</f>
        <v>EFTiers (Niveluri FE)</v>
      </c>
    </row>
    <row r="192" spans="1:1" x14ac:dyDescent="0.2">
      <c r="A192" s="91">
        <v>1</v>
      </c>
    </row>
    <row r="193" spans="1:1" x14ac:dyDescent="0.2">
      <c r="A193" s="91">
        <v>2</v>
      </c>
    </row>
    <row r="194" spans="1:1" x14ac:dyDescent="0.2">
      <c r="A194" s="90" t="s">
        <v>402</v>
      </c>
    </row>
    <row r="195" spans="1:1" x14ac:dyDescent="0.2">
      <c r="A195" s="90" t="str">
        <f>Translations!$B$928</f>
        <v>2b</v>
      </c>
    </row>
    <row r="196" spans="1:1" x14ac:dyDescent="0.2">
      <c r="A196" s="91">
        <v>3</v>
      </c>
    </row>
    <row r="197" spans="1:1" x14ac:dyDescent="0.2">
      <c r="A197" s="90" t="str">
        <f>EUconst_NoTier</f>
        <v>Niciun nivel</v>
      </c>
    </row>
    <row r="198" spans="1:1" x14ac:dyDescent="0.2">
      <c r="A198" s="90" t="str">
        <f>EUconst_NA</f>
        <v>n.a.</v>
      </c>
    </row>
    <row r="200" spans="1:1" x14ac:dyDescent="0.2">
      <c r="A200" s="163" t="str">
        <f>Translations!$B$930</f>
        <v>CarbonContentTiers (Niveluri conținut de carbon)</v>
      </c>
    </row>
    <row r="201" spans="1:1" x14ac:dyDescent="0.2">
      <c r="A201" s="91">
        <v>1</v>
      </c>
    </row>
    <row r="202" spans="1:1" x14ac:dyDescent="0.2">
      <c r="A202" s="90" t="s">
        <v>402</v>
      </c>
    </row>
    <row r="203" spans="1:1" x14ac:dyDescent="0.2">
      <c r="A203" s="90" t="str">
        <f>Translations!$B$928</f>
        <v>2b</v>
      </c>
    </row>
    <row r="204" spans="1:1" x14ac:dyDescent="0.2">
      <c r="A204" s="91">
        <v>3</v>
      </c>
    </row>
    <row r="205" spans="1:1" x14ac:dyDescent="0.2">
      <c r="A205" s="90" t="str">
        <f>EUconst_NoTier</f>
        <v>Niciun nivel</v>
      </c>
    </row>
    <row r="206" spans="1:1" x14ac:dyDescent="0.2">
      <c r="A206" s="90" t="str">
        <f>EUconst_NA</f>
        <v>n.a.</v>
      </c>
    </row>
    <row r="208" spans="1:1" x14ac:dyDescent="0.2">
      <c r="A208" s="100" t="s">
        <v>64</v>
      </c>
    </row>
    <row r="209" spans="1:1" x14ac:dyDescent="0.2">
      <c r="A209" s="109" t="str">
        <f>Translations!$B$1251</f>
        <v>GJ/t</v>
      </c>
    </row>
    <row r="210" spans="1:1" x14ac:dyDescent="0.2">
      <c r="A210" s="109" t="str">
        <f>Translations!$B$1252</f>
        <v>GJ/1000 Nm³</v>
      </c>
    </row>
    <row r="211" spans="1:1" x14ac:dyDescent="0.2">
      <c r="A211" s="91"/>
    </row>
    <row r="213" spans="1:1" x14ac:dyDescent="0.2">
      <c r="A213" s="100" t="s">
        <v>63</v>
      </c>
    </row>
    <row r="214" spans="1:1" x14ac:dyDescent="0.2">
      <c r="A214" s="109" t="str">
        <f>Translations!$B$1253</f>
        <v>t CO2/TJ</v>
      </c>
    </row>
    <row r="215" spans="1:1" x14ac:dyDescent="0.2">
      <c r="A215" s="109" t="str">
        <f>Translations!$B$1254</f>
        <v>t CO2/t</v>
      </c>
    </row>
    <row r="216" spans="1:1" x14ac:dyDescent="0.2">
      <c r="A216" s="109" t="str">
        <f>Translations!$B$1255</f>
        <v>t CO2/1000 Nm³</v>
      </c>
    </row>
    <row r="217" spans="1:1" x14ac:dyDescent="0.2">
      <c r="A217" s="109"/>
    </row>
    <row r="219" spans="1:1" x14ac:dyDescent="0.2">
      <c r="A219" s="100" t="s">
        <v>65</v>
      </c>
    </row>
    <row r="220" spans="1:1" x14ac:dyDescent="0.2">
      <c r="A220" s="109" t="s">
        <v>310</v>
      </c>
    </row>
    <row r="221" spans="1:1" x14ac:dyDescent="0.2">
      <c r="A221" s="109"/>
    </row>
    <row r="224" spans="1:1" s="164" customFormat="1" x14ac:dyDescent="0.2"/>
    <row r="226" spans="1:13" x14ac:dyDescent="0.2">
      <c r="B226" s="84" t="str">
        <f>Translations!$B$931</f>
        <v>Anexa I la directivă</v>
      </c>
      <c r="C226" s="84" t="s">
        <v>527</v>
      </c>
      <c r="D226" s="366"/>
      <c r="E226" s="1484" t="s">
        <v>526</v>
      </c>
      <c r="F226" s="1484"/>
      <c r="G226" s="1484"/>
      <c r="H226" s="1484"/>
      <c r="I226" s="1484"/>
      <c r="L226" s="84" t="str">
        <f>Translations!$B$212</f>
        <v>Emisii de GES</v>
      </c>
      <c r="M226" s="169" t="s">
        <v>530</v>
      </c>
    </row>
    <row r="227" spans="1:13" x14ac:dyDescent="0.2">
      <c r="A227" s="26">
        <v>1</v>
      </c>
      <c r="B227" s="14" t="str">
        <f>IF(LEN(Translations!$B$933)&gt;250,LEFT(Translations!$B$933,250),Translations!$B$933)</f>
        <v>Arderea combustibililor în instalații cu o putere termică nominală totală de peste 20 MW (cu excepția instalațiilor pentru incinerarea deșeurilor periculoase sau municipale)</v>
      </c>
      <c r="C227" s="636" t="str">
        <f t="shared" ref="C227:C254" si="0">INDEX(AnnexIActivities,A227)</f>
        <v>Arderea combustibililor</v>
      </c>
      <c r="D227" s="366"/>
      <c r="E227" s="654"/>
      <c r="F227" s="654"/>
      <c r="G227" s="654"/>
      <c r="H227" s="654"/>
      <c r="I227" s="655"/>
      <c r="J227" s="655"/>
      <c r="K227" s="655"/>
      <c r="L227" s="637" t="s">
        <v>516</v>
      </c>
      <c r="M227" s="656"/>
    </row>
    <row r="228" spans="1:13" x14ac:dyDescent="0.2">
      <c r="A228" s="27">
        <v>2</v>
      </c>
      <c r="B228" s="14" t="str">
        <f>Translations!$B$858</f>
        <v xml:space="preserve">Rafinarea de ulei mineral </v>
      </c>
      <c r="C228" s="636" t="str">
        <f t="shared" si="0"/>
        <v xml:space="preserve">Rafinarea de ulei mineral </v>
      </c>
      <c r="D228" s="366"/>
      <c r="E228" s="657" t="str">
        <f>IFERROR(IF(INDEX($B$261:$B$320,$M228+COLUMNS($E226:E226)-1)&lt;&gt;$C228,"",INDEX(EUConst_TierActivityListNames,$M228+COLUMNS($E226:E226)-1)),"")</f>
        <v>Rafinării: Bilanțul masic</v>
      </c>
      <c r="F228" s="657" t="str">
        <f>IFERROR(IF(INDEX($B$261:$B$320,$M228+COLUMNS($E226:F226)-1)&lt;&gt;$C228,"",INDEX(EUConst_TierActivityListNames,$M228+COLUMNS($E226:F226)-1)),"")</f>
        <v>Rafinării: Regenerarea catalizatorilor de cracare</v>
      </c>
      <c r="G228" s="657" t="str">
        <f>IFERROR(IF(INDEX($B$261:$B$320,$M228+COLUMNS($E226:G226)-1)&lt;&gt;$C228,"",INDEX(EUConst_TierActivityListNames,$M228+COLUMNS($E226:G226)-1)),"")</f>
        <v>Rafinării: Producția de hidrogen</v>
      </c>
      <c r="H228" s="657" t="str">
        <f>IFERROR(IF(INDEX($B$261:$B$320,$M228+COLUMNS($E226:H226)-1)&lt;&gt;$C228,"",INDEX(EUConst_TierActivityListNames,$M228+COLUMNS($E226:H226)-1)),"")</f>
        <v/>
      </c>
      <c r="I228" s="657" t="str">
        <f>IFERROR(IF(INDEX($B$261:$B$320,$M228+COLUMNS($E226:I226)-1)&lt;&gt;$C228,"",INDEX(EUConst_TierActivityListNames,$M228+COLUMNS($E226:I226)-1)),"")</f>
        <v/>
      </c>
      <c r="J228" s="657" t="str">
        <f>IFERROR(IF(INDEX($B$261:$B$320,$M228+COLUMNS($E226:J226)-1)&lt;&gt;$C228,"",INDEX(EUConst_TierActivityListNames,$M228+COLUMNS($E226:J226)-1)),"")</f>
        <v/>
      </c>
      <c r="K228" s="657" t="str">
        <f>IFERROR(IF(INDEX($B$261:$B$320,$M228+COLUMNS($E226:K226)-1)&lt;&gt;$C228,"",INDEX(EUConst_TierActivityListNames,$M228+COLUMNS($E226:K226)-1)),"")</f>
        <v/>
      </c>
      <c r="L228" s="637" t="s">
        <v>516</v>
      </c>
      <c r="M228" s="656">
        <f>IFERROR(MATCH(C228,$B$261:$B$320,0),"")</f>
        <v>9</v>
      </c>
    </row>
    <row r="229" spans="1:13" x14ac:dyDescent="0.2">
      <c r="A229" s="27">
        <v>3</v>
      </c>
      <c r="B229" s="14" t="str">
        <f>Translations!$B$859</f>
        <v>Producerea de cocs</v>
      </c>
      <c r="C229" s="636" t="str">
        <f t="shared" si="0"/>
        <v>Producerea de cocs</v>
      </c>
      <c r="D229" s="366"/>
      <c r="E229" s="657" t="str">
        <f>IFERROR(IF(INDEX($B$261:$B$320,$M229+COLUMNS($E227:E227)-1)&lt;&gt;$C229,"",INDEX(EUConst_TierActivityListNames,$M229+COLUMNS($E227:E227)-1)),"")</f>
        <v>Cocs: Combustibil ca intrare în proces</v>
      </c>
      <c r="F229" s="657" t="str">
        <f>IFERROR(IF(INDEX($B$261:$B$320,$M229+COLUMNS($E227:F227)-1)&lt;&gt;$C229,"",INDEX(EUConst_TierActivityListNames,$M229+COLUMNS($E227:F227)-1)),"")</f>
        <v>Cocs: Proces (metoda A): numai carbonat</v>
      </c>
      <c r="G229" s="657" t="str">
        <f>IFERROR(IF(INDEX($B$261:$B$320,$M229+COLUMNS($E227:G227)-1)&lt;&gt;$C229,"",INDEX(EUConst_TierActivityListNames,$M229+COLUMNS($E227:G227)-1)),"")</f>
        <v>Cocs: Proces (metoda A): amestec (carbonat + necalcinat)</v>
      </c>
      <c r="H229" s="657" t="str">
        <f>IFERROR(IF(INDEX($B$261:$B$320,$M229+COLUMNS($E227:H227)-1)&lt;&gt;$C229,"",INDEX(EUConst_TierActivityListNames,$M229+COLUMNS($E227:H227)-1)),"")</f>
        <v>Cocs: Proces (metoda A): necalcinat</v>
      </c>
      <c r="I229" s="657" t="str">
        <f>IFERROR(IF(INDEX($B$261:$B$320,$M229+COLUMNS($E227:I227)-1)&lt;&gt;$C229,"",INDEX(EUConst_TierActivityListNames,$M229+COLUMNS($E227:I227)-1)),"")</f>
        <v>Cocs: Proces (metoda B): producție de oxizi</v>
      </c>
      <c r="J229" s="657" t="str">
        <f>IFERROR(IF(INDEX($B$261:$B$320,$M229+COLUMNS($E227:J227)-1)&lt;&gt;$C229,"",INDEX(EUConst_TierActivityListNames,$M229+COLUMNS($E227:J227)-1)),"")</f>
        <v>Cocs: Bilanțul masic</v>
      </c>
      <c r="K229" s="657" t="str">
        <f>IFERROR(IF(INDEX($B$261:$B$320,$M229+COLUMNS($E227:K227)-1)&lt;&gt;$C229,"",INDEX(EUConst_TierActivityListNames,$M229+COLUMNS($E227:K227)-1)),"")</f>
        <v/>
      </c>
      <c r="L229" s="637" t="s">
        <v>516</v>
      </c>
      <c r="M229" s="656">
        <f t="shared" ref="M229:M254" si="1">IFERROR(MATCH(C229,$B$261:$B$320,0),"")</f>
        <v>12</v>
      </c>
    </row>
    <row r="230" spans="1:13" x14ac:dyDescent="0.2">
      <c r="A230" s="27">
        <v>4</v>
      </c>
      <c r="B230" s="14" t="str">
        <f>IF(LEN(Translations!$B$934)&gt;250,LEFT(Translations!$B$934,250),Translations!$B$934)</f>
        <v xml:space="preserve">Prăjirea sau sinterizarea, inclusiv peletizarea, minereurilor metalice (inclusiv a minereurilor sulfidice) </v>
      </c>
      <c r="C230" s="636" t="str">
        <f t="shared" si="0"/>
        <v>Prăjirea și sinterizarea minereurilor metalice</v>
      </c>
      <c r="D230" s="366"/>
      <c r="E230" s="657" t="str">
        <f>IFERROR(IF(INDEX($B$261:$B$320,$M230+COLUMNS($E228:E228)-1)&lt;&gt;$C230,"",INDEX(EUConst_TierActivityListNames,$M230+COLUMNS($E228:E228)-1)),"")</f>
        <v>Minereu metalic: Proces (metoda A): numai carbonat</v>
      </c>
      <c r="F230" s="657" t="str">
        <f>IFERROR(IF(INDEX($B$261:$B$320,$M230+COLUMNS($E228:F228)-1)&lt;&gt;$C230,"",INDEX(EUConst_TierActivityListNames,$M230+COLUMNS($E228:F228)-1)),"")</f>
        <v>Minereu metalic: Proces (metoda A): amestec (carbonat + necalcinat)</v>
      </c>
      <c r="G230" s="657" t="str">
        <f>IFERROR(IF(INDEX($B$261:$B$320,$M230+COLUMNS($E228:G228)-1)&lt;&gt;$C230,"",INDEX(EUConst_TierActivityListNames,$M230+COLUMNS($E228:G228)-1)),"")</f>
        <v>Minereu metalic: Proces (metoda A): necalcinat</v>
      </c>
      <c r="H230" s="657" t="str">
        <f>IFERROR(IF(INDEX($B$261:$B$320,$M230+COLUMNS($E228:H228)-1)&lt;&gt;$C230,"",INDEX(EUConst_TierActivityListNames,$M230+COLUMNS($E228:H228)-1)),"")</f>
        <v>Minereu metalic: Proces (metoda B): producție de oxizi</v>
      </c>
      <c r="I230" s="657" t="str">
        <f>IFERROR(IF(INDEX($B$261:$B$320,$M230+COLUMNS($E228:I228)-1)&lt;&gt;$C230,"",INDEX(EUConst_TierActivityListNames,$M230+COLUMNS($E228:I228)-1)),"")</f>
        <v>Minereu metalic: Bilanțul masic</v>
      </c>
      <c r="J230" s="657" t="str">
        <f>IFERROR(IF(INDEX($B$261:$B$320,$M230+COLUMNS($E228:J228)-1)&lt;&gt;$C230,"",INDEX(EUConst_TierActivityListNames,$M230+COLUMNS($E228:J228)-1)),"")</f>
        <v/>
      </c>
      <c r="K230" s="657" t="str">
        <f>IFERROR(IF(INDEX($B$261:$B$320,$M230+COLUMNS($E228:K228)-1)&lt;&gt;$C230,"",INDEX(EUConst_TierActivityListNames,$M230+COLUMNS($E228:K228)-1)),"")</f>
        <v/>
      </c>
      <c r="L230" s="637" t="s">
        <v>516</v>
      </c>
      <c r="M230" s="656">
        <f t="shared" si="1"/>
        <v>18</v>
      </c>
    </row>
    <row r="231" spans="1:13" x14ac:dyDescent="0.2">
      <c r="A231" s="27">
        <v>5</v>
      </c>
      <c r="B231" s="14" t="str">
        <f>IF(LEN(Translations!$B$935)&gt;250,LEFT(Translations!$B$935,250),Translations!$B$935)</f>
        <v xml:space="preserve">Producerea fontei sau a oțelului (topirea primară sau secundară), inclusiv pentru turnarea continuă, cu o capacitate de peste 2,5 tone pe oră </v>
      </c>
      <c r="C231" s="636" t="str">
        <f t="shared" si="0"/>
        <v>Producerea de fontă sau oțel</v>
      </c>
      <c r="D231" s="366"/>
      <c r="E231" s="657" t="str">
        <f>IFERROR(IF(INDEX($B$261:$B$320,$M231+COLUMNS($E229:E229)-1)&lt;&gt;$C231,"",INDEX(EUConst_TierActivityListNames,$M231+COLUMNS($E229:E229)-1)),"")</f>
        <v>Fier și oțel: Combustibil ca intrare în proces</v>
      </c>
      <c r="F231" s="657" t="str">
        <f>IFERROR(IF(INDEX($B$261:$B$320,$M231+COLUMNS($E229:F229)-1)&lt;&gt;$C231,"",INDEX(EUConst_TierActivityListNames,$M231+COLUMNS($E229:F229)-1)),"")</f>
        <v>Fier și oțel: Proces (metoda A): numai carbonat</v>
      </c>
      <c r="G231" s="657" t="str">
        <f>IFERROR(IF(INDEX($B$261:$B$320,$M231+COLUMNS($E229:G229)-1)&lt;&gt;$C231,"",INDEX(EUConst_TierActivityListNames,$M231+COLUMNS($E229:G229)-1)),"")</f>
        <v>Fier și oțel: Proces (metoda A): amestec (carbonat + necalcinat)</v>
      </c>
      <c r="H231" s="657" t="str">
        <f>IFERROR(IF(INDEX($B$261:$B$320,$M231+COLUMNS($E229:H229)-1)&lt;&gt;$C231,"",INDEX(EUConst_TierActivityListNames,$M231+COLUMNS($E229:H229)-1)),"")</f>
        <v>Fier și oțel: Proces (metoda A): necalcinat</v>
      </c>
      <c r="I231" s="657" t="str">
        <f>IFERROR(IF(INDEX($B$261:$B$320,$M231+COLUMNS($E229:I229)-1)&lt;&gt;$C231,"",INDEX(EUConst_TierActivityListNames,$M231+COLUMNS($E229:I229)-1)),"")</f>
        <v>Fier și oțel: Proces (metoda B): producție de oxizi</v>
      </c>
      <c r="J231" s="657" t="str">
        <f>IFERROR(IF(INDEX($B$261:$B$320,$M231+COLUMNS($E229:J229)-1)&lt;&gt;$C231,"",INDEX(EUConst_TierActivityListNames,$M231+COLUMNS($E229:J229)-1)),"")</f>
        <v>Fier și oțel: Bilanțul masic</v>
      </c>
      <c r="K231" s="657" t="str">
        <f>IFERROR(IF(INDEX($B$261:$B$320,$M231+COLUMNS($E229:K229)-1)&lt;&gt;$C231,"",INDEX(EUConst_TierActivityListNames,$M231+COLUMNS($E229:K229)-1)),"")</f>
        <v/>
      </c>
      <c r="L231" s="637" t="s">
        <v>516</v>
      </c>
      <c r="M231" s="656">
        <f t="shared" si="1"/>
        <v>23</v>
      </c>
    </row>
    <row r="232" spans="1:13" x14ac:dyDescent="0.2">
      <c r="A232" s="27">
        <v>6</v>
      </c>
      <c r="B232" s="14" t="str">
        <f>IF(LEN(Translations!$B$936)&gt;250,LEFT(Translations!$B$936,250),Translations!$B$936)</f>
        <v>Producerea sau prelucrarea metalelor feroase (inclusiv fero-aliaje), atunci când sunt exploatate instalații de ardere cu o putere termică nominală totală de peste 20 MW. Prelucrarea include, printre altele, laminoare, re-încălzitoare, cuptoare de rec</v>
      </c>
      <c r="C232" s="636" t="str">
        <f t="shared" si="0"/>
        <v>Producerea sau prelucrarea metalelor feroase</v>
      </c>
      <c r="D232" s="366"/>
      <c r="E232" s="657" t="str">
        <f>IFERROR(IF(INDEX($B$261:$B$320,$M232+COLUMNS($E230:E230)-1)&lt;&gt;$C232,"",INDEX(EUConst_TierActivityListNames,$M232+COLUMNS($E230:E230)-1)),"")</f>
        <v>Aluminiu secundar, (ne)feroase: Proces (metoda A): numai carbonat</v>
      </c>
      <c r="F232" s="657" t="str">
        <f>IFERROR(IF(INDEX($B$261:$B$320,$M232+COLUMNS($E230:F230)-1)&lt;&gt;$C232,"",INDEX(EUConst_TierActivityListNames,$M232+COLUMNS($E230:F230)-1)),"")</f>
        <v>Aluminiu secundar, (ne)feroase: Proces (metoda A): amestec (carbonat + necalcinat)</v>
      </c>
      <c r="G232" s="657" t="str">
        <f>IFERROR(IF(INDEX($B$261:$B$320,$M232+COLUMNS($E230:G230)-1)&lt;&gt;$C232,"",INDEX(EUConst_TierActivityListNames,$M232+COLUMNS($E230:G230)-1)),"")</f>
        <v>Aluminiu secundar, (ne)feroase: Proces (metoda A): necalcinat</v>
      </c>
      <c r="H232" s="657" t="str">
        <f>IFERROR(IF(INDEX($B$261:$B$320,$M232+COLUMNS($E230:H230)-1)&lt;&gt;$C232,"",INDEX(EUConst_TierActivityListNames,$M232+COLUMNS($E230:H230)-1)),"")</f>
        <v>Aluminiu secundar, (ne)feroase: Proces (metoda B): producție de oxizi</v>
      </c>
      <c r="I232" s="657" t="str">
        <f>IFERROR(IF(INDEX($B$261:$B$320,$M232+COLUMNS($E230:I230)-1)&lt;&gt;$C232,"",INDEX(EUConst_TierActivityListNames,$M232+COLUMNS($E230:I230)-1)),"")</f>
        <v>Aluminiu secundar, (ne)feroase: Metoda bilanțului masic</v>
      </c>
      <c r="J232" s="657" t="str">
        <f>IFERROR(IF(INDEX($B$261:$B$320,$M232+COLUMNS($E230:J230)-1)&lt;&gt;$C232,"",INDEX(EUConst_TierActivityListNames,$M232+COLUMNS($E230:J230)-1)),"")</f>
        <v/>
      </c>
      <c r="K232" s="657" t="str">
        <f>IFERROR(IF(INDEX($B$261:$B$320,$M232+COLUMNS($E230:K230)-1)&lt;&gt;$C232,"",INDEX(EUConst_TierActivityListNames,$M232+COLUMNS($E230:K230)-1)),"")</f>
        <v/>
      </c>
      <c r="L232" s="637" t="s">
        <v>516</v>
      </c>
      <c r="M232" s="656">
        <f t="shared" si="1"/>
        <v>52</v>
      </c>
    </row>
    <row r="233" spans="1:13" x14ac:dyDescent="0.2">
      <c r="A233" s="27">
        <v>7</v>
      </c>
      <c r="B233" s="14" t="str">
        <f>Translations!$B$863</f>
        <v>Producerea de aluminiu primar</v>
      </c>
      <c r="C233" s="636" t="str">
        <f t="shared" si="0"/>
        <v>Producerea de aluminiu primar</v>
      </c>
      <c r="D233" s="366"/>
      <c r="E233" s="657" t="str">
        <f>IFERROR(IF(INDEX($B$261:$B$320,$M233+COLUMNS($E231:E231)-1)&lt;&gt;$C233,"",INDEX(EUConst_TierActivityListNames,$M233+COLUMNS($E231:E231)-1)),"")</f>
        <v>Aluminiu primar: Metoda bilanțului masic</v>
      </c>
      <c r="F233" s="657" t="str">
        <f>IFERROR(IF(INDEX($B$261:$B$320,$M233+COLUMNS($E231:F231)-1)&lt;&gt;$C233,"",INDEX(EUConst_TierActivityListNames,$M233+COLUMNS($E231:F231)-1)),"")</f>
        <v>Aluminiu primar: Emisii de PFC (metoda pantei)</v>
      </c>
      <c r="G233" s="657" t="str">
        <f>IFERROR(IF(INDEX($B$261:$B$320,$M233+COLUMNS($E231:G231)-1)&lt;&gt;$C233,"",INDEX(EUConst_TierActivityListNames,$M233+COLUMNS($E231:G231)-1)),"")</f>
        <v>Aluminiu primar: Emisii de PFC (metoda supratensiunii)</v>
      </c>
      <c r="H233" s="657" t="str">
        <f>IFERROR(IF(INDEX($B$261:$B$320,$M233+COLUMNS($E231:H231)-1)&lt;&gt;$C233,"",INDEX(EUConst_TierActivityListNames,$M233+COLUMNS($E231:H231)-1)),"")</f>
        <v/>
      </c>
      <c r="I233" s="657" t="str">
        <f>IFERROR(IF(INDEX($B$261:$B$320,$M233+COLUMNS($E231:I231)-1)&lt;&gt;$C233,"",INDEX(EUConst_TierActivityListNames,$M233+COLUMNS($E231:I231)-1)),"")</f>
        <v/>
      </c>
      <c r="J233" s="657" t="str">
        <f>IFERROR(IF(INDEX($B$261:$B$320,$M233+COLUMNS($E231:J231)-1)&lt;&gt;$C233,"",INDEX(EUConst_TierActivityListNames,$M233+COLUMNS($E231:J231)-1)),"")</f>
        <v/>
      </c>
      <c r="K233" s="657" t="str">
        <f>IFERROR(IF(INDEX($B$261:$B$320,$M233+COLUMNS($E231:K231)-1)&lt;&gt;$C233,"",INDEX(EUConst_TierActivityListNames,$M233+COLUMNS($E231:K231)-1)),"")</f>
        <v/>
      </c>
      <c r="L233" s="637" t="str">
        <f>Translations!$B$887</f>
        <v>CO2 &amp; PFC</v>
      </c>
      <c r="M233" s="656">
        <f t="shared" si="1"/>
        <v>58</v>
      </c>
    </row>
    <row r="234" spans="1:13" x14ac:dyDescent="0.2">
      <c r="A234" s="27">
        <v>8</v>
      </c>
      <c r="B234" s="14" t="str">
        <f>IF(LEN(Translations!$B$937)&gt;250,LEFT(Translations!$B$937,250),Translations!$B$937)</f>
        <v>Producerea de aluminiu secundar atunci când sunt exploatate instalații de ardere cu o putere termică nominală totală de peste 20 MW</v>
      </c>
      <c r="C234" s="636" t="str">
        <f t="shared" si="0"/>
        <v>Producerea de aluminiu secundar</v>
      </c>
      <c r="D234" s="366"/>
      <c r="E234" s="658" t="str">
        <f t="shared" ref="E234:K234" si="2">IF(E232="","",E232)</f>
        <v>Aluminiu secundar, (ne)feroase: Proces (metoda A): numai carbonat</v>
      </c>
      <c r="F234" s="658" t="str">
        <f t="shared" si="2"/>
        <v>Aluminiu secundar, (ne)feroase: Proces (metoda A): amestec (carbonat + necalcinat)</v>
      </c>
      <c r="G234" s="658" t="str">
        <f t="shared" si="2"/>
        <v>Aluminiu secundar, (ne)feroase: Proces (metoda A): necalcinat</v>
      </c>
      <c r="H234" s="658" t="str">
        <f t="shared" si="2"/>
        <v>Aluminiu secundar, (ne)feroase: Proces (metoda B): producție de oxizi</v>
      </c>
      <c r="I234" s="658" t="str">
        <f t="shared" si="2"/>
        <v>Aluminiu secundar, (ne)feroase: Metoda bilanțului masic</v>
      </c>
      <c r="J234" s="658" t="str">
        <f t="shared" si="2"/>
        <v/>
      </c>
      <c r="K234" s="658" t="str">
        <f t="shared" si="2"/>
        <v/>
      </c>
      <c r="L234" s="637" t="s">
        <v>516</v>
      </c>
      <c r="M234" s="656" t="str">
        <f t="shared" si="1"/>
        <v/>
      </c>
    </row>
    <row r="235" spans="1:13" x14ac:dyDescent="0.2">
      <c r="A235" s="27">
        <v>9</v>
      </c>
      <c r="B235" s="14" t="str">
        <f>IF(LEN(Translations!$B$938)&gt;250,LEFT(Translations!$B$938,250),Translations!$B$938)</f>
        <v>Producerea sau prelucrarea metalelor neferoase, inclusiv producerea aliajelor, rafinare, topire-turnare etc., atunci când sunt exploatate instalații de ardere cu o putere termică nominală totală (incluzând combustibilii folosiți ca agenți de reducere</v>
      </c>
      <c r="C235" s="636" t="str">
        <f t="shared" si="0"/>
        <v>Producerea sau prelucrarea metalelor neferoase</v>
      </c>
      <c r="D235" s="366"/>
      <c r="E235" s="658" t="str">
        <f t="shared" ref="E235:K235" si="3">E234</f>
        <v>Aluminiu secundar, (ne)feroase: Proces (metoda A): numai carbonat</v>
      </c>
      <c r="F235" s="658" t="str">
        <f t="shared" si="3"/>
        <v>Aluminiu secundar, (ne)feroase: Proces (metoda A): amestec (carbonat + necalcinat)</v>
      </c>
      <c r="G235" s="658" t="str">
        <f t="shared" si="3"/>
        <v>Aluminiu secundar, (ne)feroase: Proces (metoda A): necalcinat</v>
      </c>
      <c r="H235" s="658" t="str">
        <f t="shared" si="3"/>
        <v>Aluminiu secundar, (ne)feroase: Proces (metoda B): producție de oxizi</v>
      </c>
      <c r="I235" s="658" t="str">
        <f t="shared" si="3"/>
        <v>Aluminiu secundar, (ne)feroase: Metoda bilanțului masic</v>
      </c>
      <c r="J235" s="658" t="str">
        <f t="shared" si="3"/>
        <v/>
      </c>
      <c r="K235" s="658" t="str">
        <f t="shared" si="3"/>
        <v/>
      </c>
      <c r="L235" s="637" t="s">
        <v>516</v>
      </c>
      <c r="M235" s="656" t="str">
        <f t="shared" si="1"/>
        <v/>
      </c>
    </row>
    <row r="236" spans="1:13" x14ac:dyDescent="0.2">
      <c r="A236" s="27">
        <v>10</v>
      </c>
      <c r="B236" s="14" t="str">
        <f>IF(LEN(Translations!$B$939)&gt;250,LEFT(Translations!$B$939,250),Translations!$B$939)</f>
        <v xml:space="preserve">Producerea clincherului de ciment în cuptoare rotative cu o capacitate de producție de peste 500 de tone pe zi sau în alte cuptoare cu o capacitate de producție de peste 50 de tone pe zi </v>
      </c>
      <c r="C236" s="636" t="str">
        <f t="shared" si="0"/>
        <v>Producția de clincher de ciment</v>
      </c>
      <c r="D236" s="366"/>
      <c r="E236" s="657" t="str">
        <f>IFERROR(IF(INDEX($B$261:$B$320,$M236+COLUMNS($E234:E234)-1)&lt;&gt;$C236,"",INDEX(EUConst_TierActivityListNames,$M236+COLUMNS($E234:E234)-1)),"")</f>
        <v>Clincher de ciment: Pe baza intrărilor în cuptor (metoda A)</v>
      </c>
      <c r="F236" s="657" t="str">
        <f>IFERROR(IF(INDEX($B$261:$B$320,$M236+COLUMNS($E234:F234)-1)&lt;&gt;$C236,"",INDEX(EUConst_TierActivityListNames,$M236+COLUMNS($E234:F234)-1)),"")</f>
        <v>Clincher de ciment: Producția de clincher (metoda B)</v>
      </c>
      <c r="G236" s="657" t="str">
        <f>IFERROR(IF(INDEX($B$261:$B$320,$M236+COLUMNS($E234:G234)-1)&lt;&gt;$C236,"",INDEX(EUConst_TierActivityListNames,$M236+COLUMNS($E234:G234)-1)),"")</f>
        <v>Clincher de ciment: Praf din cuptoarele de ciment (CKD)</v>
      </c>
      <c r="H236" s="657" t="str">
        <f>IFERROR(IF(INDEX($B$261:$B$320,$M236+COLUMNS($E234:H234)-1)&lt;&gt;$C236,"",INDEX(EUConst_TierActivityListNames,$M236+COLUMNS($E234:H234)-1)),"")</f>
        <v>Clincher de ciment: Carbon care nu provine din carbonați</v>
      </c>
      <c r="I236" s="657" t="str">
        <f>IFERROR(IF(INDEX($B$261:$B$320,$M236+COLUMNS($E234:I234)-1)&lt;&gt;$C236,"",INDEX(EUConst_TierActivityListNames,$M236+COLUMNS($E234:I234)-1)),"")</f>
        <v/>
      </c>
      <c r="J236" s="657" t="str">
        <f>IFERROR(IF(INDEX($B$261:$B$320,$M236+COLUMNS($E234:J234)-1)&lt;&gt;$C236,"",INDEX(EUConst_TierActivityListNames,$M236+COLUMNS($E234:J234)-1)),"")</f>
        <v/>
      </c>
      <c r="K236" s="657" t="str">
        <f>IFERROR(IF(INDEX($B$261:$B$320,$M236+COLUMNS($E234:K234)-1)&lt;&gt;$C236,"",INDEX(EUConst_TierActivityListNames,$M236+COLUMNS($E234:K234)-1)),"")</f>
        <v/>
      </c>
      <c r="L236" s="637" t="s">
        <v>516</v>
      </c>
      <c r="M236" s="656">
        <f t="shared" si="1"/>
        <v>29</v>
      </c>
    </row>
    <row r="237" spans="1:13" x14ac:dyDescent="0.2">
      <c r="A237" s="27">
        <v>11</v>
      </c>
      <c r="B237" s="14" t="str">
        <f>IF(LEN(Translations!$B$940)&gt;250,LEFT(Translations!$B$940,250),Translations!$B$940)</f>
        <v xml:space="preserve">Producerea de var sau calcinarea dolomitei sau a magnezitului în cuptoare rotative sau în alte cuptoare cu o capacitate de producție de peste 50 de tone pe zi </v>
      </c>
      <c r="C237" s="636" t="str">
        <f t="shared" si="0"/>
        <v>Producerea de var sau calcinarea dolomitei/magnezitului</v>
      </c>
      <c r="D237" s="366"/>
      <c r="E237" s="657" t="str">
        <f>IFERROR(IF(INDEX($B$261:$B$320,$M237+COLUMNS($E235:E235)-1)&lt;&gt;$C237,"",INDEX(EUConst_TierActivityListNames,$M237+COLUMNS($E235:E235)-1)),"")</f>
        <v>Var / dolomită / magnezit: Proces (metoda A): numai carbonat</v>
      </c>
      <c r="F237" s="657" t="str">
        <f>IFERROR(IF(INDEX($B$261:$B$320,$M237+COLUMNS($E235:F235)-1)&lt;&gt;$C237,"",INDEX(EUConst_TierActivityListNames,$M237+COLUMNS($E235:F235)-1)),"")</f>
        <v>Var / dolomită / magnezit: Proces (metoda A): amestec (carbonat + necalcinat)</v>
      </c>
      <c r="G237" s="657" t="str">
        <f>IFERROR(IF(INDEX($B$261:$B$320,$M237+COLUMNS($E235:G235)-1)&lt;&gt;$C237,"",INDEX(EUConst_TierActivityListNames,$M237+COLUMNS($E235:G235)-1)),"")</f>
        <v>Var / dolomită / magnezit: Proces (metoda A): necalcinat</v>
      </c>
      <c r="H237" s="657" t="str">
        <f>IFERROR(IF(INDEX($B$261:$B$320,$M237+COLUMNS($E235:H235)-1)&lt;&gt;$C237,"",INDEX(EUConst_TierActivityListNames,$M237+COLUMNS($E235:H235)-1)),"")</f>
        <v>Var / dolomită / magnezit: Proces (metoda B): producție de oxizi</v>
      </c>
      <c r="I237" s="657" t="str">
        <f>IFERROR(IF(INDEX($B$261:$B$320,$M237+COLUMNS($E235:I235)-1)&lt;&gt;$C237,"",INDEX(EUConst_TierActivityListNames,$M237+COLUMNS($E235:I235)-1)),"")</f>
        <v>Var / dolomită / magnezit: Praf de cuptor (metoda B)</v>
      </c>
      <c r="J237" s="657" t="str">
        <f>IFERROR(IF(INDEX($B$261:$B$320,$M237+COLUMNS($E235:J235)-1)&lt;&gt;$C237,"",INDEX(EUConst_TierActivityListNames,$M237+COLUMNS($E235:J235)-1)),"")</f>
        <v/>
      </c>
      <c r="K237" s="657" t="str">
        <f>IFERROR(IF(INDEX($B$261:$B$320,$M237+COLUMNS($E235:K235)-1)&lt;&gt;$C237,"",INDEX(EUConst_TierActivityListNames,$M237+COLUMNS($E235:K235)-1)),"")</f>
        <v/>
      </c>
      <c r="L237" s="637" t="s">
        <v>516</v>
      </c>
      <c r="M237" s="656">
        <f t="shared" si="1"/>
        <v>33</v>
      </c>
    </row>
    <row r="238" spans="1:13" x14ac:dyDescent="0.2">
      <c r="A238" s="27">
        <v>12</v>
      </c>
      <c r="B238" s="14" t="str">
        <f>IF(LEN(Translations!$B$941)&gt;250,LEFT(Translations!$B$941,250),Translations!$B$941)</f>
        <v xml:space="preserve">Fabricarea sticlei, inclusiv a fibrei de sticlă, cu o capacitate de topire de peste 20 de tone pe zi </v>
      </c>
      <c r="C238" s="636" t="str">
        <f t="shared" si="0"/>
        <v>Fabricarea sticlei</v>
      </c>
      <c r="D238" s="366"/>
      <c r="E238" s="657" t="str">
        <f>IFERROR(IF(INDEX($B$261:$B$320,$M238+COLUMNS($E236:E236)-1)&lt;&gt;$C238,"",INDEX(EUConst_TierActivityListNames,$M238+COLUMNS($E236:E236)-1)),"")</f>
        <v>Sticlă și vată minerală: Proces (metoda A): numai carbonat</v>
      </c>
      <c r="F238" s="657" t="str">
        <f>IFERROR(IF(INDEX($B$261:$B$320,$M238+COLUMNS($E236:F236)-1)&lt;&gt;$C238,"",INDEX(EUConst_TierActivityListNames,$M238+COLUMNS($E236:F236)-1)),"")</f>
        <v>Sticlă și vată minerală: Proces (metoda A): amestec (carbonat + necalcinat)</v>
      </c>
      <c r="G238" s="657" t="str">
        <f>IFERROR(IF(INDEX($B$261:$B$320,$M238+COLUMNS($E236:G236)-1)&lt;&gt;$C238,"",INDEX(EUConst_TierActivityListNames,$M238+COLUMNS($E236:G236)-1)),"")</f>
        <v>Sticlă și vată minerală: Proces (metoda A): necalcinat</v>
      </c>
      <c r="H238" s="657" t="str">
        <f>IFERROR(IF(INDEX($B$261:$B$320,$M238+COLUMNS($E236:H236)-1)&lt;&gt;$C238,"",INDEX(EUConst_TierActivityListNames,$M238+COLUMNS($E236:H236)-1)),"")</f>
        <v/>
      </c>
      <c r="I238" s="657" t="str">
        <f>IFERROR(IF(INDEX($B$261:$B$320,$M238+COLUMNS($E236:I236)-1)&lt;&gt;$C238,"",INDEX(EUConst_TierActivityListNames,$M238+COLUMNS($E236:I236)-1)),"")</f>
        <v/>
      </c>
      <c r="J238" s="657" t="str">
        <f>IFERROR(IF(INDEX($B$261:$B$320,$M238+COLUMNS($E236:J236)-1)&lt;&gt;$C238,"",INDEX(EUConst_TierActivityListNames,$M238+COLUMNS($E236:J236)-1)),"")</f>
        <v/>
      </c>
      <c r="K238" s="657" t="str">
        <f>IFERROR(IF(INDEX($B$261:$B$320,$M238+COLUMNS($E236:K236)-1)&lt;&gt;$C238,"",INDEX(EUConst_TierActivityListNames,$M238+COLUMNS($E236:K236)-1)),"")</f>
        <v/>
      </c>
      <c r="L238" s="637" t="s">
        <v>516</v>
      </c>
      <c r="M238" s="656">
        <f t="shared" si="1"/>
        <v>38</v>
      </c>
    </row>
    <row r="239" spans="1:13" x14ac:dyDescent="0.2">
      <c r="A239" s="27">
        <v>13</v>
      </c>
      <c r="B239" s="14" t="str">
        <f>IF(LEN(Translations!$B$942)&gt;250,LEFT(Translations!$B$942,250),Translations!$B$942)</f>
        <v xml:space="preserve">Fabricarea prin ardere de produse ceramice, în special de țigle, cărămizi, cărămizi refractare, plăci ceramice, gresie ceramică sau porțelan, cu o capacitate de producție de peste 75 de tone pe zi </v>
      </c>
      <c r="C239" s="636" t="str">
        <f t="shared" si="0"/>
        <v>Fabricarea de produse ceramice</v>
      </c>
      <c r="D239" s="366"/>
      <c r="E239" s="657" t="str">
        <f>IFERROR(IF(INDEX($B$261:$B$320,$M239+COLUMNS($E237:E237)-1)&lt;&gt;$C239,"",INDEX(EUConst_TierActivityListNames,$M239+COLUMNS($E237:E237)-1)),"")</f>
        <v>Produse ceramice: Proces (metoda A): numai carbonat</v>
      </c>
      <c r="F239" s="657" t="str">
        <f>IFERROR(IF(INDEX($B$261:$B$320,$M239+COLUMNS($E237:F237)-1)&lt;&gt;$C239,"",INDEX(EUConst_TierActivityListNames,$M239+COLUMNS($E237:F237)-1)),"")</f>
        <v>Produse ceramice: Proces (metoda A): amestec (carbonat + necalcinat)</v>
      </c>
      <c r="G239" s="657" t="str">
        <f>IFERROR(IF(INDEX($B$261:$B$320,$M239+COLUMNS($E237:G237)-1)&lt;&gt;$C239,"",INDEX(EUConst_TierActivityListNames,$M239+COLUMNS($E237:G237)-1)),"")</f>
        <v>Produse ceramice: Proces (metoda A): necalcinat</v>
      </c>
      <c r="H239" s="657" t="str">
        <f>IFERROR(IF(INDEX($B$261:$B$320,$M239+COLUMNS($E237:H237)-1)&lt;&gt;$C239,"",INDEX(EUConst_TierActivityListNames,$M239+COLUMNS($E237:H237)-1)),"")</f>
        <v>Produse ceramice: Proces (metoda B): producție de oxizi</v>
      </c>
      <c r="I239" s="657" t="str">
        <f>IFERROR(IF(INDEX($B$261:$B$320,$M239+COLUMNS($E237:I237)-1)&lt;&gt;$C239,"",INDEX(EUConst_TierActivityListNames,$M239+COLUMNS($E237:I237)-1)),"")</f>
        <v>Produse ceramice: Epurare</v>
      </c>
      <c r="J239" s="657" t="str">
        <f>IFERROR(IF(INDEX($B$261:$B$320,$M239+COLUMNS($E237:J237)-1)&lt;&gt;$C239,"",INDEX(EUConst_TierActivityListNames,$M239+COLUMNS($E237:J237)-1)),"")</f>
        <v/>
      </c>
      <c r="K239" s="657" t="str">
        <f>IFERROR(IF(INDEX($B$261:$B$320,$M239+COLUMNS($E237:K237)-1)&lt;&gt;$C239,"",INDEX(EUConst_TierActivityListNames,$M239+COLUMNS($E237:K237)-1)),"")</f>
        <v/>
      </c>
      <c r="L239" s="637" t="s">
        <v>516</v>
      </c>
      <c r="M239" s="656">
        <f t="shared" si="1"/>
        <v>41</v>
      </c>
    </row>
    <row r="240" spans="1:13" x14ac:dyDescent="0.2">
      <c r="A240" s="27">
        <v>14</v>
      </c>
      <c r="B240" s="14" t="str">
        <f>IF(LEN(Translations!$B$943)&gt;250,LEFT(Translations!$B$943,250),Translations!$B$943)</f>
        <v xml:space="preserve">Fabricarea de material izolant din vată minerală folosind sticlă, rocă sau zgură, cu o capacitate de topire de peste 20 de tone pe zi </v>
      </c>
      <c r="C240" s="636" t="str">
        <f t="shared" si="0"/>
        <v>Fabricarea de vată minerală</v>
      </c>
      <c r="D240" s="366"/>
      <c r="E240" s="658" t="str">
        <f t="shared" ref="E240:K240" si="4">IF(E238="","",E238)</f>
        <v>Sticlă și vată minerală: Proces (metoda A): numai carbonat</v>
      </c>
      <c r="F240" s="658" t="str">
        <f t="shared" si="4"/>
        <v>Sticlă și vată minerală: Proces (metoda A): amestec (carbonat + necalcinat)</v>
      </c>
      <c r="G240" s="658" t="str">
        <f t="shared" si="4"/>
        <v>Sticlă și vată minerală: Proces (metoda A): necalcinat</v>
      </c>
      <c r="H240" s="658" t="str">
        <f t="shared" si="4"/>
        <v/>
      </c>
      <c r="I240" s="658" t="str">
        <f t="shared" si="4"/>
        <v/>
      </c>
      <c r="J240" s="658" t="str">
        <f t="shared" si="4"/>
        <v/>
      </c>
      <c r="K240" s="658" t="str">
        <f t="shared" si="4"/>
        <v/>
      </c>
      <c r="L240" s="637" t="s">
        <v>516</v>
      </c>
      <c r="M240" s="656" t="str">
        <f t="shared" si="1"/>
        <v/>
      </c>
    </row>
    <row r="241" spans="1:13" x14ac:dyDescent="0.2">
      <c r="A241" s="27">
        <v>15</v>
      </c>
      <c r="B241" s="14" t="str">
        <f>IF(LEN(Translations!$B$944)&gt;250,LEFT(Translations!$B$944,250),Translations!$B$944)</f>
        <v xml:space="preserve">Uscarea sau calcinarea ghipsului sau fabricarea plăcilor din ipsos și a altor produse din ghips, atunci când sunt exploatate instalații de ardere cu o putere termică nominală totală de peste 20 MW. </v>
      </c>
      <c r="C241" s="636" t="str">
        <f t="shared" si="0"/>
        <v>Producerea sau prelucrarea ghipsului sau plăcilor de ipsos</v>
      </c>
      <c r="D241" s="366"/>
      <c r="E241" s="659"/>
      <c r="F241" s="659"/>
      <c r="G241" s="659"/>
      <c r="H241" s="659"/>
      <c r="I241" s="660"/>
      <c r="J241" s="660"/>
      <c r="K241" s="660"/>
      <c r="L241" s="637" t="s">
        <v>516</v>
      </c>
      <c r="M241" s="656" t="str">
        <f t="shared" si="1"/>
        <v/>
      </c>
    </row>
    <row r="242" spans="1:13" x14ac:dyDescent="0.2">
      <c r="A242" s="27">
        <v>16</v>
      </c>
      <c r="B242" s="14" t="str">
        <f>Translations!$B$945</f>
        <v xml:space="preserve">Producerea de celuloză din lemn sau alte materiale fibroase </v>
      </c>
      <c r="C242" s="636" t="str">
        <f t="shared" si="0"/>
        <v>Producerea de celuloză</v>
      </c>
      <c r="D242" s="366"/>
      <c r="E242" s="657" t="str">
        <f>IFERROR(IF(INDEX($B$261:$B$320,$M242+COLUMNS($E240:E240)-1)&lt;&gt;$C242,"",INDEX(EUConst_TierActivityListNames,$M242+COLUMNS($E240:E240)-1)),"")</f>
        <v>Celuloză și hârtie: Componente chimice</v>
      </c>
      <c r="F242" s="657" t="str">
        <f>IFERROR(IF(INDEX($B$261:$B$320,$M242+COLUMNS($E240:F240)-1)&lt;&gt;$C242,"",INDEX(EUConst_TierActivityListNames,$M242+COLUMNS($E240:F240)-1)),"")</f>
        <v/>
      </c>
      <c r="G242" s="657" t="str">
        <f>IFERROR(IF(INDEX($B$261:$B$320,$M242+COLUMNS($E240:G240)-1)&lt;&gt;$C242,"",INDEX(EUConst_TierActivityListNames,$M242+COLUMNS($E240:G240)-1)),"")</f>
        <v/>
      </c>
      <c r="H242" s="657" t="str">
        <f>IFERROR(IF(INDEX($B$261:$B$320,$M242+COLUMNS($E240:H240)-1)&lt;&gt;$C242,"",INDEX(EUConst_TierActivityListNames,$M242+COLUMNS($E240:H240)-1)),"")</f>
        <v/>
      </c>
      <c r="I242" s="657" t="str">
        <f>IFERROR(IF(INDEX($B$261:$B$320,$M242+COLUMNS($E240:I240)-1)&lt;&gt;$C242,"",INDEX(EUConst_TierActivityListNames,$M242+COLUMNS($E240:I240)-1)),"")</f>
        <v/>
      </c>
      <c r="J242" s="657" t="str">
        <f>IFERROR(IF(INDEX($B$261:$B$320,$M242+COLUMNS($E240:J240)-1)&lt;&gt;$C242,"",INDEX(EUConst_TierActivityListNames,$M242+COLUMNS($E240:J240)-1)),"")</f>
        <v/>
      </c>
      <c r="K242" s="657" t="str">
        <f>IFERROR(IF(INDEX($B$261:$B$320,$M242+COLUMNS($E240:K240)-1)&lt;&gt;$C242,"",INDEX(EUConst_TierActivityListNames,$M242+COLUMNS($E240:K240)-1)),"")</f>
        <v/>
      </c>
      <c r="L242" s="637" t="s">
        <v>516</v>
      </c>
      <c r="M242" s="656">
        <f t="shared" si="1"/>
        <v>46</v>
      </c>
    </row>
    <row r="243" spans="1:13" x14ac:dyDescent="0.2">
      <c r="A243" s="27">
        <v>17</v>
      </c>
      <c r="B243" s="14" t="str">
        <f>IF(LEN(Translations!$B$946)&gt;250,LEFT(Translations!$B$946,250),Translations!$B$946)</f>
        <v xml:space="preserve">Producerea de hârtie sau carton, având o capacitate de producție mai mare de 20 de tone pe zi </v>
      </c>
      <c r="C243" s="636" t="str">
        <f t="shared" si="0"/>
        <v>Producerea de hârtie sau carton</v>
      </c>
      <c r="D243" s="366"/>
      <c r="E243" s="658" t="str">
        <f>IF(E242="","",E242)</f>
        <v>Celuloză și hârtie: Componente chimice</v>
      </c>
      <c r="F243" s="658" t="str">
        <f t="shared" ref="F243:K243" si="5">IF(F242="","",F242)</f>
        <v/>
      </c>
      <c r="G243" s="658" t="str">
        <f t="shared" si="5"/>
        <v/>
      </c>
      <c r="H243" s="658" t="str">
        <f t="shared" si="5"/>
        <v/>
      </c>
      <c r="I243" s="658" t="str">
        <f t="shared" si="5"/>
        <v/>
      </c>
      <c r="J243" s="658" t="str">
        <f t="shared" si="5"/>
        <v/>
      </c>
      <c r="K243" s="658" t="str">
        <f t="shared" si="5"/>
        <v/>
      </c>
      <c r="L243" s="637" t="s">
        <v>516</v>
      </c>
      <c r="M243" s="656" t="str">
        <f t="shared" si="1"/>
        <v/>
      </c>
    </row>
    <row r="244" spans="1:13" x14ac:dyDescent="0.2">
      <c r="A244" s="27">
        <v>18</v>
      </c>
      <c r="B244" s="14" t="str">
        <f>IF(LEN(Translations!$B$947)&gt;250,LEFT(Translations!$B$947,250),Translations!$B$947)</f>
        <v xml:space="preserve">Producerea de negru de fum, implicând carbonizarea unor substanțe organice precum uleiurile, gudronul, reziduurile de cracare și de distilare, atunci când sunt exploatate instalații de ardere cu o putere termică nominală totală de peste 20 MW </v>
      </c>
      <c r="C244" s="636" t="str">
        <f t="shared" si="0"/>
        <v>Producerea de negru de fum</v>
      </c>
      <c r="D244" s="366"/>
      <c r="E244" s="657" t="str">
        <f>IFERROR(IF(INDEX($B$261:$B$320,$M244+COLUMNS($E242:E242)-1)&lt;&gt;$C244,"",INDEX(EUConst_TierActivityListNames,$M244+COLUMNS($E242:E242)-1)),"")</f>
        <v>Negru de fum: Metoda bilanțului masic</v>
      </c>
      <c r="F244" s="657" t="str">
        <f>IFERROR(IF(INDEX($B$261:$B$320,$M244+COLUMNS($E242:F242)-1)&lt;&gt;$C244,"",INDEX(EUConst_TierActivityListNames,$M244+COLUMNS($E242:F242)-1)),"")</f>
        <v/>
      </c>
      <c r="G244" s="657" t="str">
        <f>IFERROR(IF(INDEX($B$261:$B$320,$M244+COLUMNS($E242:G242)-1)&lt;&gt;$C244,"",INDEX(EUConst_TierActivityListNames,$M244+COLUMNS($E242:G242)-1)),"")</f>
        <v/>
      </c>
      <c r="H244" s="657" t="str">
        <f>IFERROR(IF(INDEX($B$261:$B$320,$M244+COLUMNS($E242:H242)-1)&lt;&gt;$C244,"",INDEX(EUConst_TierActivityListNames,$M244+COLUMNS($E242:H242)-1)),"")</f>
        <v/>
      </c>
      <c r="I244" s="657" t="str">
        <f>IFERROR(IF(INDEX($B$261:$B$320,$M244+COLUMNS($E242:I242)-1)&lt;&gt;$C244,"",INDEX(EUConst_TierActivityListNames,$M244+COLUMNS($E242:I242)-1)),"")</f>
        <v/>
      </c>
      <c r="J244" s="657" t="str">
        <f>IFERROR(IF(INDEX($B$261:$B$320,$M244+COLUMNS($E242:J242)-1)&lt;&gt;$C244,"",INDEX(EUConst_TierActivityListNames,$M244+COLUMNS($E242:J242)-1)),"")</f>
        <v/>
      </c>
      <c r="K244" s="657" t="str">
        <f>IFERROR(IF(INDEX($B$261:$B$320,$M244+COLUMNS($E242:K242)-1)&lt;&gt;$C244,"",INDEX(EUConst_TierActivityListNames,$M244+COLUMNS($E242:K242)-1)),"")</f>
        <v/>
      </c>
      <c r="L244" s="637" t="s">
        <v>516</v>
      </c>
      <c r="M244" s="656">
        <f t="shared" si="1"/>
        <v>47</v>
      </c>
    </row>
    <row r="245" spans="1:13" x14ac:dyDescent="0.2">
      <c r="A245" s="27">
        <v>19</v>
      </c>
      <c r="B245" s="14" t="str">
        <f>Translations!$B$874</f>
        <v>Producerea de acid azotic</v>
      </c>
      <c r="C245" s="636" t="str">
        <f t="shared" si="0"/>
        <v>Producerea de acid azotic</v>
      </c>
      <c r="D245" s="366"/>
      <c r="E245" s="659"/>
      <c r="F245" s="659"/>
      <c r="G245" s="659"/>
      <c r="H245" s="659"/>
      <c r="I245" s="660"/>
      <c r="J245" s="660"/>
      <c r="K245" s="660"/>
      <c r="L245" s="637" t="str">
        <f>Translations!$B$886</f>
        <v>CO2 &amp; N2O</v>
      </c>
      <c r="M245" s="656" t="str">
        <f t="shared" si="1"/>
        <v/>
      </c>
    </row>
    <row r="246" spans="1:13" x14ac:dyDescent="0.2">
      <c r="A246" s="27">
        <v>20</v>
      </c>
      <c r="B246" s="14" t="str">
        <f>Translations!$B$875</f>
        <v>Producerea de acid adipic</v>
      </c>
      <c r="C246" s="636" t="str">
        <f t="shared" si="0"/>
        <v>Producerea de acid adipic</v>
      </c>
      <c r="D246" s="366"/>
      <c r="E246" s="659"/>
      <c r="F246" s="659"/>
      <c r="G246" s="659"/>
      <c r="H246" s="659"/>
      <c r="I246" s="660"/>
      <c r="J246" s="660"/>
      <c r="K246" s="660"/>
      <c r="L246" s="637" t="str">
        <f>Translations!$B$886</f>
        <v>CO2 &amp; N2O</v>
      </c>
      <c r="M246" s="656" t="str">
        <f t="shared" si="1"/>
        <v/>
      </c>
    </row>
    <row r="247" spans="1:13" x14ac:dyDescent="0.2">
      <c r="A247" s="27">
        <v>21</v>
      </c>
      <c r="B247" s="14" t="str">
        <f>Translations!$B$876</f>
        <v>Producerea de glioxalului și de acid glioxilic</v>
      </c>
      <c r="C247" s="636" t="str">
        <f t="shared" si="0"/>
        <v>Producerea de glioxalului și de acid glioxilic</v>
      </c>
      <c r="D247" s="366"/>
      <c r="E247" s="659"/>
      <c r="F247" s="659"/>
      <c r="G247" s="659"/>
      <c r="H247" s="659"/>
      <c r="I247" s="660"/>
      <c r="J247" s="660"/>
      <c r="K247" s="660"/>
      <c r="L247" s="637" t="str">
        <f>Translations!$B$886</f>
        <v>CO2 &amp; N2O</v>
      </c>
      <c r="M247" s="656" t="str">
        <f t="shared" si="1"/>
        <v/>
      </c>
    </row>
    <row r="248" spans="1:13" x14ac:dyDescent="0.2">
      <c r="A248" s="27">
        <v>22</v>
      </c>
      <c r="B248" s="14" t="str">
        <f>Translations!$B$877</f>
        <v>Producerea de amoniac</v>
      </c>
      <c r="C248" s="636" t="str">
        <f t="shared" si="0"/>
        <v>Producerea de amoniac</v>
      </c>
      <c r="D248" s="366"/>
      <c r="E248" s="657" t="str">
        <f>IFERROR(IF(INDEX($B$261:$B$320,$M248+COLUMNS($E246:E246)-1)&lt;&gt;$C248,"",INDEX(EUConst_TierActivityListNames,$M248+COLUMNS($E246:E246)-1)),"")</f>
        <v>Amoniac: Combustibil ca intrare în proces</v>
      </c>
      <c r="F248" s="657" t="str">
        <f>IFERROR(IF(INDEX($B$261:$B$320,$M248+COLUMNS($E246:F246)-1)&lt;&gt;$C248,"",INDEX(EUConst_TierActivityListNames,$M248+COLUMNS($E246:F246)-1)),"")</f>
        <v/>
      </c>
      <c r="G248" s="657" t="str">
        <f>IFERROR(IF(INDEX($B$261:$B$320,$M248+COLUMNS($E246:G246)-1)&lt;&gt;$C248,"",INDEX(EUConst_TierActivityListNames,$M248+COLUMNS($E246:G246)-1)),"")</f>
        <v/>
      </c>
      <c r="H248" s="657" t="str">
        <f>IFERROR(IF(INDEX($B$261:$B$320,$M248+COLUMNS($E246:H246)-1)&lt;&gt;$C248,"",INDEX(EUConst_TierActivityListNames,$M248+COLUMNS($E246:H246)-1)),"")</f>
        <v/>
      </c>
      <c r="I248" s="657" t="str">
        <f>IFERROR(IF(INDEX($B$261:$B$320,$M248+COLUMNS($E246:I246)-1)&lt;&gt;$C248,"",INDEX(EUConst_TierActivityListNames,$M248+COLUMNS($E246:I246)-1)),"")</f>
        <v/>
      </c>
      <c r="J248" s="657" t="str">
        <f>IFERROR(IF(INDEX($B$261:$B$320,$M248+COLUMNS($E246:J246)-1)&lt;&gt;$C248,"",INDEX(EUConst_TierActivityListNames,$M248+COLUMNS($E246:J246)-1)),"")</f>
        <v/>
      </c>
      <c r="K248" s="657" t="str">
        <f>IFERROR(IF(INDEX($B$261:$B$320,$M248+COLUMNS($E246:K246)-1)&lt;&gt;$C248,"",INDEX(EUConst_TierActivityListNames,$M248+COLUMNS($E246:K246)-1)),"")</f>
        <v/>
      </c>
      <c r="L248" s="637" t="s">
        <v>516</v>
      </c>
      <c r="M248" s="656">
        <f t="shared" si="1"/>
        <v>48</v>
      </c>
    </row>
    <row r="249" spans="1:13" x14ac:dyDescent="0.2">
      <c r="A249" s="27">
        <v>23</v>
      </c>
      <c r="B249" s="14" t="str">
        <f>IF(LEN(Translations!$B$948)&gt;250,LEFT(Translations!$B$948,250),Translations!$B$948)</f>
        <v xml:space="preserve">Producerea substanțelor chimice organice vrac prin cracare, reformare, oxidare completă sau parțială sau prin procese similare, cu o capacitate de producție care depășește 100 de tone pe zi </v>
      </c>
      <c r="C249" s="636" t="str">
        <f t="shared" si="0"/>
        <v>Producerea de produse chimice vrac</v>
      </c>
      <c r="D249" s="366"/>
      <c r="E249" s="657" t="str">
        <f>IFERROR(IF(INDEX($B$261:$B$320,$M249+COLUMNS($E247:E247)-1)&lt;&gt;$C249,"",INDEX(EUConst_TierActivityListNames,$M249+COLUMNS($E247:E247)-1)),"")</f>
        <v>Produse chimice organice vrac: Metoda bilanțului masic</v>
      </c>
      <c r="F249" s="657" t="str">
        <f>IFERROR(IF(INDEX($B$261:$B$320,$M249+COLUMNS($E247:F247)-1)&lt;&gt;$C249,"",INDEX(EUConst_TierActivityListNames,$M249+COLUMNS($E247:F247)-1)),"")</f>
        <v/>
      </c>
      <c r="G249" s="657" t="str">
        <f>IFERROR(IF(INDEX($B$261:$B$320,$M249+COLUMNS($E247:G247)-1)&lt;&gt;$C249,"",INDEX(EUConst_TierActivityListNames,$M249+COLUMNS($E247:G247)-1)),"")</f>
        <v/>
      </c>
      <c r="H249" s="657" t="str">
        <f>IFERROR(IF(INDEX($B$261:$B$320,$M249+COLUMNS($E247:H247)-1)&lt;&gt;$C249,"",INDEX(EUConst_TierActivityListNames,$M249+COLUMNS($E247:H247)-1)),"")</f>
        <v/>
      </c>
      <c r="I249" s="657" t="str">
        <f>IFERROR(IF(INDEX($B$261:$B$320,$M249+COLUMNS($E247:I247)-1)&lt;&gt;$C249,"",INDEX(EUConst_TierActivityListNames,$M249+COLUMNS($E247:I247)-1)),"")</f>
        <v/>
      </c>
      <c r="J249" s="657" t="str">
        <f>IFERROR(IF(INDEX($B$261:$B$320,$M249+COLUMNS($E247:J247)-1)&lt;&gt;$C249,"",INDEX(EUConst_TierActivityListNames,$M249+COLUMNS($E247:J247)-1)),"")</f>
        <v/>
      </c>
      <c r="K249" s="657" t="str">
        <f>IFERROR(IF(INDEX($B$261:$B$320,$M249+COLUMNS($E247:K247)-1)&lt;&gt;$C249,"",INDEX(EUConst_TierActivityListNames,$M249+COLUMNS($E247:K247)-1)),"")</f>
        <v/>
      </c>
      <c r="L249" s="637" t="s">
        <v>516</v>
      </c>
      <c r="M249" s="656">
        <f t="shared" si="1"/>
        <v>51</v>
      </c>
    </row>
    <row r="250" spans="1:13" x14ac:dyDescent="0.2">
      <c r="A250" s="27">
        <v>24</v>
      </c>
      <c r="B250" s="14" t="str">
        <f>IF(LEN(Translations!$B$949)&gt;250,LEFT(Translations!$B$949,250),Translations!$B$949)</f>
        <v xml:space="preserve">Producerea de hidrogen (H2) și de gaze de sinteză prin reformare sau oxidare parțială, cu o capacitate de producție care depășește 25 de tone pe zi </v>
      </c>
      <c r="C250" s="636" t="str">
        <f t="shared" si="0"/>
        <v>Producerea de hidrogen și de gaz de sinteză</v>
      </c>
      <c r="D250" s="366"/>
      <c r="E250" s="657" t="str">
        <f>IFERROR(IF(INDEX($B$261:$B$320,$M250+COLUMNS($E248:E248)-1)&lt;&gt;$C250,"",INDEX(EUConst_TierActivityListNames,$M250+COLUMNS($E248:E248)-1)),"")</f>
        <v>Hidrogen și gaz de sinteză: Combustibil ca intrare în proces</v>
      </c>
      <c r="F250" s="657" t="str">
        <f>IFERROR(IF(INDEX($B$261:$B$320,$M250+COLUMNS($E248:F248)-1)&lt;&gt;$C250,"",INDEX(EUConst_TierActivityListNames,$M250+COLUMNS($E248:F248)-1)),"")</f>
        <v>Hidrogen și gaz de sinteză: Metoda bilanțului masic</v>
      </c>
      <c r="G250" s="657" t="str">
        <f>IFERROR(IF(INDEX($B$261:$B$320,$M250+COLUMNS($E248:G248)-1)&lt;&gt;$C250,"",INDEX(EUConst_TierActivityListNames,$M250+COLUMNS($E248:G248)-1)),"")</f>
        <v/>
      </c>
      <c r="H250" s="657" t="str">
        <f>IFERROR(IF(INDEX($B$261:$B$320,$M250+COLUMNS($E248:H248)-1)&lt;&gt;$C250,"",INDEX(EUConst_TierActivityListNames,$M250+COLUMNS($E248:H248)-1)),"")</f>
        <v/>
      </c>
      <c r="I250" s="657" t="str">
        <f>IFERROR(IF(INDEX($B$261:$B$320,$M250+COLUMNS($E248:I248)-1)&lt;&gt;$C250,"",INDEX(EUConst_TierActivityListNames,$M250+COLUMNS($E248:I248)-1)),"")</f>
        <v/>
      </c>
      <c r="J250" s="657" t="str">
        <f>IFERROR(IF(INDEX($B$261:$B$320,$M250+COLUMNS($E248:J248)-1)&lt;&gt;$C250,"",INDEX(EUConst_TierActivityListNames,$M250+COLUMNS($E248:J248)-1)),"")</f>
        <v/>
      </c>
      <c r="K250" s="657" t="str">
        <f>IFERROR(IF(INDEX($B$261:$B$320,$M250+COLUMNS($E248:K248)-1)&lt;&gt;$C250,"",INDEX(EUConst_TierActivityListNames,$M250+COLUMNS($E248:K248)-1)),"")</f>
        <v/>
      </c>
      <c r="L250" s="637" t="s">
        <v>516</v>
      </c>
      <c r="M250" s="656">
        <f t="shared" si="1"/>
        <v>49</v>
      </c>
    </row>
    <row r="251" spans="1:13" x14ac:dyDescent="0.2">
      <c r="A251" s="27">
        <v>25</v>
      </c>
      <c r="B251" s="14" t="str">
        <f>Translations!$B$950</f>
        <v xml:space="preserve">Producerea de sodă calcinată (Na2CO3) și de bicarbonat de sodiu (NaHCO3) </v>
      </c>
      <c r="C251" s="636" t="str">
        <f t="shared" si="0"/>
        <v>Producerea de sodă calcinată și de bicarbonat de sodiu</v>
      </c>
      <c r="D251" s="366"/>
      <c r="E251" s="657" t="str">
        <f>IFERROR(IF(INDEX($B$261:$B$320,$M251+COLUMNS($E249:E249)-1)&lt;&gt;$C251,"",INDEX(EUConst_TierActivityListNames,$M251+COLUMNS($E249:E249)-1)),"")</f>
        <v>Sodă calcinată / bicarbonat de sodiu: Metoda bilanțului masic</v>
      </c>
      <c r="F251" s="657" t="str">
        <f>IFERROR(IF(INDEX($B$261:$B$320,$M251+COLUMNS($E249:F249)-1)&lt;&gt;$C251,"",INDEX(EUConst_TierActivityListNames,$M251+COLUMNS($E249:F249)-1)),"")</f>
        <v/>
      </c>
      <c r="G251" s="657" t="str">
        <f>IFERROR(IF(INDEX($B$261:$B$320,$M251+COLUMNS($E249:G249)-1)&lt;&gt;$C251,"",INDEX(EUConst_TierActivityListNames,$M251+COLUMNS($E249:G249)-1)),"")</f>
        <v/>
      </c>
      <c r="H251" s="657" t="str">
        <f>IFERROR(IF(INDEX($B$261:$B$320,$M251+COLUMNS($E249:H249)-1)&lt;&gt;$C251,"",INDEX(EUConst_TierActivityListNames,$M251+COLUMNS($E249:H249)-1)),"")</f>
        <v/>
      </c>
      <c r="I251" s="657" t="str">
        <f>IFERROR(IF(INDEX($B$261:$B$320,$M251+COLUMNS($E249:I249)-1)&lt;&gt;$C251,"",INDEX(EUConst_TierActivityListNames,$M251+COLUMNS($E249:I249)-1)),"")</f>
        <v/>
      </c>
      <c r="J251" s="657" t="str">
        <f>IFERROR(IF(INDEX($B$261:$B$320,$M251+COLUMNS($E249:J249)-1)&lt;&gt;$C251,"",INDEX(EUConst_TierActivityListNames,$M251+COLUMNS($E249:J249)-1)),"")</f>
        <v/>
      </c>
      <c r="K251" s="657" t="str">
        <f>IFERROR(IF(INDEX($B$261:$B$320,$M251+COLUMNS($E249:K249)-1)&lt;&gt;$C251,"",INDEX(EUConst_TierActivityListNames,$M251+COLUMNS($E249:K249)-1)),"")</f>
        <v/>
      </c>
      <c r="L251" s="637" t="s">
        <v>516</v>
      </c>
      <c r="M251" s="656">
        <f t="shared" si="1"/>
        <v>57</v>
      </c>
    </row>
    <row r="252" spans="1:13" x14ac:dyDescent="0.2">
      <c r="A252" s="27">
        <v>26</v>
      </c>
      <c r="B252" s="14" t="str">
        <f>IF(LEN(Translations!$B$951)&gt;250,LEFT(Translations!$B$951,250),Translations!$B$951)</f>
        <v>Captarea gazelor cu efect de seră de la instalațiile care intră în sfera de aplicare a prezentei directive în vederea transportului și stocării geologice într-un sit de stocare autorizat în temeiul Directivei 2009/31/CE</v>
      </c>
      <c r="C252" s="636" t="str">
        <f t="shared" si="0"/>
        <v>Captarea gazelor cu efect de seră în temeiul Directivei 2009/31/CE</v>
      </c>
      <c r="D252" s="366"/>
      <c r="E252" s="659"/>
      <c r="F252" s="659"/>
      <c r="G252" s="659"/>
      <c r="H252" s="659"/>
      <c r="I252" s="660"/>
      <c r="J252" s="660"/>
      <c r="K252" s="660"/>
      <c r="L252" s="637" t="s">
        <v>516</v>
      </c>
      <c r="M252" s="656" t="str">
        <f t="shared" si="1"/>
        <v/>
      </c>
    </row>
    <row r="253" spans="1:13" x14ac:dyDescent="0.2">
      <c r="A253" s="27">
        <v>27</v>
      </c>
      <c r="B253" s="14" t="str">
        <f>IF(LEN(Translations!$B$952)&gt;250,LEFT(Translations!$B$952,250),Translations!$B$952)</f>
        <v>Transportarea gazelor cu efect de seră prin intermediul conductelor în vederea stocării geologice într-un sit de stocare autorizat în temeiul Directivei 2009/31/CE</v>
      </c>
      <c r="C253" s="636" t="str">
        <f t="shared" si="0"/>
        <v>Transportul gazelor cu efect de seră în temeiul Directivei 2009/31/CE</v>
      </c>
      <c r="D253" s="366"/>
      <c r="E253" s="659"/>
      <c r="F253" s="659"/>
      <c r="G253" s="659"/>
      <c r="H253" s="659"/>
      <c r="I253" s="660"/>
      <c r="J253" s="660"/>
      <c r="K253" s="660"/>
      <c r="L253" s="637" t="s">
        <v>516</v>
      </c>
      <c r="M253" s="656" t="str">
        <f t="shared" si="1"/>
        <v/>
      </c>
    </row>
    <row r="254" spans="1:13" x14ac:dyDescent="0.2">
      <c r="A254" s="27">
        <v>28</v>
      </c>
      <c r="B254" s="14" t="str">
        <f>IF(LEN(Translations!$B$953)&gt;250,LEFT(Translations!$B$953,250),Translations!$B$953)</f>
        <v>Stocarea geologică a gazelor cu efect de seră într-un sit de stocare în temeiul Directivei 2009/31/CE</v>
      </c>
      <c r="C254" s="636" t="str">
        <f t="shared" si="0"/>
        <v>Stocarea gazelor cu efect de seră în temeiul Directivei 2009/31/CE</v>
      </c>
      <c r="D254" s="7"/>
      <c r="E254" s="659"/>
      <c r="F254" s="659"/>
      <c r="G254" s="659"/>
      <c r="H254" s="659"/>
      <c r="I254" s="660"/>
      <c r="J254" s="660"/>
      <c r="K254" s="660"/>
      <c r="L254" s="637" t="s">
        <v>516</v>
      </c>
      <c r="M254" s="656" t="str">
        <f t="shared" si="1"/>
        <v/>
      </c>
    </row>
    <row r="257" spans="1:24" s="164" customFormat="1" x14ac:dyDescent="0.2"/>
    <row r="259" spans="1:24" s="170" customFormat="1" x14ac:dyDescent="0.2">
      <c r="B259" s="171" t="str">
        <f>Translations!$B$954</f>
        <v>Date de activitate</v>
      </c>
      <c r="C259" s="171"/>
      <c r="D259" s="172"/>
      <c r="E259" s="172"/>
      <c r="F259" s="172"/>
      <c r="G259" s="173" t="str">
        <f>Translations!$B$955</f>
        <v>Nivel</v>
      </c>
      <c r="H259" s="173" t="str">
        <f>Translations!$B$955</f>
        <v>Nivel</v>
      </c>
      <c r="I259" s="173" t="str">
        <f>Translations!$B$955</f>
        <v>Nivel</v>
      </c>
      <c r="J259" s="173" t="str">
        <f>Translations!$B$955</f>
        <v>Nivel</v>
      </c>
      <c r="K259" s="173" t="str">
        <f>Translations!$B$955</f>
        <v>Nivel</v>
      </c>
      <c r="L259" s="173" t="str">
        <f>Translations!$B$955</f>
        <v>Nivel</v>
      </c>
      <c r="M259" s="172"/>
    </row>
    <row r="260" spans="1:24" s="170" customFormat="1" ht="12.75" customHeight="1" outlineLevel="1" x14ac:dyDescent="0.2">
      <c r="B260" s="171" t="str">
        <f>Translations!$B$956</f>
        <v>Activitate</v>
      </c>
      <c r="C260" s="171" t="str">
        <f>Translations!$B$957</f>
        <v>Denumire scurtă</v>
      </c>
      <c r="D260" s="171" t="str">
        <f>Translations!$B$958</f>
        <v>Subactivitate</v>
      </c>
      <c r="E260" s="171" t="str">
        <f>Translations!$B$389</f>
        <v>Parametru</v>
      </c>
      <c r="F260" s="171" t="str">
        <f>Translations!$B$959</f>
        <v>Tip sursă</v>
      </c>
      <c r="G260" s="173" t="str">
        <f>Translations!$B$960</f>
        <v>Minim</v>
      </c>
      <c r="H260" s="173">
        <v>1</v>
      </c>
      <c r="I260" s="173">
        <v>2</v>
      </c>
      <c r="J260" s="173" t="s">
        <v>402</v>
      </c>
      <c r="K260" s="173" t="str">
        <f>Translations!$B$928</f>
        <v>2b</v>
      </c>
      <c r="L260" s="173">
        <v>3</v>
      </c>
      <c r="M260" s="173">
        <v>4</v>
      </c>
      <c r="N260" s="173" t="str">
        <f>Translations!$B$961</f>
        <v>Maxim</v>
      </c>
      <c r="O260" s="174"/>
      <c r="X260" s="170" t="str">
        <f>Translations!$B$962</f>
        <v>Colorez în gri?</v>
      </c>
    </row>
    <row r="261" spans="1:24" ht="12.75" customHeight="1" outlineLevel="1" x14ac:dyDescent="0.2">
      <c r="A261" s="100">
        <v>1</v>
      </c>
      <c r="B261" s="21" t="str">
        <f>C227</f>
        <v>Arderea combustibililor</v>
      </c>
      <c r="C261" s="21" t="str">
        <f>Translations!$B$964</f>
        <v>Ardere</v>
      </c>
      <c r="D261" s="21" t="str">
        <f>Translations!$B$965</f>
        <v>Combustibili comerciali standard</v>
      </c>
      <c r="E261" s="21" t="str">
        <f>Translations!$B$442</f>
        <v>Cantitatea de combustibil [t] sau [Nm3]</v>
      </c>
      <c r="F261" s="181" t="str">
        <f>EUconst_Fuel</f>
        <v>Metodă standard: Combustibil, articolul 24 alineatul (1)</v>
      </c>
      <c r="G261" s="125">
        <v>2</v>
      </c>
      <c r="H261" s="175" t="str">
        <f>Translations!$B$966</f>
        <v>± 7,5%</v>
      </c>
      <c r="I261" s="175" t="str">
        <f>Translations!$B$967</f>
        <v>± 5,0%</v>
      </c>
      <c r="J261" s="89"/>
      <c r="K261" s="89"/>
      <c r="L261" s="175" t="str">
        <f>Translations!$B$968</f>
        <v>± 2,5%</v>
      </c>
      <c r="M261" s="175" t="str">
        <f>Translations!$B$969</f>
        <v>± 1,5%</v>
      </c>
      <c r="N261" s="125">
        <f t="shared" ref="N261:N284" si="6">COUNTA(H261:M261)</f>
        <v>4</v>
      </c>
      <c r="O261" s="176" t="str">
        <f t="shared" ref="O261:O284" si="7">C261 &amp; ": " &amp;D261</f>
        <v>Ardere: Combustibili comerciali standard</v>
      </c>
      <c r="P261" s="89"/>
      <c r="Q261" s="89" t="str">
        <f t="shared" ref="Q261:Q284" si="8">EUconst_CNTR_ActivityData&amp;O261</f>
        <v>ActivityData_Ardere: Combustibili comerciali standard</v>
      </c>
      <c r="X261" s="100" t="b">
        <f t="shared" ref="X261:X304" si="9">IF(G261=EUconst_NA,TRUE,FALSE)</f>
        <v>0</v>
      </c>
    </row>
    <row r="262" spans="1:24" ht="12.75" customHeight="1" outlineLevel="1" x14ac:dyDescent="0.2">
      <c r="A262" s="100">
        <v>2</v>
      </c>
      <c r="B262" s="21" t="str">
        <f t="shared" ref="B262:C268" si="10">B261</f>
        <v>Arderea combustibililor</v>
      </c>
      <c r="C262" s="21" t="str">
        <f t="shared" si="10"/>
        <v>Ardere</v>
      </c>
      <c r="D262" s="21" t="str">
        <f>Translations!$B$970</f>
        <v>Alți combustibili gazoși și lichizi</v>
      </c>
      <c r="E262" s="21" t="str">
        <f>Translations!$B$442</f>
        <v>Cantitatea de combustibil [t] sau [Nm3]</v>
      </c>
      <c r="F262" s="181" t="str">
        <f>$F$261</f>
        <v>Metodă standard: Combustibil, articolul 24 alineatul (1)</v>
      </c>
      <c r="G262" s="125">
        <v>2</v>
      </c>
      <c r="H262" s="175" t="str">
        <f>Translations!$B$966</f>
        <v>± 7,5%</v>
      </c>
      <c r="I262" s="175" t="str">
        <f>Translations!$B$967</f>
        <v>± 5,0%</v>
      </c>
      <c r="J262" s="89"/>
      <c r="K262" s="89"/>
      <c r="L262" s="175" t="str">
        <f>Translations!$B$968</f>
        <v>± 2,5%</v>
      </c>
      <c r="M262" s="175" t="str">
        <f>Translations!$B$969</f>
        <v>± 1,5%</v>
      </c>
      <c r="N262" s="125">
        <f t="shared" si="6"/>
        <v>4</v>
      </c>
      <c r="O262" s="176" t="str">
        <f t="shared" si="7"/>
        <v>Ardere: Alți combustibili gazoși și lichizi</v>
      </c>
      <c r="P262" s="89"/>
      <c r="Q262" s="89" t="str">
        <f t="shared" si="8"/>
        <v>ActivityData_Ardere: Alți combustibili gazoși și lichizi</v>
      </c>
      <c r="X262" s="100" t="b">
        <f t="shared" si="9"/>
        <v>0</v>
      </c>
    </row>
    <row r="263" spans="1:24" ht="12.75" customHeight="1" outlineLevel="1" x14ac:dyDescent="0.2">
      <c r="A263" s="100">
        <v>3</v>
      </c>
      <c r="B263" s="21" t="str">
        <f t="shared" si="10"/>
        <v>Arderea combustibililor</v>
      </c>
      <c r="C263" s="21" t="str">
        <f t="shared" si="10"/>
        <v>Ardere</v>
      </c>
      <c r="D263" s="21" t="str">
        <f>Translations!$B$971</f>
        <v>Combustibili solizi</v>
      </c>
      <c r="E263" s="21" t="str">
        <f>Translations!$B$972</f>
        <v>Cantitatea de combustibil [t]</v>
      </c>
      <c r="F263" s="181" t="str">
        <f>$F$261</f>
        <v>Metodă standard: Combustibil, articolul 24 alineatul (1)</v>
      </c>
      <c r="G263" s="125">
        <v>1</v>
      </c>
      <c r="H263" s="175" t="str">
        <f>Translations!$B$966</f>
        <v>± 7,5%</v>
      </c>
      <c r="I263" s="175" t="str">
        <f>Translations!$B$967</f>
        <v>± 5,0%</v>
      </c>
      <c r="J263" s="89"/>
      <c r="K263" s="89"/>
      <c r="L263" s="175" t="str">
        <f>Translations!$B$968</f>
        <v>± 2,5%</v>
      </c>
      <c r="M263" s="175" t="str">
        <f>Translations!$B$969</f>
        <v>± 1,5%</v>
      </c>
      <c r="N263" s="125">
        <f t="shared" si="6"/>
        <v>4</v>
      </c>
      <c r="O263" s="176" t="str">
        <f t="shared" si="7"/>
        <v>Ardere: Combustibili solizi</v>
      </c>
      <c r="P263" s="89"/>
      <c r="Q263" s="89" t="str">
        <f t="shared" si="8"/>
        <v>ActivityData_Ardere: Combustibili solizi</v>
      </c>
      <c r="X263" s="100" t="b">
        <f t="shared" si="9"/>
        <v>0</v>
      </c>
    </row>
    <row r="264" spans="1:24" ht="12.75" customHeight="1" outlineLevel="1" x14ac:dyDescent="0.2">
      <c r="A264" s="100">
        <v>4</v>
      </c>
      <c r="B264" s="21" t="str">
        <f t="shared" si="10"/>
        <v>Arderea combustibililor</v>
      </c>
      <c r="C264" s="21" t="str">
        <f>C263</f>
        <v>Ardere</v>
      </c>
      <c r="D264" s="21" t="str">
        <f>Translations!$B$973</f>
        <v>Terminale de prelucrare a gazului</v>
      </c>
      <c r="E264" s="21" t="str">
        <f>Translations!$B$974</f>
        <v>Fiecare materie care intră și care iese [t]</v>
      </c>
      <c r="F264" s="181" t="str">
        <f>EUconst_MassBalance</f>
        <v>Metoda bilanțului masic, articolul 25</v>
      </c>
      <c r="G264" s="125">
        <v>1</v>
      </c>
      <c r="H264" s="175" t="str">
        <f>Translations!$B$966</f>
        <v>± 7,5%</v>
      </c>
      <c r="I264" s="175" t="str">
        <f>Translations!$B$967</f>
        <v>± 5,0%</v>
      </c>
      <c r="J264" s="89"/>
      <c r="K264" s="89"/>
      <c r="L264" s="175" t="str">
        <f>Translations!$B$968</f>
        <v>± 2,5%</v>
      </c>
      <c r="M264" s="175" t="str">
        <f>Translations!$B$969</f>
        <v>± 1,5%</v>
      </c>
      <c r="N264" s="125">
        <f t="shared" si="6"/>
        <v>4</v>
      </c>
      <c r="O264" s="176" t="str">
        <f t="shared" si="7"/>
        <v>Ardere: Terminale de prelucrare a gazului</v>
      </c>
      <c r="P264" s="89"/>
      <c r="Q264" s="89" t="str">
        <f t="shared" si="8"/>
        <v>ActivityData_Ardere: Terminale de prelucrare a gazului</v>
      </c>
      <c r="U264" s="263"/>
      <c r="X264" s="100" t="b">
        <f t="shared" si="9"/>
        <v>0</v>
      </c>
    </row>
    <row r="265" spans="1:24" ht="12.75" customHeight="1" outlineLevel="1" x14ac:dyDescent="0.2">
      <c r="A265" s="100">
        <v>5</v>
      </c>
      <c r="B265" s="21" t="str">
        <f>B263</f>
        <v>Arderea combustibililor</v>
      </c>
      <c r="C265" s="21" t="str">
        <f>C263</f>
        <v>Ardere</v>
      </c>
      <c r="D265" s="21" t="str">
        <f>Translations!$B$975</f>
        <v>Flăcări deschise</v>
      </c>
      <c r="E265" s="21" t="str">
        <f>Translations!$B$976</f>
        <v>Cantitatea de gaz ars [Nm3]</v>
      </c>
      <c r="F265" s="181" t="str">
        <f>$F$261</f>
        <v>Metodă standard: Combustibil, articolul 24 alineatul (1)</v>
      </c>
      <c r="G265" s="125">
        <v>1</v>
      </c>
      <c r="H265" s="175" t="str">
        <f>Translations!$B$977</f>
        <v>± 17,5%</v>
      </c>
      <c r="I265" s="175" t="str">
        <f>Translations!$B$978</f>
        <v>± 12,5%</v>
      </c>
      <c r="J265" s="89"/>
      <c r="K265" s="89"/>
      <c r="L265" s="175" t="str">
        <f>Translations!$B$966</f>
        <v>± 7,5%</v>
      </c>
      <c r="M265" s="175"/>
      <c r="N265" s="125">
        <f t="shared" si="6"/>
        <v>3</v>
      </c>
      <c r="O265" s="176" t="str">
        <f t="shared" si="7"/>
        <v>Ardere: Flăcări deschise</v>
      </c>
      <c r="P265" s="89"/>
      <c r="Q265" s="89" t="str">
        <f t="shared" si="8"/>
        <v>ActivityData_Ardere: Flăcări deschise</v>
      </c>
      <c r="X265" s="100" t="b">
        <f t="shared" si="9"/>
        <v>0</v>
      </c>
    </row>
    <row r="266" spans="1:24" ht="12.75" customHeight="1" outlineLevel="1" x14ac:dyDescent="0.2">
      <c r="A266" s="100">
        <v>6</v>
      </c>
      <c r="B266" s="21" t="str">
        <f t="shared" si="10"/>
        <v>Arderea combustibililor</v>
      </c>
      <c r="C266" s="21" t="str">
        <f t="shared" si="10"/>
        <v>Ardere</v>
      </c>
      <c r="D266" s="21" t="str">
        <f>Translations!$B$979</f>
        <v>Epurare (carbonat)</v>
      </c>
      <c r="E266" s="21" t="str">
        <f>Translations!$B$980</f>
        <v>Cantitatea de carbonat consumată [t]</v>
      </c>
      <c r="F266" s="181" t="str">
        <f>EUconst_ProcessCarbonate</f>
        <v>Metodă standard: Proces, articolul 24 alineatul (2)</v>
      </c>
      <c r="G266" s="125">
        <v>1</v>
      </c>
      <c r="H266" s="175" t="str">
        <f>Translations!$B$966</f>
        <v>± 7,5%</v>
      </c>
      <c r="I266" s="177"/>
      <c r="J266" s="89"/>
      <c r="K266" s="89"/>
      <c r="L266" s="177"/>
      <c r="M266" s="177"/>
      <c r="N266" s="125">
        <f t="shared" si="6"/>
        <v>1</v>
      </c>
      <c r="O266" s="176" t="str">
        <f t="shared" si="7"/>
        <v>Ardere: Epurare (carbonat)</v>
      </c>
      <c r="P266" s="89"/>
      <c r="Q266" s="89" t="str">
        <f t="shared" si="8"/>
        <v>ActivityData_Ardere: Epurare (carbonat)</v>
      </c>
      <c r="X266" s="100" t="b">
        <f t="shared" si="9"/>
        <v>0</v>
      </c>
    </row>
    <row r="267" spans="1:24" ht="12.75" customHeight="1" outlineLevel="1" x14ac:dyDescent="0.2">
      <c r="A267" s="100">
        <v>7</v>
      </c>
      <c r="B267" s="21" t="str">
        <f t="shared" si="10"/>
        <v>Arderea combustibililor</v>
      </c>
      <c r="C267" s="21" t="str">
        <f t="shared" si="10"/>
        <v>Ardere</v>
      </c>
      <c r="D267" s="21" t="str">
        <f>Translations!$B$981</f>
        <v>Epurare (ghips)</v>
      </c>
      <c r="E267" s="21" t="str">
        <f>Translations!$B$982</f>
        <v>Cantitatea de ghips produsă [t]</v>
      </c>
      <c r="F267" s="181" t="str">
        <f>$F$266</f>
        <v>Metodă standard: Proces, articolul 24 alineatul (2)</v>
      </c>
      <c r="G267" s="125">
        <v>1</v>
      </c>
      <c r="H267" s="175" t="str">
        <f>Translations!$B$966</f>
        <v>± 7,5%</v>
      </c>
      <c r="I267" s="177"/>
      <c r="J267" s="89"/>
      <c r="K267" s="89"/>
      <c r="L267" s="177"/>
      <c r="M267" s="177"/>
      <c r="N267" s="125">
        <f t="shared" si="6"/>
        <v>1</v>
      </c>
      <c r="O267" s="176" t="str">
        <f t="shared" si="7"/>
        <v>Ardere: Epurare (ghips)</v>
      </c>
      <c r="P267" s="89"/>
      <c r="Q267" s="89" t="str">
        <f t="shared" si="8"/>
        <v>ActivityData_Ardere: Epurare (ghips)</v>
      </c>
      <c r="X267" s="100" t="b">
        <f t="shared" si="9"/>
        <v>0</v>
      </c>
    </row>
    <row r="268" spans="1:24" ht="12.75" customHeight="1" outlineLevel="1" x14ac:dyDescent="0.2">
      <c r="A268" s="100">
        <v>8</v>
      </c>
      <c r="B268" s="21" t="str">
        <f t="shared" si="10"/>
        <v>Arderea combustibililor</v>
      </c>
      <c r="C268" s="21" t="str">
        <f t="shared" si="10"/>
        <v>Ardere</v>
      </c>
      <c r="D268" s="21" t="str">
        <f>Translations!$B$1256</f>
        <v>Epurare (uree)</v>
      </c>
      <c r="E268" s="21" t="str">
        <f>Translations!$B$1257</f>
        <v>Cantitatea de uree consumată (t)</v>
      </c>
      <c r="F268" s="181" t="str">
        <f>$F$266</f>
        <v>Metodă standard: Proces, articolul 24 alineatul (2)</v>
      </c>
      <c r="G268" s="125">
        <v>1</v>
      </c>
      <c r="H268" s="175" t="str">
        <f>Translations!$B$966</f>
        <v>± 7,5%</v>
      </c>
      <c r="I268" s="177"/>
      <c r="J268" s="89"/>
      <c r="K268" s="89"/>
      <c r="L268" s="177"/>
      <c r="M268" s="177"/>
      <c r="N268" s="125">
        <f>COUNTA(H268:M268)</f>
        <v>1</v>
      </c>
      <c r="O268" s="176" t="str">
        <f>C268 &amp; ": " &amp;D268</f>
        <v>Ardere: Epurare (uree)</v>
      </c>
      <c r="P268" s="89"/>
      <c r="Q268" s="89" t="str">
        <f>EUconst_CNTR_ActivityData&amp;O268</f>
        <v>ActivityData_Ardere: Epurare (uree)</v>
      </c>
      <c r="X268" s="100" t="b">
        <f t="shared" si="9"/>
        <v>0</v>
      </c>
    </row>
    <row r="269" spans="1:24" ht="12.75" customHeight="1" outlineLevel="1" x14ac:dyDescent="0.2">
      <c r="A269" s="100">
        <v>9</v>
      </c>
      <c r="B269" s="21" t="str">
        <f>C228</f>
        <v xml:space="preserve">Rafinarea de ulei mineral </v>
      </c>
      <c r="C269" s="21" t="str">
        <f>Translations!$B$983</f>
        <v>Rafinării</v>
      </c>
      <c r="D269" s="21" t="str">
        <f>Translations!$B$984</f>
        <v>Bilanțul masic</v>
      </c>
      <c r="E269" s="21" t="str">
        <f>Translations!$B$974</f>
        <v>Fiecare materie care intră și care iese [t]</v>
      </c>
      <c r="F269" s="181" t="str">
        <f>EUconst_MassBalance</f>
        <v>Metoda bilanțului masic, articolul 25</v>
      </c>
      <c r="G269" s="125">
        <v>1</v>
      </c>
      <c r="H269" s="175" t="str">
        <f>Translations!$B$966</f>
        <v>± 7,5%</v>
      </c>
      <c r="I269" s="175" t="str">
        <f>Translations!$B$967</f>
        <v>± 5,0%</v>
      </c>
      <c r="J269" s="89"/>
      <c r="K269" s="89"/>
      <c r="L269" s="175" t="str">
        <f>Translations!$B$968</f>
        <v>± 2,5%</v>
      </c>
      <c r="M269" s="175" t="str">
        <f>Translations!$B$969</f>
        <v>± 1,5%</v>
      </c>
      <c r="N269" s="125">
        <f t="shared" si="6"/>
        <v>4</v>
      </c>
      <c r="O269" s="176" t="str">
        <f t="shared" si="7"/>
        <v>Rafinării: Bilanțul masic</v>
      </c>
      <c r="P269" s="89"/>
      <c r="Q269" s="89" t="str">
        <f t="shared" si="8"/>
        <v>ActivityData_Rafinării: Bilanțul masic</v>
      </c>
      <c r="U269" s="263"/>
      <c r="X269" s="100" t="b">
        <f t="shared" si="9"/>
        <v>0</v>
      </c>
    </row>
    <row r="270" spans="1:24" ht="12.75" customHeight="1" outlineLevel="1" x14ac:dyDescent="0.2">
      <c r="A270" s="100">
        <v>10</v>
      </c>
      <c r="B270" s="21" t="str">
        <f>Translations!$B$858</f>
        <v xml:space="preserve">Rafinarea de ulei mineral </v>
      </c>
      <c r="C270" s="21" t="str">
        <f>C269</f>
        <v>Rafinării</v>
      </c>
      <c r="D270" s="21" t="str">
        <f>Translations!$B$985</f>
        <v>Regenerarea catalizatorilor de cracare</v>
      </c>
      <c r="E270" s="21" t="str">
        <f>Translations!$B$986</f>
        <v>Cerințele privind incertitudinea se aplică separat pentru fiecare sursă de emisii</v>
      </c>
      <c r="F270" s="181" t="str">
        <f>EUconst_MassBalance</f>
        <v>Metoda bilanțului masic, articolul 25</v>
      </c>
      <c r="G270" s="125">
        <v>1</v>
      </c>
      <c r="H270" s="175" t="str">
        <f>Translations!$B$987</f>
        <v>± 10,0% (în t CO2)</v>
      </c>
      <c r="I270" s="175" t="str">
        <f>Translations!$B$988</f>
        <v>± 7,5% (în t CO2)</v>
      </c>
      <c r="J270" s="89"/>
      <c r="K270" s="89"/>
      <c r="L270" s="175" t="str">
        <f>Translations!$B$989</f>
        <v>± 5,0% (în t CO2)</v>
      </c>
      <c r="M270" s="175" t="str">
        <f>Translations!$B$990</f>
        <v>± 2,5% (în t CO2)</v>
      </c>
      <c r="N270" s="125">
        <f t="shared" si="6"/>
        <v>4</v>
      </c>
      <c r="O270" s="176" t="str">
        <f t="shared" si="7"/>
        <v>Rafinării: Regenerarea catalizatorilor de cracare</v>
      </c>
      <c r="P270" s="89"/>
      <c r="Q270" s="89" t="str">
        <f t="shared" si="8"/>
        <v>ActivityData_Rafinării: Regenerarea catalizatorilor de cracare</v>
      </c>
      <c r="X270" s="100" t="b">
        <f t="shared" si="9"/>
        <v>0</v>
      </c>
    </row>
    <row r="271" spans="1:24" ht="12.75" customHeight="1" outlineLevel="1" x14ac:dyDescent="0.2">
      <c r="A271" s="100">
        <v>11</v>
      </c>
      <c r="B271" s="21" t="str">
        <f>B270</f>
        <v xml:space="preserve">Rafinarea de ulei mineral </v>
      </c>
      <c r="C271" s="21" t="str">
        <f>C270</f>
        <v>Rafinării</v>
      </c>
      <c r="D271" s="21" t="str">
        <f>Translations!$B$991</f>
        <v>Producția de hidrogen</v>
      </c>
      <c r="E271" s="21" t="str">
        <f>Translations!$B$992</f>
        <v>Material de alimentare hidrocarbură [t]</v>
      </c>
      <c r="F271" s="181" t="str">
        <f>EUconst_MassBalance</f>
        <v>Metoda bilanțului masic, articolul 25</v>
      </c>
      <c r="G271" s="125">
        <v>1</v>
      </c>
      <c r="H271" s="175" t="str">
        <f>Translations!$B$966</f>
        <v>± 7,5%</v>
      </c>
      <c r="I271" s="647" t="str">
        <f>Translations!$B$967</f>
        <v>± 5,0%</v>
      </c>
      <c r="J271" s="648"/>
      <c r="K271" s="648"/>
      <c r="L271" s="647" t="str">
        <f>Translations!$B$968</f>
        <v>± 2,5%</v>
      </c>
      <c r="M271" s="647" t="str">
        <f>Translations!$B$969</f>
        <v>± 1,5%</v>
      </c>
      <c r="N271" s="125">
        <f t="shared" si="6"/>
        <v>4</v>
      </c>
      <c r="O271" s="176" t="str">
        <f t="shared" si="7"/>
        <v>Rafinării: Producția de hidrogen</v>
      </c>
      <c r="P271" s="89"/>
      <c r="Q271" s="89" t="str">
        <f t="shared" si="8"/>
        <v>ActivityData_Rafinării: Producția de hidrogen</v>
      </c>
      <c r="V271" s="84"/>
      <c r="X271" s="100" t="b">
        <f t="shared" si="9"/>
        <v>0</v>
      </c>
    </row>
    <row r="272" spans="1:24" ht="12.75" customHeight="1" outlineLevel="1" x14ac:dyDescent="0.2">
      <c r="A272" s="100">
        <v>12</v>
      </c>
      <c r="B272" s="21" t="str">
        <f>C229</f>
        <v>Producerea de cocs</v>
      </c>
      <c r="C272" s="21" t="str">
        <f>Translations!$B$993</f>
        <v>Cocs</v>
      </c>
      <c r="D272" s="21" t="str">
        <f>Translations!$B$994</f>
        <v>Combustibil ca intrare în proces</v>
      </c>
      <c r="E272" s="21" t="str">
        <f>Translations!$B$442</f>
        <v>Cantitatea de combustibil [t] sau [Nm3]</v>
      </c>
      <c r="F272" s="181" t="str">
        <f>EUconst_Fuel</f>
        <v>Metodă standard: Combustibil, articolul 24 alineatul (1)</v>
      </c>
      <c r="G272" s="125">
        <v>1</v>
      </c>
      <c r="H272" s="175" t="str">
        <f>Translations!$B$966</f>
        <v>± 7,5%</v>
      </c>
      <c r="I272" s="175" t="str">
        <f>Translations!$B$967</f>
        <v>± 5,0%</v>
      </c>
      <c r="J272" s="89"/>
      <c r="K272" s="89"/>
      <c r="L272" s="175" t="str">
        <f>Translations!$B$968</f>
        <v>± 2,5%</v>
      </c>
      <c r="M272" s="175" t="str">
        <f>Translations!$B$969</f>
        <v>± 1,5%</v>
      </c>
      <c r="N272" s="125">
        <f t="shared" si="6"/>
        <v>4</v>
      </c>
      <c r="O272" s="176" t="str">
        <f t="shared" si="7"/>
        <v>Cocs: Combustibil ca intrare în proces</v>
      </c>
      <c r="P272" s="89"/>
      <c r="Q272" s="89" t="str">
        <f t="shared" si="8"/>
        <v>ActivityData_Cocs: Combustibil ca intrare în proces</v>
      </c>
      <c r="U272" s="263"/>
      <c r="V272" s="84"/>
      <c r="X272" s="100" t="b">
        <f t="shared" si="9"/>
        <v>0</v>
      </c>
    </row>
    <row r="273" spans="1:24" ht="12.75" customHeight="1" outlineLevel="1" x14ac:dyDescent="0.2">
      <c r="A273" s="100">
        <v>13</v>
      </c>
      <c r="B273" s="21" t="str">
        <f t="shared" ref="B273:C277" si="11">B272</f>
        <v>Producerea de cocs</v>
      </c>
      <c r="C273" s="21" t="str">
        <f t="shared" si="11"/>
        <v>Cocs</v>
      </c>
      <c r="D273" s="634" t="str">
        <f>Translations!$B$1258</f>
        <v>Proces (metoda A): numai carbonat</v>
      </c>
      <c r="E273" s="634" t="str">
        <f>Translations!$B$1259</f>
        <v>Alimentarea procesului (t)</v>
      </c>
      <c r="F273" s="181" t="str">
        <f>EUconst_ProcessCarbonate</f>
        <v>Metodă standard: Proces, articolul 24 alineatul (2)</v>
      </c>
      <c r="G273" s="125">
        <v>1</v>
      </c>
      <c r="H273" s="175" t="str">
        <f>Translations!$B$966</f>
        <v>± 7,5%</v>
      </c>
      <c r="I273" s="175" t="str">
        <f>Translations!$B$967</f>
        <v>± 5,0%</v>
      </c>
      <c r="J273" s="89"/>
      <c r="K273" s="89"/>
      <c r="L273" s="175" t="str">
        <f>Translations!$B$968</f>
        <v>± 2,5%</v>
      </c>
      <c r="M273" s="177"/>
      <c r="N273" s="125">
        <f t="shared" si="6"/>
        <v>3</v>
      </c>
      <c r="O273" s="176" t="str">
        <f t="shared" si="7"/>
        <v>Cocs: Proces (metoda A): numai carbonat</v>
      </c>
      <c r="P273" s="89"/>
      <c r="Q273" s="89" t="str">
        <f t="shared" si="8"/>
        <v>ActivityData_Cocs: Proces (metoda A): numai carbonat</v>
      </c>
      <c r="U273" s="263"/>
      <c r="V273" s="84"/>
      <c r="X273" s="100" t="b">
        <f t="shared" si="9"/>
        <v>0</v>
      </c>
    </row>
    <row r="274" spans="1:24" ht="12.75" customHeight="1" outlineLevel="1" x14ac:dyDescent="0.2">
      <c r="A274" s="100">
        <v>14</v>
      </c>
      <c r="B274" s="634" t="str">
        <f t="shared" si="11"/>
        <v>Producerea de cocs</v>
      </c>
      <c r="C274" s="634" t="str">
        <f t="shared" si="11"/>
        <v>Cocs</v>
      </c>
      <c r="D274" s="634" t="str">
        <f>Translations!$B$1260</f>
        <v>Proces (metoda A): amestec (carbonat + necalcinat)</v>
      </c>
      <c r="E274" s="634" t="str">
        <f>Translations!$B$1259</f>
        <v>Alimentarea procesului (t)</v>
      </c>
      <c r="F274" s="181" t="str">
        <f>EUconst_ProcessCarbonate</f>
        <v>Metodă standard: Proces, articolul 24 alineatul (2)</v>
      </c>
      <c r="G274" s="125">
        <v>1</v>
      </c>
      <c r="H274" s="175" t="str">
        <f>Translations!$B$966</f>
        <v>± 7,5%</v>
      </c>
      <c r="I274" s="175" t="str">
        <f>Translations!$B$967</f>
        <v>± 5,0%</v>
      </c>
      <c r="J274" s="89"/>
      <c r="K274" s="89"/>
      <c r="L274" s="175" t="str">
        <f>Translations!$B$968</f>
        <v>± 2,5%</v>
      </c>
      <c r="M274" s="177"/>
      <c r="N274" s="125">
        <f>COUNTA(H274:M274)</f>
        <v>3</v>
      </c>
      <c r="O274" s="176" t="str">
        <f>C274 &amp; ": " &amp;D274</f>
        <v>Cocs: Proces (metoda A): amestec (carbonat + necalcinat)</v>
      </c>
      <c r="P274" s="89"/>
      <c r="Q274" s="89" t="str">
        <f>EUconst_CNTR_ActivityData&amp;O274</f>
        <v>ActivityData_Cocs: Proces (metoda A): amestec (carbonat + necalcinat)</v>
      </c>
      <c r="U274" s="263"/>
      <c r="V274" s="84"/>
      <c r="X274" s="100" t="b">
        <f t="shared" si="9"/>
        <v>0</v>
      </c>
    </row>
    <row r="275" spans="1:24" ht="12.75" customHeight="1" outlineLevel="1" x14ac:dyDescent="0.2">
      <c r="A275" s="100">
        <v>15</v>
      </c>
      <c r="B275" s="634" t="str">
        <f t="shared" si="11"/>
        <v>Producerea de cocs</v>
      </c>
      <c r="C275" s="634" t="str">
        <f t="shared" si="11"/>
        <v>Cocs</v>
      </c>
      <c r="D275" s="634" t="str">
        <f>Translations!$B$1261</f>
        <v>Proces (metoda A): necalcinat</v>
      </c>
      <c r="E275" s="634" t="str">
        <f>Translations!$B$1259</f>
        <v>Alimentarea procesului (t)</v>
      </c>
      <c r="F275" s="181" t="str">
        <f>EUconst_ProcessCarbonate</f>
        <v>Metodă standard: Proces, articolul 24 alineatul (2)</v>
      </c>
      <c r="G275" s="125">
        <v>1</v>
      </c>
      <c r="H275" s="175" t="str">
        <f>Translations!$B$966</f>
        <v>± 7,5%</v>
      </c>
      <c r="I275" s="175" t="str">
        <f>Translations!$B$967</f>
        <v>± 5,0%</v>
      </c>
      <c r="J275" s="89"/>
      <c r="K275" s="89"/>
      <c r="L275" s="175" t="str">
        <f>Translations!$B$968</f>
        <v>± 2,5%</v>
      </c>
      <c r="M275" s="177"/>
      <c r="N275" s="125">
        <f>COUNTA(H275:M275)</f>
        <v>3</v>
      </c>
      <c r="O275" s="176" t="str">
        <f>C275 &amp; ": " &amp;D275</f>
        <v>Cocs: Proces (metoda A): necalcinat</v>
      </c>
      <c r="P275" s="89"/>
      <c r="Q275" s="89" t="str">
        <f>EUconst_CNTR_ActivityData&amp;O275</f>
        <v>ActivityData_Cocs: Proces (metoda A): necalcinat</v>
      </c>
      <c r="U275" s="263"/>
      <c r="V275" s="84"/>
      <c r="X275" s="100" t="b">
        <f t="shared" si="9"/>
        <v>0</v>
      </c>
    </row>
    <row r="276" spans="1:24" ht="12.75" customHeight="1" outlineLevel="1" x14ac:dyDescent="0.2">
      <c r="A276" s="100">
        <v>16</v>
      </c>
      <c r="B276" s="21" t="str">
        <f>B273</f>
        <v>Producerea de cocs</v>
      </c>
      <c r="C276" s="21" t="str">
        <f>C273</f>
        <v>Cocs</v>
      </c>
      <c r="D276" s="21" t="str">
        <f>Translations!$B$1262</f>
        <v>Proces (metoda B): producție de oxizi</v>
      </c>
      <c r="E276" s="21" t="str">
        <f>Translations!$B$998</f>
        <v>Producția de oxizi [t]</v>
      </c>
      <c r="F276" s="181" t="str">
        <f>EUconst_ProcessCarbonate</f>
        <v>Metodă standard: Proces, articolul 24 alineatul (2)</v>
      </c>
      <c r="G276" s="125">
        <v>1</v>
      </c>
      <c r="H276" s="175" t="str">
        <f>Translations!$B$967</f>
        <v>± 5,0%</v>
      </c>
      <c r="I276" s="175" t="str">
        <f>Translations!$B$968</f>
        <v>± 2,5%</v>
      </c>
      <c r="J276" s="89"/>
      <c r="K276" s="89"/>
      <c r="L276" s="177"/>
      <c r="M276" s="177"/>
      <c r="N276" s="125">
        <f t="shared" si="6"/>
        <v>2</v>
      </c>
      <c r="O276" s="176" t="str">
        <f t="shared" si="7"/>
        <v>Cocs: Proces (metoda B): producție de oxizi</v>
      </c>
      <c r="P276" s="89"/>
      <c r="Q276" s="89" t="str">
        <f t="shared" si="8"/>
        <v>ActivityData_Cocs: Proces (metoda B): producție de oxizi</v>
      </c>
      <c r="U276" s="263"/>
      <c r="V276" s="84"/>
      <c r="X276" s="100" t="b">
        <f t="shared" si="9"/>
        <v>0</v>
      </c>
    </row>
    <row r="277" spans="1:24" ht="12.75" customHeight="1" outlineLevel="1" x14ac:dyDescent="0.2">
      <c r="A277" s="100">
        <v>17</v>
      </c>
      <c r="B277" s="21" t="str">
        <f t="shared" si="11"/>
        <v>Producerea de cocs</v>
      </c>
      <c r="C277" s="21" t="str">
        <f t="shared" si="11"/>
        <v>Cocs</v>
      </c>
      <c r="D277" s="21" t="str">
        <f>Translations!$B$984</f>
        <v>Bilanțul masic</v>
      </c>
      <c r="E277" s="21" t="str">
        <f>Translations!$B$974</f>
        <v>Fiecare materie care intră și care iese [t]</v>
      </c>
      <c r="F277" s="181" t="str">
        <f>EUconst_MassBalance</f>
        <v>Metoda bilanțului masic, articolul 25</v>
      </c>
      <c r="G277" s="125">
        <v>1</v>
      </c>
      <c r="H277" s="175" t="str">
        <f>Translations!$B$966</f>
        <v>± 7,5%</v>
      </c>
      <c r="I277" s="175" t="str">
        <f>Translations!$B$967</f>
        <v>± 5,0%</v>
      </c>
      <c r="J277" s="89"/>
      <c r="K277" s="89"/>
      <c r="L277" s="175" t="str">
        <f>Translations!$B$968</f>
        <v>± 2,5%</v>
      </c>
      <c r="M277" s="175" t="str">
        <f>Translations!$B$969</f>
        <v>± 1,5%</v>
      </c>
      <c r="N277" s="125">
        <f t="shared" si="6"/>
        <v>4</v>
      </c>
      <c r="O277" s="176" t="str">
        <f t="shared" si="7"/>
        <v>Cocs: Bilanțul masic</v>
      </c>
      <c r="P277" s="89"/>
      <c r="Q277" s="89" t="str">
        <f t="shared" si="8"/>
        <v>ActivityData_Cocs: Bilanțul masic</v>
      </c>
      <c r="V277" s="84"/>
      <c r="X277" s="100" t="b">
        <f t="shared" si="9"/>
        <v>0</v>
      </c>
    </row>
    <row r="278" spans="1:24" ht="12.75" customHeight="1" outlineLevel="1" x14ac:dyDescent="0.2">
      <c r="A278" s="100">
        <v>18</v>
      </c>
      <c r="B278" s="21" t="str">
        <f>C230</f>
        <v>Prăjirea și sinterizarea minereurilor metalice</v>
      </c>
      <c r="C278" s="21" t="str">
        <f>Translations!$B$1000</f>
        <v>Minereu metalic</v>
      </c>
      <c r="D278" s="634" t="str">
        <f>Translations!$B$1258</f>
        <v>Proces (metoda A): numai carbonat</v>
      </c>
      <c r="E278" s="634" t="str">
        <f>Translations!$B$1259</f>
        <v>Alimentarea procesului (t)</v>
      </c>
      <c r="F278" s="181" t="str">
        <f>$F$266</f>
        <v>Metodă standard: Proces, articolul 24 alineatul (2)</v>
      </c>
      <c r="G278" s="125">
        <v>1</v>
      </c>
      <c r="H278" s="175" t="str">
        <f>Translations!$B$967</f>
        <v>± 5,0%</v>
      </c>
      <c r="I278" s="175" t="str">
        <f>Translations!$B$968</f>
        <v>± 2,5%</v>
      </c>
      <c r="J278" s="89"/>
      <c r="K278" s="89"/>
      <c r="L278" s="177"/>
      <c r="M278" s="177"/>
      <c r="N278" s="125">
        <f t="shared" si="6"/>
        <v>2</v>
      </c>
      <c r="O278" s="176" t="str">
        <f t="shared" si="7"/>
        <v>Minereu metalic: Proces (metoda A): numai carbonat</v>
      </c>
      <c r="P278" s="89"/>
      <c r="Q278" s="89" t="str">
        <f t="shared" si="8"/>
        <v>ActivityData_Minereu metalic: Proces (metoda A): numai carbonat</v>
      </c>
      <c r="V278" s="84"/>
      <c r="X278" s="100" t="b">
        <f t="shared" si="9"/>
        <v>0</v>
      </c>
    </row>
    <row r="279" spans="1:24" ht="12.75" customHeight="1" outlineLevel="1" x14ac:dyDescent="0.2">
      <c r="A279" s="100">
        <v>19</v>
      </c>
      <c r="B279" s="634" t="str">
        <f t="shared" ref="B279:C281" si="12">B278</f>
        <v>Prăjirea și sinterizarea minereurilor metalice</v>
      </c>
      <c r="C279" s="634" t="str">
        <f t="shared" si="12"/>
        <v>Minereu metalic</v>
      </c>
      <c r="D279" s="634" t="str">
        <f>Translations!$B$1260</f>
        <v>Proces (metoda A): amestec (carbonat + necalcinat)</v>
      </c>
      <c r="E279" s="634" t="str">
        <f>Translations!$B$1259</f>
        <v>Alimentarea procesului (t)</v>
      </c>
      <c r="F279" s="181" t="str">
        <f>EUconst_ProcessCarbonate</f>
        <v>Metodă standard: Proces, articolul 24 alineatul (2)</v>
      </c>
      <c r="G279" s="125">
        <v>1</v>
      </c>
      <c r="H279" s="175" t="str">
        <f>Translations!$B$966</f>
        <v>± 7,5%</v>
      </c>
      <c r="I279" s="175" t="str">
        <f>Translations!$B$967</f>
        <v>± 5,0%</v>
      </c>
      <c r="J279" s="89"/>
      <c r="K279" s="89"/>
      <c r="L279" s="175" t="str">
        <f>Translations!$B$968</f>
        <v>± 2,5%</v>
      </c>
      <c r="M279" s="177"/>
      <c r="N279" s="125">
        <f>COUNTA(H279:M279)</f>
        <v>3</v>
      </c>
      <c r="O279" s="176" t="str">
        <f>C279 &amp; ": " &amp;D279</f>
        <v>Minereu metalic: Proces (metoda A): amestec (carbonat + necalcinat)</v>
      </c>
      <c r="P279" s="89"/>
      <c r="Q279" s="89" t="str">
        <f>EUconst_CNTR_ActivityData&amp;O279</f>
        <v>ActivityData_Minereu metalic: Proces (metoda A): amestec (carbonat + necalcinat)</v>
      </c>
      <c r="U279" s="263"/>
      <c r="V279" s="84"/>
      <c r="X279" s="100" t="b">
        <f t="shared" si="9"/>
        <v>0</v>
      </c>
    </row>
    <row r="280" spans="1:24" ht="12.75" customHeight="1" outlineLevel="1" x14ac:dyDescent="0.2">
      <c r="A280" s="100">
        <v>20</v>
      </c>
      <c r="B280" s="634" t="str">
        <f t="shared" si="12"/>
        <v>Prăjirea și sinterizarea minereurilor metalice</v>
      </c>
      <c r="C280" s="634" t="str">
        <f t="shared" si="12"/>
        <v>Minereu metalic</v>
      </c>
      <c r="D280" s="634" t="str">
        <f>Translations!$B$1261</f>
        <v>Proces (metoda A): necalcinat</v>
      </c>
      <c r="E280" s="634" t="str">
        <f>Translations!$B$1259</f>
        <v>Alimentarea procesului (t)</v>
      </c>
      <c r="F280" s="181" t="str">
        <f>EUconst_ProcessCarbonate</f>
        <v>Metodă standard: Proces, articolul 24 alineatul (2)</v>
      </c>
      <c r="G280" s="125">
        <v>1</v>
      </c>
      <c r="H280" s="175" t="str">
        <f>Translations!$B$966</f>
        <v>± 7,5%</v>
      </c>
      <c r="I280" s="175" t="str">
        <f>Translations!$B$967</f>
        <v>± 5,0%</v>
      </c>
      <c r="J280" s="89"/>
      <c r="K280" s="89"/>
      <c r="L280" s="175" t="str">
        <f>Translations!$B$968</f>
        <v>± 2,5%</v>
      </c>
      <c r="M280" s="177"/>
      <c r="N280" s="125">
        <f>COUNTA(H280:M280)</f>
        <v>3</v>
      </c>
      <c r="O280" s="176" t="str">
        <f>C280 &amp; ": " &amp;D280</f>
        <v>Minereu metalic: Proces (metoda A): necalcinat</v>
      </c>
      <c r="P280" s="89"/>
      <c r="Q280" s="89" t="str">
        <f>EUconst_CNTR_ActivityData&amp;O280</f>
        <v>ActivityData_Minereu metalic: Proces (metoda A): necalcinat</v>
      </c>
      <c r="U280" s="263"/>
      <c r="V280" s="84"/>
      <c r="X280" s="100" t="b">
        <f t="shared" si="9"/>
        <v>0</v>
      </c>
    </row>
    <row r="281" spans="1:24" ht="12.75" customHeight="1" outlineLevel="1" x14ac:dyDescent="0.2">
      <c r="A281" s="100">
        <v>21</v>
      </c>
      <c r="B281" s="634" t="str">
        <f t="shared" si="12"/>
        <v>Prăjirea și sinterizarea minereurilor metalice</v>
      </c>
      <c r="C281" s="634" t="str">
        <f t="shared" si="12"/>
        <v>Minereu metalic</v>
      </c>
      <c r="D281" s="634" t="str">
        <f>Translations!$B$1262</f>
        <v>Proces (metoda B): producție de oxizi</v>
      </c>
      <c r="E281" s="634" t="str">
        <f>Translations!$B$998</f>
        <v>Producția de oxizi [t]</v>
      </c>
      <c r="F281" s="181" t="str">
        <f>EUconst_ProcessCarbonate</f>
        <v>Metodă standard: Proces, articolul 24 alineatul (2)</v>
      </c>
      <c r="G281" s="125">
        <v>1</v>
      </c>
      <c r="H281" s="175" t="str">
        <f>Translations!$B$967</f>
        <v>± 5,0%</v>
      </c>
      <c r="I281" s="175" t="str">
        <f>Translations!$B$968</f>
        <v>± 2,5%</v>
      </c>
      <c r="J281" s="89"/>
      <c r="K281" s="89"/>
      <c r="L281" s="177"/>
      <c r="M281" s="177"/>
      <c r="N281" s="125">
        <f>COUNTA(H281:M281)</f>
        <v>2</v>
      </c>
      <c r="O281" s="176" t="str">
        <f>C281 &amp; ": " &amp;D281</f>
        <v>Minereu metalic: Proces (metoda B): producție de oxizi</v>
      </c>
      <c r="P281" s="89"/>
      <c r="Q281" s="89" t="str">
        <f>EUconst_CNTR_ActivityData&amp;O281</f>
        <v>ActivityData_Minereu metalic: Proces (metoda B): producție de oxizi</v>
      </c>
      <c r="U281" s="263"/>
      <c r="V281" s="84"/>
      <c r="X281" s="100" t="b">
        <f t="shared" si="9"/>
        <v>0</v>
      </c>
    </row>
    <row r="282" spans="1:24" ht="12.75" customHeight="1" outlineLevel="1" x14ac:dyDescent="0.2">
      <c r="A282" s="100">
        <v>22</v>
      </c>
      <c r="B282" s="21" t="str">
        <f>B278</f>
        <v>Prăjirea și sinterizarea minereurilor metalice</v>
      </c>
      <c r="C282" s="21" t="str">
        <f>C278</f>
        <v>Minereu metalic</v>
      </c>
      <c r="D282" s="21" t="str">
        <f>Translations!$B$984</f>
        <v>Bilanțul masic</v>
      </c>
      <c r="E282" s="21" t="str">
        <f>Translations!$B$974</f>
        <v>Fiecare materie care intră și care iese [t]</v>
      </c>
      <c r="F282" s="181" t="str">
        <f>EUconst_MassBalance</f>
        <v>Metoda bilanțului masic, articolul 25</v>
      </c>
      <c r="G282" s="125">
        <v>1</v>
      </c>
      <c r="H282" s="175" t="str">
        <f>Translations!$B$966</f>
        <v>± 7,5%</v>
      </c>
      <c r="I282" s="175" t="str">
        <f>Translations!$B$967</f>
        <v>± 5,0%</v>
      </c>
      <c r="J282" s="89"/>
      <c r="K282" s="89"/>
      <c r="L282" s="175" t="str">
        <f>Translations!$B$968</f>
        <v>± 2,5%</v>
      </c>
      <c r="M282" s="175" t="str">
        <f>Translations!$B$969</f>
        <v>± 1,5%</v>
      </c>
      <c r="N282" s="125">
        <f t="shared" si="6"/>
        <v>4</v>
      </c>
      <c r="O282" s="176" t="str">
        <f t="shared" si="7"/>
        <v>Minereu metalic: Bilanțul masic</v>
      </c>
      <c r="P282" s="89"/>
      <c r="Q282" s="89" t="str">
        <f t="shared" si="8"/>
        <v>ActivityData_Minereu metalic: Bilanțul masic</v>
      </c>
      <c r="V282" s="84"/>
      <c r="X282" s="100" t="b">
        <f t="shared" si="9"/>
        <v>0</v>
      </c>
    </row>
    <row r="283" spans="1:24" ht="12.75" customHeight="1" outlineLevel="1" x14ac:dyDescent="0.2">
      <c r="A283" s="100">
        <v>23</v>
      </c>
      <c r="B283" s="21" t="str">
        <f>C231</f>
        <v>Producerea de fontă sau oțel</v>
      </c>
      <c r="C283" s="21" t="str">
        <f>Translations!$B$1004</f>
        <v>Fier și oțel</v>
      </c>
      <c r="D283" s="21" t="str">
        <f>Translations!$B$994</f>
        <v>Combustibil ca intrare în proces</v>
      </c>
      <c r="E283" s="21" t="str">
        <f>Translations!$B$1005</f>
        <v>Fiecare flux de masă care intră și care iese din instalație [t]</v>
      </c>
      <c r="F283" s="181" t="str">
        <f>$F$261</f>
        <v>Metodă standard: Combustibil, articolul 24 alineatul (1)</v>
      </c>
      <c r="G283" s="125">
        <v>1</v>
      </c>
      <c r="H283" s="175" t="str">
        <f>Translations!$B$966</f>
        <v>± 7,5%</v>
      </c>
      <c r="I283" s="175" t="str">
        <f>Translations!$B$967</f>
        <v>± 5,0%</v>
      </c>
      <c r="J283" s="89"/>
      <c r="K283" s="89"/>
      <c r="L283" s="175" t="str">
        <f>Translations!$B$968</f>
        <v>± 2,5%</v>
      </c>
      <c r="M283" s="175" t="str">
        <f>Translations!$B$969</f>
        <v>± 1,5%</v>
      </c>
      <c r="N283" s="125">
        <f t="shared" si="6"/>
        <v>4</v>
      </c>
      <c r="O283" s="176" t="str">
        <f t="shared" si="7"/>
        <v>Fier și oțel: Combustibil ca intrare în proces</v>
      </c>
      <c r="P283" s="89"/>
      <c r="Q283" s="89" t="str">
        <f t="shared" si="8"/>
        <v>ActivityData_Fier și oțel: Combustibil ca intrare în proces</v>
      </c>
      <c r="V283" s="84"/>
      <c r="X283" s="100" t="b">
        <f t="shared" si="9"/>
        <v>0</v>
      </c>
    </row>
    <row r="284" spans="1:24" ht="12.75" customHeight="1" outlineLevel="1" x14ac:dyDescent="0.2">
      <c r="A284" s="100">
        <v>24</v>
      </c>
      <c r="B284" s="21" t="str">
        <f t="shared" ref="B284:C287" si="13">B283</f>
        <v>Producerea de fontă sau oțel</v>
      </c>
      <c r="C284" s="21" t="str">
        <f t="shared" si="13"/>
        <v>Fier și oțel</v>
      </c>
      <c r="D284" s="634" t="str">
        <f>Translations!$B$1258</f>
        <v>Proces (metoda A): numai carbonat</v>
      </c>
      <c r="E284" s="634" t="str">
        <f>Translations!$B$1259</f>
        <v>Alimentarea procesului (t)</v>
      </c>
      <c r="F284" s="181" t="str">
        <f>$F$266</f>
        <v>Metodă standard: Proces, articolul 24 alineatul (2)</v>
      </c>
      <c r="G284" s="125">
        <v>1</v>
      </c>
      <c r="H284" s="175" t="str">
        <f>Translations!$B$966</f>
        <v>± 7,5%</v>
      </c>
      <c r="I284" s="175" t="str">
        <f>Translations!$B$967</f>
        <v>± 5,0%</v>
      </c>
      <c r="J284" s="89"/>
      <c r="K284" s="89"/>
      <c r="L284" s="175" t="str">
        <f>Translations!$B$968</f>
        <v>± 2,5%</v>
      </c>
      <c r="M284" s="175"/>
      <c r="N284" s="125">
        <f t="shared" si="6"/>
        <v>3</v>
      </c>
      <c r="O284" s="176" t="str">
        <f t="shared" si="7"/>
        <v>Fier și oțel: Proces (metoda A): numai carbonat</v>
      </c>
      <c r="P284" s="89"/>
      <c r="Q284" s="89" t="str">
        <f t="shared" si="8"/>
        <v>ActivityData_Fier și oțel: Proces (metoda A): numai carbonat</v>
      </c>
      <c r="U284" s="263"/>
      <c r="V284" s="84"/>
      <c r="X284" s="100" t="b">
        <f t="shared" si="9"/>
        <v>0</v>
      </c>
    </row>
    <row r="285" spans="1:24" ht="12.75" customHeight="1" outlineLevel="1" x14ac:dyDescent="0.2">
      <c r="A285" s="100">
        <v>25</v>
      </c>
      <c r="B285" s="634" t="str">
        <f t="shared" si="13"/>
        <v>Producerea de fontă sau oțel</v>
      </c>
      <c r="C285" s="634" t="str">
        <f t="shared" si="13"/>
        <v>Fier și oțel</v>
      </c>
      <c r="D285" s="634" t="str">
        <f>Translations!$B$1260</f>
        <v>Proces (metoda A): amestec (carbonat + necalcinat)</v>
      </c>
      <c r="E285" s="634" t="str">
        <f>Translations!$B$1259</f>
        <v>Alimentarea procesului (t)</v>
      </c>
      <c r="F285" s="181" t="str">
        <f>$F$266</f>
        <v>Metodă standard: Proces, articolul 24 alineatul (2)</v>
      </c>
      <c r="G285" s="125">
        <v>1</v>
      </c>
      <c r="H285" s="175" t="str">
        <f>Translations!$B$966</f>
        <v>± 7,5%</v>
      </c>
      <c r="I285" s="175" t="str">
        <f>Translations!$B$967</f>
        <v>± 5,0%</v>
      </c>
      <c r="J285" s="89"/>
      <c r="K285" s="89"/>
      <c r="L285" s="175" t="str">
        <f>Translations!$B$968</f>
        <v>± 2,5%</v>
      </c>
      <c r="M285" s="175"/>
      <c r="N285" s="125">
        <f t="shared" ref="N285:N320" si="14">COUNTA(H285:M285)</f>
        <v>3</v>
      </c>
      <c r="O285" s="176" t="str">
        <f t="shared" ref="O285:O320" si="15">C285 &amp; ": " &amp;D285</f>
        <v>Fier și oțel: Proces (metoda A): amestec (carbonat + necalcinat)</v>
      </c>
      <c r="P285" s="89"/>
      <c r="Q285" s="89" t="str">
        <f t="shared" ref="Q285:Q320" si="16">EUconst_CNTR_ActivityData&amp;O285</f>
        <v>ActivityData_Fier și oțel: Proces (metoda A): amestec (carbonat + necalcinat)</v>
      </c>
      <c r="U285" s="263"/>
      <c r="V285" s="84"/>
      <c r="X285" s="100" t="b">
        <f t="shared" si="9"/>
        <v>0</v>
      </c>
    </row>
    <row r="286" spans="1:24" ht="12.75" customHeight="1" outlineLevel="1" x14ac:dyDescent="0.2">
      <c r="A286" s="100">
        <v>26</v>
      </c>
      <c r="B286" s="634" t="str">
        <f t="shared" si="13"/>
        <v>Producerea de fontă sau oțel</v>
      </c>
      <c r="C286" s="634" t="str">
        <f t="shared" si="13"/>
        <v>Fier și oțel</v>
      </c>
      <c r="D286" s="634" t="str">
        <f>Translations!$B$1261</f>
        <v>Proces (metoda A): necalcinat</v>
      </c>
      <c r="E286" s="634" t="str">
        <f>Translations!$B$1259</f>
        <v>Alimentarea procesului (t)</v>
      </c>
      <c r="F286" s="181" t="str">
        <f>$F$266</f>
        <v>Metodă standard: Proces, articolul 24 alineatul (2)</v>
      </c>
      <c r="G286" s="125">
        <v>1</v>
      </c>
      <c r="H286" s="175" t="str">
        <f>Translations!$B$966</f>
        <v>± 7,5%</v>
      </c>
      <c r="I286" s="175" t="str">
        <f>Translations!$B$967</f>
        <v>± 5,0%</v>
      </c>
      <c r="J286" s="89"/>
      <c r="K286" s="89"/>
      <c r="L286" s="175" t="str">
        <f>Translations!$B$968</f>
        <v>± 2,5%</v>
      </c>
      <c r="M286" s="175"/>
      <c r="N286" s="125">
        <f t="shared" si="14"/>
        <v>3</v>
      </c>
      <c r="O286" s="176" t="str">
        <f t="shared" si="15"/>
        <v>Fier și oțel: Proces (metoda A): necalcinat</v>
      </c>
      <c r="P286" s="89"/>
      <c r="Q286" s="89" t="str">
        <f t="shared" si="16"/>
        <v>ActivityData_Fier și oțel: Proces (metoda A): necalcinat</v>
      </c>
      <c r="U286" s="263"/>
      <c r="V286" s="84"/>
      <c r="X286" s="100" t="b">
        <f t="shared" si="9"/>
        <v>0</v>
      </c>
    </row>
    <row r="287" spans="1:24" ht="12.75" customHeight="1" outlineLevel="1" x14ac:dyDescent="0.2">
      <c r="A287" s="100">
        <v>27</v>
      </c>
      <c r="B287" s="634" t="str">
        <f t="shared" si="13"/>
        <v>Producerea de fontă sau oțel</v>
      </c>
      <c r="C287" s="634" t="str">
        <f t="shared" si="13"/>
        <v>Fier și oțel</v>
      </c>
      <c r="D287" s="634" t="str">
        <f>Translations!$B$1262</f>
        <v>Proces (metoda B): producție de oxizi</v>
      </c>
      <c r="E287" s="634" t="str">
        <f>Translations!$B$998</f>
        <v>Producția de oxizi [t]</v>
      </c>
      <c r="F287" s="181" t="str">
        <f>$F$266</f>
        <v>Metodă standard: Proces, articolul 24 alineatul (2)</v>
      </c>
      <c r="G287" s="125">
        <v>1</v>
      </c>
      <c r="H287" s="175" t="str">
        <f>Translations!$B$967</f>
        <v>± 5,0%</v>
      </c>
      <c r="I287" s="175" t="str">
        <f>Translations!$B$968</f>
        <v>± 2,5%</v>
      </c>
      <c r="J287" s="89"/>
      <c r="K287" s="89"/>
      <c r="L287" s="177"/>
      <c r="M287" s="175"/>
      <c r="N287" s="125">
        <f t="shared" si="14"/>
        <v>2</v>
      </c>
      <c r="O287" s="176" t="str">
        <f t="shared" si="15"/>
        <v>Fier și oțel: Proces (metoda B): producție de oxizi</v>
      </c>
      <c r="P287" s="89"/>
      <c r="Q287" s="89" t="str">
        <f t="shared" si="16"/>
        <v>ActivityData_Fier și oțel: Proces (metoda B): producție de oxizi</v>
      </c>
      <c r="U287" s="263"/>
      <c r="V287" s="84"/>
      <c r="X287" s="100" t="b">
        <f t="shared" si="9"/>
        <v>0</v>
      </c>
    </row>
    <row r="288" spans="1:24" ht="12.75" customHeight="1" outlineLevel="1" x14ac:dyDescent="0.2">
      <c r="A288" s="100">
        <v>28</v>
      </c>
      <c r="B288" s="21" t="str">
        <f>B283</f>
        <v>Producerea de fontă sau oțel</v>
      </c>
      <c r="C288" s="21" t="str">
        <f>C283</f>
        <v>Fier și oțel</v>
      </c>
      <c r="D288" s="21" t="str">
        <f>Translations!$B$984</f>
        <v>Bilanțul masic</v>
      </c>
      <c r="E288" s="21" t="str">
        <f>Translations!$B$974</f>
        <v>Fiecare materie care intră și care iese [t]</v>
      </c>
      <c r="F288" s="181" t="str">
        <f>EUconst_MassBalance</f>
        <v>Metoda bilanțului masic, articolul 25</v>
      </c>
      <c r="G288" s="125">
        <v>1</v>
      </c>
      <c r="H288" s="175" t="str">
        <f>Translations!$B$966</f>
        <v>± 7,5%</v>
      </c>
      <c r="I288" s="175" t="str">
        <f>Translations!$B$967</f>
        <v>± 5,0%</v>
      </c>
      <c r="J288" s="89"/>
      <c r="K288" s="89"/>
      <c r="L288" s="175" t="str">
        <f>Translations!$B$968</f>
        <v>± 2,5%</v>
      </c>
      <c r="M288" s="175" t="str">
        <f>Translations!$B$969</f>
        <v>± 1,5%</v>
      </c>
      <c r="N288" s="125">
        <f t="shared" si="14"/>
        <v>4</v>
      </c>
      <c r="O288" s="176" t="str">
        <f t="shared" si="15"/>
        <v>Fier și oțel: Bilanțul masic</v>
      </c>
      <c r="P288" s="89"/>
      <c r="Q288" s="89" t="str">
        <f t="shared" si="16"/>
        <v>ActivityData_Fier și oțel: Bilanțul masic</v>
      </c>
      <c r="V288" s="84"/>
      <c r="X288" s="100" t="b">
        <f t="shared" si="9"/>
        <v>0</v>
      </c>
    </row>
    <row r="289" spans="1:24" ht="12.75" customHeight="1" outlineLevel="1" x14ac:dyDescent="0.2">
      <c r="A289" s="100">
        <v>29</v>
      </c>
      <c r="B289" s="21" t="str">
        <f>C236</f>
        <v>Producția de clincher de ciment</v>
      </c>
      <c r="C289" s="21" t="str">
        <f>Translations!$B$1006</f>
        <v>Clincher de ciment</v>
      </c>
      <c r="D289" s="21" t="str">
        <f>Translations!$B$1007</f>
        <v>Pe baza intrărilor în cuptor (metoda A)</v>
      </c>
      <c r="E289" s="21" t="str">
        <f>Translations!$B$1008</f>
        <v>Fiecare intrare în cuptor relevantă [t]</v>
      </c>
      <c r="F289" s="181" t="str">
        <f t="shared" ref="F289:F306" si="17">$F$266</f>
        <v>Metodă standard: Proces, articolul 24 alineatul (2)</v>
      </c>
      <c r="G289" s="125">
        <v>1</v>
      </c>
      <c r="H289" s="175" t="str">
        <f>Translations!$B$966</f>
        <v>± 7,5%</v>
      </c>
      <c r="I289" s="175" t="str">
        <f>Translations!$B$967</f>
        <v>± 5,0%</v>
      </c>
      <c r="J289" s="89"/>
      <c r="K289" s="89"/>
      <c r="L289" s="175" t="str">
        <f>Translations!$B$968</f>
        <v>± 2,5%</v>
      </c>
      <c r="M289" s="177"/>
      <c r="N289" s="125">
        <f t="shared" si="14"/>
        <v>3</v>
      </c>
      <c r="O289" s="176" t="str">
        <f t="shared" si="15"/>
        <v>Clincher de ciment: Pe baza intrărilor în cuptor (metoda A)</v>
      </c>
      <c r="P289" s="89"/>
      <c r="Q289" s="89" t="str">
        <f t="shared" si="16"/>
        <v>ActivityData_Clincher de ciment: Pe baza intrărilor în cuptor (metoda A)</v>
      </c>
      <c r="V289" s="84"/>
      <c r="X289" s="100" t="b">
        <f t="shared" si="9"/>
        <v>0</v>
      </c>
    </row>
    <row r="290" spans="1:24" ht="12.75" customHeight="1" outlineLevel="1" x14ac:dyDescent="0.2">
      <c r="A290" s="100">
        <v>30</v>
      </c>
      <c r="B290" s="21" t="str">
        <f t="shared" ref="B290:C292" si="18">B289</f>
        <v>Producția de clincher de ciment</v>
      </c>
      <c r="C290" s="21" t="str">
        <f t="shared" si="18"/>
        <v>Clincher de ciment</v>
      </c>
      <c r="D290" s="21" t="str">
        <f>Translations!$B$1009</f>
        <v>Producția de clincher (metoda B)</v>
      </c>
      <c r="E290" s="21" t="str">
        <f>Translations!$B$1010</f>
        <v>Cantitatea de clincher produsă [t]</v>
      </c>
      <c r="F290" s="181" t="str">
        <f t="shared" si="17"/>
        <v>Metodă standard: Proces, articolul 24 alineatul (2)</v>
      </c>
      <c r="G290" s="125">
        <v>1</v>
      </c>
      <c r="H290" s="175" t="str">
        <f>Translations!$B$967</f>
        <v>± 5,0%</v>
      </c>
      <c r="I290" s="175" t="str">
        <f>Translations!$B$968</f>
        <v>± 2,5%</v>
      </c>
      <c r="J290" s="89"/>
      <c r="K290" s="89"/>
      <c r="L290" s="177"/>
      <c r="M290" s="177"/>
      <c r="N290" s="125">
        <f t="shared" si="14"/>
        <v>2</v>
      </c>
      <c r="O290" s="176" t="str">
        <f t="shared" si="15"/>
        <v>Clincher de ciment: Producția de clincher (metoda B)</v>
      </c>
      <c r="P290" s="89"/>
      <c r="Q290" s="89" t="str">
        <f t="shared" si="16"/>
        <v>ActivityData_Clincher de ciment: Producția de clincher (metoda B)</v>
      </c>
      <c r="V290" s="84"/>
      <c r="X290" s="100" t="b">
        <f t="shared" si="9"/>
        <v>0</v>
      </c>
    </row>
    <row r="291" spans="1:24" ht="12.75" customHeight="1" outlineLevel="1" x14ac:dyDescent="0.2">
      <c r="A291" s="100">
        <v>31</v>
      </c>
      <c r="B291" s="21" t="str">
        <f t="shared" si="18"/>
        <v>Producția de clincher de ciment</v>
      </c>
      <c r="C291" s="21" t="str">
        <f t="shared" si="18"/>
        <v>Clincher de ciment</v>
      </c>
      <c r="D291" s="21" t="str">
        <f>Translations!$B$1011</f>
        <v>Praf din cuptoarele de ciment (CKD)</v>
      </c>
      <c r="E291" s="21" t="str">
        <f>Translations!$B$1012</f>
        <v>CKD sau praf de by-pass [t]</v>
      </c>
      <c r="F291" s="181" t="str">
        <f t="shared" si="17"/>
        <v>Metodă standard: Proces, articolul 24 alineatul (2)</v>
      </c>
      <c r="G291" s="125">
        <v>1</v>
      </c>
      <c r="H291" s="226" t="str">
        <f>EUconst_MsgTierCKD</f>
        <v>(n.a.; utilizați o estimare bazată pe cele mai bune practici)</v>
      </c>
      <c r="I291" s="175" t="str">
        <f>Translations!$B$966</f>
        <v>± 7,5%</v>
      </c>
      <c r="J291" s="89"/>
      <c r="K291" s="89"/>
      <c r="L291" s="177"/>
      <c r="M291" s="177"/>
      <c r="N291" s="125">
        <f t="shared" si="14"/>
        <v>2</v>
      </c>
      <c r="O291" s="176" t="str">
        <f t="shared" si="15"/>
        <v>Clincher de ciment: Praf din cuptoarele de ciment (CKD)</v>
      </c>
      <c r="P291" s="89"/>
      <c r="Q291" s="89" t="str">
        <f t="shared" si="16"/>
        <v>ActivityData_Clincher de ciment: Praf din cuptoarele de ciment (CKD)</v>
      </c>
      <c r="V291" s="84"/>
      <c r="X291" s="100" t="b">
        <f t="shared" si="9"/>
        <v>0</v>
      </c>
    </row>
    <row r="292" spans="1:24" ht="12.75" customHeight="1" outlineLevel="1" x14ac:dyDescent="0.2">
      <c r="A292" s="100">
        <v>32</v>
      </c>
      <c r="B292" s="21" t="str">
        <f t="shared" si="18"/>
        <v>Producția de clincher de ciment</v>
      </c>
      <c r="C292" s="21" t="str">
        <f t="shared" si="18"/>
        <v>Clincher de ciment</v>
      </c>
      <c r="D292" s="21" t="str">
        <f>Translations!$B$1013</f>
        <v>Carbon care nu provine din carbonați</v>
      </c>
      <c r="E292" s="21" t="str">
        <f>Translations!$B$1014</f>
        <v>Fiecare materie primă [t]</v>
      </c>
      <c r="F292" s="181" t="str">
        <f t="shared" si="17"/>
        <v>Metodă standard: Proces, articolul 24 alineatul (2)</v>
      </c>
      <c r="G292" s="125">
        <v>1</v>
      </c>
      <c r="H292" s="175" t="str">
        <f>Translations!$B$1015</f>
        <v>± 15,0%</v>
      </c>
      <c r="I292" s="175" t="str">
        <f>Translations!$B$966</f>
        <v>± 7,5%</v>
      </c>
      <c r="J292" s="89"/>
      <c r="K292" s="89"/>
      <c r="L292" s="177"/>
      <c r="M292" s="177"/>
      <c r="N292" s="125">
        <f t="shared" si="14"/>
        <v>2</v>
      </c>
      <c r="O292" s="176" t="str">
        <f t="shared" si="15"/>
        <v>Clincher de ciment: Carbon care nu provine din carbonați</v>
      </c>
      <c r="P292" s="89"/>
      <c r="Q292" s="89" t="str">
        <f t="shared" si="16"/>
        <v>ActivityData_Clincher de ciment: Carbon care nu provine din carbonați</v>
      </c>
      <c r="X292" s="100" t="b">
        <f t="shared" si="9"/>
        <v>0</v>
      </c>
    </row>
    <row r="293" spans="1:24" ht="12.75" customHeight="1" outlineLevel="1" x14ac:dyDescent="0.2">
      <c r="A293" s="100">
        <v>33</v>
      </c>
      <c r="B293" s="21" t="str">
        <f>C237</f>
        <v>Producerea de var sau calcinarea dolomitei/magnezitului</v>
      </c>
      <c r="C293" s="21" t="str">
        <f>Translations!$B$1017</f>
        <v>Var / dolomită / magnezit</v>
      </c>
      <c r="D293" s="634" t="str">
        <f>Translations!$B$1258</f>
        <v>Proces (metoda A): numai carbonat</v>
      </c>
      <c r="E293" s="634" t="str">
        <f>Translations!$B$1259</f>
        <v>Alimentarea procesului (t)</v>
      </c>
      <c r="F293" s="181" t="str">
        <f t="shared" si="17"/>
        <v>Metodă standard: Proces, articolul 24 alineatul (2)</v>
      </c>
      <c r="G293" s="125">
        <v>1</v>
      </c>
      <c r="H293" s="175" t="str">
        <f>Translations!$B$966</f>
        <v>± 7,5%</v>
      </c>
      <c r="I293" s="175" t="str">
        <f>Translations!$B$967</f>
        <v>± 5,0%</v>
      </c>
      <c r="J293" s="89"/>
      <c r="K293" s="89"/>
      <c r="L293" s="175" t="str">
        <f>Translations!$B$968</f>
        <v>± 2,5%</v>
      </c>
      <c r="M293" s="177"/>
      <c r="N293" s="125">
        <f t="shared" si="14"/>
        <v>3</v>
      </c>
      <c r="O293" s="176" t="str">
        <f t="shared" si="15"/>
        <v>Var / dolomită / magnezit: Proces (metoda A): numai carbonat</v>
      </c>
      <c r="P293" s="89"/>
      <c r="Q293" s="89" t="str">
        <f t="shared" si="16"/>
        <v>ActivityData_Var / dolomită / magnezit: Proces (metoda A): numai carbonat</v>
      </c>
      <c r="X293" s="100" t="b">
        <f t="shared" si="9"/>
        <v>0</v>
      </c>
    </row>
    <row r="294" spans="1:24" ht="12.75" customHeight="1" outlineLevel="1" x14ac:dyDescent="0.2">
      <c r="A294" s="100">
        <v>34</v>
      </c>
      <c r="B294" s="634" t="str">
        <f>B293</f>
        <v>Producerea de var sau calcinarea dolomitei/magnezitului</v>
      </c>
      <c r="C294" s="634" t="str">
        <f>Translations!$B$1017</f>
        <v>Var / dolomită / magnezit</v>
      </c>
      <c r="D294" s="634" t="str">
        <f>Translations!$B$1260</f>
        <v>Proces (metoda A): amestec (carbonat + necalcinat)</v>
      </c>
      <c r="E294" s="634" t="str">
        <f>Translations!$B$1259</f>
        <v>Alimentarea procesului (t)</v>
      </c>
      <c r="F294" s="181" t="str">
        <f t="shared" si="17"/>
        <v>Metodă standard: Proces, articolul 24 alineatul (2)</v>
      </c>
      <c r="G294" s="125">
        <v>1</v>
      </c>
      <c r="H294" s="175" t="str">
        <f>Translations!$B$966</f>
        <v>± 7,5%</v>
      </c>
      <c r="I294" s="175" t="str">
        <f>Translations!$B$967</f>
        <v>± 5,0%</v>
      </c>
      <c r="J294" s="89"/>
      <c r="K294" s="89"/>
      <c r="L294" s="175" t="str">
        <f>Translations!$B$968</f>
        <v>± 2,5%</v>
      </c>
      <c r="M294" s="177"/>
      <c r="N294" s="125">
        <f t="shared" si="14"/>
        <v>3</v>
      </c>
      <c r="O294" s="176" t="str">
        <f t="shared" si="15"/>
        <v>Var / dolomită / magnezit: Proces (metoda A): amestec (carbonat + necalcinat)</v>
      </c>
      <c r="P294" s="89"/>
      <c r="Q294" s="89" t="str">
        <f t="shared" si="16"/>
        <v>ActivityData_Var / dolomită / magnezit: Proces (metoda A): amestec (carbonat + necalcinat)</v>
      </c>
      <c r="X294" s="100" t="b">
        <f t="shared" si="9"/>
        <v>0</v>
      </c>
    </row>
    <row r="295" spans="1:24" ht="12.75" customHeight="1" outlineLevel="1" x14ac:dyDescent="0.2">
      <c r="A295" s="100">
        <v>35</v>
      </c>
      <c r="B295" s="634" t="str">
        <f>B294</f>
        <v>Producerea de var sau calcinarea dolomitei/magnezitului</v>
      </c>
      <c r="C295" s="634" t="str">
        <f>Translations!$B$1017</f>
        <v>Var / dolomită / magnezit</v>
      </c>
      <c r="D295" s="634" t="str">
        <f>Translations!$B$1261</f>
        <v>Proces (metoda A): necalcinat</v>
      </c>
      <c r="E295" s="634" t="str">
        <f>Translations!$B$1259</f>
        <v>Alimentarea procesului (t)</v>
      </c>
      <c r="F295" s="181" t="str">
        <f t="shared" si="17"/>
        <v>Metodă standard: Proces, articolul 24 alineatul (2)</v>
      </c>
      <c r="G295" s="125">
        <v>1</v>
      </c>
      <c r="H295" s="175" t="str">
        <f>Translations!$B$966</f>
        <v>± 7,5%</v>
      </c>
      <c r="I295" s="175" t="str">
        <f>Translations!$B$967</f>
        <v>± 5,0%</v>
      </c>
      <c r="J295" s="89"/>
      <c r="K295" s="89"/>
      <c r="L295" s="175" t="str">
        <f>Translations!$B$968</f>
        <v>± 2,5%</v>
      </c>
      <c r="M295" s="177"/>
      <c r="N295" s="125">
        <f t="shared" si="14"/>
        <v>3</v>
      </c>
      <c r="O295" s="176" t="str">
        <f t="shared" si="15"/>
        <v>Var / dolomită / magnezit: Proces (metoda A): necalcinat</v>
      </c>
      <c r="P295" s="89"/>
      <c r="Q295" s="89" t="str">
        <f t="shared" si="16"/>
        <v>ActivityData_Var / dolomită / magnezit: Proces (metoda A): necalcinat</v>
      </c>
      <c r="X295" s="100" t="b">
        <f t="shared" si="9"/>
        <v>0</v>
      </c>
    </row>
    <row r="296" spans="1:24" ht="12.75" customHeight="1" outlineLevel="1" x14ac:dyDescent="0.2">
      <c r="A296" s="100">
        <v>36</v>
      </c>
      <c r="B296" s="21" t="str">
        <f>B293</f>
        <v>Producerea de var sau calcinarea dolomitei/magnezitului</v>
      </c>
      <c r="C296" s="21" t="str">
        <f>C293</f>
        <v>Var / dolomită / magnezit</v>
      </c>
      <c r="D296" s="634" t="str">
        <f>Translations!$B$1262</f>
        <v>Proces (metoda B): producție de oxizi</v>
      </c>
      <c r="E296" s="634" t="str">
        <f>Translations!$B$998</f>
        <v>Producția de oxizi [t]</v>
      </c>
      <c r="F296" s="181" t="str">
        <f t="shared" si="17"/>
        <v>Metodă standard: Proces, articolul 24 alineatul (2)</v>
      </c>
      <c r="G296" s="125">
        <v>1</v>
      </c>
      <c r="H296" s="175" t="str">
        <f>Translations!$B$967</f>
        <v>± 5,0%</v>
      </c>
      <c r="I296" s="175" t="str">
        <f>Translations!$B$968</f>
        <v>± 2,5%</v>
      </c>
      <c r="J296" s="89"/>
      <c r="K296" s="89"/>
      <c r="L296" s="177"/>
      <c r="M296" s="177"/>
      <c r="N296" s="125">
        <f t="shared" si="14"/>
        <v>2</v>
      </c>
      <c r="O296" s="176" t="str">
        <f t="shared" si="15"/>
        <v>Var / dolomită / magnezit: Proces (metoda B): producție de oxizi</v>
      </c>
      <c r="P296" s="89"/>
      <c r="Q296" s="89" t="str">
        <f t="shared" si="16"/>
        <v>ActivityData_Var / dolomită / magnezit: Proces (metoda B): producție de oxizi</v>
      </c>
      <c r="X296" s="100" t="b">
        <f t="shared" si="9"/>
        <v>0</v>
      </c>
    </row>
    <row r="297" spans="1:24" ht="12.75" customHeight="1" outlineLevel="1" x14ac:dyDescent="0.2">
      <c r="A297" s="100">
        <v>37</v>
      </c>
      <c r="B297" s="21" t="str">
        <f>B296</f>
        <v>Producerea de var sau calcinarea dolomitei/magnezitului</v>
      </c>
      <c r="C297" s="21" t="str">
        <f>C296</f>
        <v>Var / dolomită / magnezit</v>
      </c>
      <c r="D297" s="21" t="str">
        <f>Translations!$B$1021</f>
        <v>Praf de cuptor (metoda B)</v>
      </c>
      <c r="E297" s="21" t="str">
        <f>Translations!$B$1022</f>
        <v>Praf de cuptor [t]</v>
      </c>
      <c r="F297" s="181" t="str">
        <f t="shared" si="17"/>
        <v>Metodă standard: Proces, articolul 24 alineatul (2)</v>
      </c>
      <c r="G297" s="125">
        <v>1</v>
      </c>
      <c r="H297" s="226" t="str">
        <f>EUconst_MsgTierCKD</f>
        <v>(n.a.; utilizați o estimare bazată pe cele mai bune practici)</v>
      </c>
      <c r="I297" s="175" t="str">
        <f>Translations!$B$966</f>
        <v>± 7,5%</v>
      </c>
      <c r="J297" s="89"/>
      <c r="K297" s="89"/>
      <c r="L297" s="177"/>
      <c r="M297" s="177"/>
      <c r="N297" s="125">
        <f t="shared" si="14"/>
        <v>2</v>
      </c>
      <c r="O297" s="176" t="str">
        <f t="shared" si="15"/>
        <v>Var / dolomită / magnezit: Praf de cuptor (metoda B)</v>
      </c>
      <c r="P297" s="89"/>
      <c r="Q297" s="89" t="str">
        <f t="shared" si="16"/>
        <v>ActivityData_Var / dolomită / magnezit: Praf de cuptor (metoda B)</v>
      </c>
      <c r="X297" s="100" t="b">
        <f t="shared" si="9"/>
        <v>0</v>
      </c>
    </row>
    <row r="298" spans="1:24" ht="12.75" customHeight="1" outlineLevel="1" x14ac:dyDescent="0.2">
      <c r="A298" s="100">
        <v>38</v>
      </c>
      <c r="B298" s="21" t="str">
        <f>C238</f>
        <v>Fabricarea sticlei</v>
      </c>
      <c r="C298" s="21" t="str">
        <f>Translations!$B$1024</f>
        <v>Sticlă și vată minerală</v>
      </c>
      <c r="D298" s="634" t="str">
        <f>Translations!$B$1258</f>
        <v>Proces (metoda A): numai carbonat</v>
      </c>
      <c r="E298" s="634" t="str">
        <f>Translations!$B$1259</f>
        <v>Alimentarea procesului (t)</v>
      </c>
      <c r="F298" s="181" t="str">
        <f t="shared" si="17"/>
        <v>Metodă standard: Proces, articolul 24 alineatul (2)</v>
      </c>
      <c r="G298" s="125">
        <v>1</v>
      </c>
      <c r="H298" s="175" t="str">
        <f>Translations!$B$968</f>
        <v>± 2,5%</v>
      </c>
      <c r="I298" s="175" t="str">
        <f>Translations!$B$969</f>
        <v>± 1,5%</v>
      </c>
      <c r="J298" s="89"/>
      <c r="K298" s="89"/>
      <c r="L298" s="175"/>
      <c r="M298" s="175"/>
      <c r="N298" s="125">
        <f t="shared" si="14"/>
        <v>2</v>
      </c>
      <c r="O298" s="176" t="str">
        <f t="shared" si="15"/>
        <v>Sticlă și vată minerală: Proces (metoda A): numai carbonat</v>
      </c>
      <c r="P298" s="89"/>
      <c r="Q298" s="89" t="str">
        <f t="shared" si="16"/>
        <v>ActivityData_Sticlă și vată minerală: Proces (metoda A): numai carbonat</v>
      </c>
      <c r="X298" s="100" t="b">
        <f t="shared" si="9"/>
        <v>0</v>
      </c>
    </row>
    <row r="299" spans="1:24" ht="12.75" customHeight="1" outlineLevel="1" x14ac:dyDescent="0.2">
      <c r="A299" s="100">
        <v>39</v>
      </c>
      <c r="B299" s="634" t="str">
        <f>C238</f>
        <v>Fabricarea sticlei</v>
      </c>
      <c r="C299" s="634" t="str">
        <f>Translations!$B$1024</f>
        <v>Sticlă și vată minerală</v>
      </c>
      <c r="D299" s="634" t="str">
        <f>Translations!$B$1260</f>
        <v>Proces (metoda A): amestec (carbonat + necalcinat)</v>
      </c>
      <c r="E299" s="634" t="str">
        <f>Translations!$B$1259</f>
        <v>Alimentarea procesului (t)</v>
      </c>
      <c r="F299" s="181" t="str">
        <f t="shared" si="17"/>
        <v>Metodă standard: Proces, articolul 24 alineatul (2)</v>
      </c>
      <c r="G299" s="125">
        <v>1</v>
      </c>
      <c r="H299" s="175" t="str">
        <f>Translations!$B$968</f>
        <v>± 2,5%</v>
      </c>
      <c r="I299" s="175" t="str">
        <f>Translations!$B$969</f>
        <v>± 1,5%</v>
      </c>
      <c r="J299" s="89"/>
      <c r="K299" s="89"/>
      <c r="L299" s="175"/>
      <c r="M299" s="175"/>
      <c r="N299" s="125">
        <f t="shared" si="14"/>
        <v>2</v>
      </c>
      <c r="O299" s="176" t="str">
        <f t="shared" si="15"/>
        <v>Sticlă și vată minerală: Proces (metoda A): amestec (carbonat + necalcinat)</v>
      </c>
      <c r="P299" s="89"/>
      <c r="Q299" s="89" t="str">
        <f t="shared" si="16"/>
        <v>ActivityData_Sticlă și vată minerală: Proces (metoda A): amestec (carbonat + necalcinat)</v>
      </c>
      <c r="X299" s="100" t="b">
        <f t="shared" si="9"/>
        <v>0</v>
      </c>
    </row>
    <row r="300" spans="1:24" ht="12.75" customHeight="1" outlineLevel="1" x14ac:dyDescent="0.2">
      <c r="A300" s="100">
        <v>40</v>
      </c>
      <c r="B300" s="634" t="str">
        <f>B299</f>
        <v>Fabricarea sticlei</v>
      </c>
      <c r="C300" s="634" t="str">
        <f>Translations!$B$1024</f>
        <v>Sticlă și vată minerală</v>
      </c>
      <c r="D300" s="634" t="str">
        <f>Translations!$B$1261</f>
        <v>Proces (metoda A): necalcinat</v>
      </c>
      <c r="E300" s="634" t="str">
        <f>Translations!$B$1259</f>
        <v>Alimentarea procesului (t)</v>
      </c>
      <c r="F300" s="181" t="str">
        <f t="shared" si="17"/>
        <v>Metodă standard: Proces, articolul 24 alineatul (2)</v>
      </c>
      <c r="G300" s="125">
        <v>1</v>
      </c>
      <c r="H300" s="175" t="str">
        <f>Translations!$B$968</f>
        <v>± 2,5%</v>
      </c>
      <c r="I300" s="175" t="str">
        <f>Translations!$B$969</f>
        <v>± 1,5%</v>
      </c>
      <c r="J300" s="89"/>
      <c r="K300" s="89"/>
      <c r="L300" s="175"/>
      <c r="M300" s="175"/>
      <c r="N300" s="125">
        <f t="shared" si="14"/>
        <v>2</v>
      </c>
      <c r="O300" s="176" t="str">
        <f t="shared" si="15"/>
        <v>Sticlă și vată minerală: Proces (metoda A): necalcinat</v>
      </c>
      <c r="P300" s="89"/>
      <c r="Q300" s="89" t="str">
        <f t="shared" si="16"/>
        <v>ActivityData_Sticlă și vată minerală: Proces (metoda A): necalcinat</v>
      </c>
      <c r="X300" s="100" t="b">
        <f t="shared" si="9"/>
        <v>0</v>
      </c>
    </row>
    <row r="301" spans="1:24" ht="12.75" customHeight="1" outlineLevel="1" x14ac:dyDescent="0.2">
      <c r="A301" s="100">
        <v>41</v>
      </c>
      <c r="B301" s="21" t="str">
        <f>C239</f>
        <v>Fabricarea de produse ceramice</v>
      </c>
      <c r="C301" s="21" t="str">
        <f>Translations!$B$1028</f>
        <v>Produse ceramice</v>
      </c>
      <c r="D301" s="634" t="str">
        <f>Translations!$B$1258</f>
        <v>Proces (metoda A): numai carbonat</v>
      </c>
      <c r="E301" s="634" t="str">
        <f>Translations!$B$1259</f>
        <v>Alimentarea procesului (t)</v>
      </c>
      <c r="F301" s="181" t="str">
        <f t="shared" si="17"/>
        <v>Metodă standard: Proces, articolul 24 alineatul (2)</v>
      </c>
      <c r="G301" s="125">
        <v>1</v>
      </c>
      <c r="H301" s="175" t="str">
        <f>Translations!$B$966</f>
        <v>± 7,5%</v>
      </c>
      <c r="I301" s="175" t="str">
        <f>Translations!$B$967</f>
        <v>± 5,0%</v>
      </c>
      <c r="J301" s="89"/>
      <c r="K301" s="89"/>
      <c r="L301" s="175" t="str">
        <f>Translations!$B$968</f>
        <v>± 2,5%</v>
      </c>
      <c r="M301" s="175"/>
      <c r="N301" s="125">
        <f t="shared" si="14"/>
        <v>3</v>
      </c>
      <c r="O301" s="176" t="str">
        <f t="shared" si="15"/>
        <v>Produse ceramice: Proces (metoda A): numai carbonat</v>
      </c>
      <c r="P301" s="89"/>
      <c r="Q301" s="89" t="str">
        <f t="shared" si="16"/>
        <v>ActivityData_Produse ceramice: Proces (metoda A): numai carbonat</v>
      </c>
      <c r="X301" s="100" t="b">
        <f t="shared" si="9"/>
        <v>0</v>
      </c>
    </row>
    <row r="302" spans="1:24" ht="12.75" customHeight="1" outlineLevel="1" x14ac:dyDescent="0.2">
      <c r="A302" s="100">
        <v>42</v>
      </c>
      <c r="B302" s="634" t="str">
        <f>B301</f>
        <v>Fabricarea de produse ceramice</v>
      </c>
      <c r="C302" s="634" t="str">
        <f>C301</f>
        <v>Produse ceramice</v>
      </c>
      <c r="D302" s="634" t="str">
        <f>Translations!$B$1260</f>
        <v>Proces (metoda A): amestec (carbonat + necalcinat)</v>
      </c>
      <c r="E302" s="634" t="str">
        <f>Translations!$B$1259</f>
        <v>Alimentarea procesului (t)</v>
      </c>
      <c r="F302" s="181" t="str">
        <f>EUconst_ProcessCarbonate</f>
        <v>Metodă standard: Proces, articolul 24 alineatul (2)</v>
      </c>
      <c r="G302" s="125">
        <v>1</v>
      </c>
      <c r="H302" s="175" t="str">
        <f>Translations!$B$966</f>
        <v>± 7,5%</v>
      </c>
      <c r="I302" s="175" t="str">
        <f>Translations!$B$967</f>
        <v>± 5,0%</v>
      </c>
      <c r="J302" s="89"/>
      <c r="K302" s="89"/>
      <c r="L302" s="175" t="str">
        <f>Translations!$B$968</f>
        <v>± 2,5%</v>
      </c>
      <c r="M302" s="177"/>
      <c r="N302" s="125">
        <f t="shared" si="14"/>
        <v>3</v>
      </c>
      <c r="O302" s="176" t="str">
        <f t="shared" si="15"/>
        <v>Produse ceramice: Proces (metoda A): amestec (carbonat + necalcinat)</v>
      </c>
      <c r="P302" s="89"/>
      <c r="Q302" s="89" t="str">
        <f t="shared" si="16"/>
        <v>ActivityData_Produse ceramice: Proces (metoda A): amestec (carbonat + necalcinat)</v>
      </c>
      <c r="U302" s="263"/>
      <c r="V302" s="84"/>
      <c r="X302" s="100" t="b">
        <f t="shared" si="9"/>
        <v>0</v>
      </c>
    </row>
    <row r="303" spans="1:24" ht="12.75" customHeight="1" outlineLevel="1" x14ac:dyDescent="0.2">
      <c r="A303" s="100">
        <v>43</v>
      </c>
      <c r="B303" s="634" t="str">
        <f>B302</f>
        <v>Fabricarea de produse ceramice</v>
      </c>
      <c r="C303" s="634" t="str">
        <f>C302</f>
        <v>Produse ceramice</v>
      </c>
      <c r="D303" s="634" t="str">
        <f>Translations!$B$1261</f>
        <v>Proces (metoda A): necalcinat</v>
      </c>
      <c r="E303" s="634" t="str">
        <f>Translations!$B$1259</f>
        <v>Alimentarea procesului (t)</v>
      </c>
      <c r="F303" s="181" t="str">
        <f>EUconst_ProcessCarbonate</f>
        <v>Metodă standard: Proces, articolul 24 alineatul (2)</v>
      </c>
      <c r="G303" s="125">
        <v>1</v>
      </c>
      <c r="H303" s="175" t="str">
        <f>Translations!$B$966</f>
        <v>± 7,5%</v>
      </c>
      <c r="I303" s="175" t="str">
        <f>Translations!$B$967</f>
        <v>± 5,0%</v>
      </c>
      <c r="J303" s="89"/>
      <c r="K303" s="89"/>
      <c r="L303" s="175" t="str">
        <f>Translations!$B$968</f>
        <v>± 2,5%</v>
      </c>
      <c r="M303" s="177"/>
      <c r="N303" s="125">
        <f t="shared" si="14"/>
        <v>3</v>
      </c>
      <c r="O303" s="176" t="str">
        <f t="shared" si="15"/>
        <v>Produse ceramice: Proces (metoda A): necalcinat</v>
      </c>
      <c r="P303" s="89"/>
      <c r="Q303" s="89" t="str">
        <f t="shared" si="16"/>
        <v>ActivityData_Produse ceramice: Proces (metoda A): necalcinat</v>
      </c>
      <c r="U303" s="263"/>
      <c r="V303" s="84"/>
      <c r="X303" s="100" t="b">
        <f t="shared" si="9"/>
        <v>0</v>
      </c>
    </row>
    <row r="304" spans="1:24" ht="12.75" customHeight="1" outlineLevel="1" x14ac:dyDescent="0.2">
      <c r="A304" s="100">
        <v>44</v>
      </c>
      <c r="B304" s="21" t="str">
        <f>B303</f>
        <v>Fabricarea de produse ceramice</v>
      </c>
      <c r="C304" s="21" t="str">
        <f>C301</f>
        <v>Produse ceramice</v>
      </c>
      <c r="D304" s="634" t="str">
        <f>Translations!$B$1262</f>
        <v>Proces (metoda B): producție de oxizi</v>
      </c>
      <c r="E304" s="21" t="str">
        <f>Translations!$B$1032</f>
        <v>Producția brută, inclusiv produsele respinse și deșeurile de sticlă rezultate din cuptoare și din transport [t]</v>
      </c>
      <c r="F304" s="181" t="str">
        <f t="shared" si="17"/>
        <v>Metodă standard: Proces, articolul 24 alineatul (2)</v>
      </c>
      <c r="G304" s="125">
        <v>1</v>
      </c>
      <c r="H304" s="175" t="str">
        <f>Translations!$B$966</f>
        <v>± 7,5%</v>
      </c>
      <c r="I304" s="175" t="str">
        <f>Translations!$B$967</f>
        <v>± 5,0%</v>
      </c>
      <c r="J304" s="89"/>
      <c r="K304" s="89"/>
      <c r="L304" s="175" t="str">
        <f>Translations!$B$968</f>
        <v>± 2,5%</v>
      </c>
      <c r="M304" s="175"/>
      <c r="N304" s="125">
        <f t="shared" si="14"/>
        <v>3</v>
      </c>
      <c r="O304" s="176" t="str">
        <f t="shared" si="15"/>
        <v>Produse ceramice: Proces (metoda B): producție de oxizi</v>
      </c>
      <c r="P304" s="89"/>
      <c r="Q304" s="89" t="str">
        <f t="shared" si="16"/>
        <v>ActivityData_Produse ceramice: Proces (metoda B): producție de oxizi</v>
      </c>
      <c r="X304" s="100" t="b">
        <f t="shared" si="9"/>
        <v>0</v>
      </c>
    </row>
    <row r="305" spans="1:24" ht="12.75" customHeight="1" outlineLevel="1" x14ac:dyDescent="0.2">
      <c r="A305" s="100">
        <v>45</v>
      </c>
      <c r="B305" s="21" t="str">
        <f>B304</f>
        <v>Fabricarea de produse ceramice</v>
      </c>
      <c r="C305" s="21" t="str">
        <f>C304</f>
        <v>Produse ceramice</v>
      </c>
      <c r="D305" s="21" t="str">
        <f>Translations!$B$1033</f>
        <v>Epurare</v>
      </c>
      <c r="E305" s="21" t="str">
        <f>Translations!$B$1034</f>
        <v>Cantitatea de CaCO3 uscat consumată [t]</v>
      </c>
      <c r="F305" s="181" t="str">
        <f t="shared" si="17"/>
        <v>Metodă standard: Proces, articolul 24 alineatul (2)</v>
      </c>
      <c r="G305" s="125">
        <v>1</v>
      </c>
      <c r="H305" s="175" t="str">
        <f>Translations!$B$966</f>
        <v>± 7,5%</v>
      </c>
      <c r="I305" s="175"/>
      <c r="J305" s="89"/>
      <c r="K305" s="89"/>
      <c r="L305" s="175"/>
      <c r="M305" s="175"/>
      <c r="N305" s="125">
        <f t="shared" si="14"/>
        <v>1</v>
      </c>
      <c r="O305" s="176" t="str">
        <f t="shared" si="15"/>
        <v>Produse ceramice: Epurare</v>
      </c>
      <c r="P305" s="89"/>
      <c r="Q305" s="89" t="str">
        <f t="shared" si="16"/>
        <v>ActivityData_Produse ceramice: Epurare</v>
      </c>
      <c r="X305" s="100" t="b">
        <f t="shared" ref="X305:X320" si="19">IF(G305=EUconst_NA,TRUE,FALSE)</f>
        <v>0</v>
      </c>
    </row>
    <row r="306" spans="1:24" ht="12.75" customHeight="1" outlineLevel="1" x14ac:dyDescent="0.2">
      <c r="A306" s="100">
        <v>46</v>
      </c>
      <c r="B306" s="21" t="str">
        <f>C242</f>
        <v>Producerea de celuloză</v>
      </c>
      <c r="C306" s="21" t="str">
        <f>Translations!$B$1036</f>
        <v>Celuloză și hârtie</v>
      </c>
      <c r="D306" s="21" t="str">
        <f>Translations!$B$1037</f>
        <v>Componente chimice</v>
      </c>
      <c r="E306" s="21" t="str">
        <f>Translations!$B$1038</f>
        <v>Cantitatea de CaCO3 and Na2CO3 [t]</v>
      </c>
      <c r="F306" s="181" t="str">
        <f t="shared" si="17"/>
        <v>Metodă standard: Proces, articolul 24 alineatul (2)</v>
      </c>
      <c r="G306" s="125">
        <v>1</v>
      </c>
      <c r="H306" s="175" t="str">
        <f>Translations!$B$968</f>
        <v>± 2,5%</v>
      </c>
      <c r="I306" s="175" t="str">
        <f>Translations!$B$969</f>
        <v>± 1,5%</v>
      </c>
      <c r="J306" s="89"/>
      <c r="K306" s="89"/>
      <c r="L306" s="175"/>
      <c r="M306" s="175"/>
      <c r="N306" s="125">
        <f t="shared" si="14"/>
        <v>2</v>
      </c>
      <c r="O306" s="176" t="str">
        <f t="shared" si="15"/>
        <v>Celuloză și hârtie: Componente chimice</v>
      </c>
      <c r="P306" s="89"/>
      <c r="Q306" s="89" t="str">
        <f t="shared" si="16"/>
        <v>ActivityData_Celuloză și hârtie: Componente chimice</v>
      </c>
      <c r="X306" s="100" t="b">
        <f t="shared" si="19"/>
        <v>0</v>
      </c>
    </row>
    <row r="307" spans="1:24" ht="12.75" customHeight="1" outlineLevel="1" x14ac:dyDescent="0.2">
      <c r="A307" s="100">
        <v>47</v>
      </c>
      <c r="B307" s="21" t="str">
        <f>C244</f>
        <v>Producerea de negru de fum</v>
      </c>
      <c r="C307" s="21" t="str">
        <f>Translations!$B$1039</f>
        <v>Negru de fum</v>
      </c>
      <c r="D307" s="21" t="str">
        <f>Translations!$B$1040</f>
        <v>Metoda bilanțului masic</v>
      </c>
      <c r="E307" s="21" t="str">
        <f>Translations!$B$974</f>
        <v>Fiecare materie care intră și care iese [t]</v>
      </c>
      <c r="F307" s="181" t="str">
        <f>EUconst_MassBalance</f>
        <v>Metoda bilanțului masic, articolul 25</v>
      </c>
      <c r="G307" s="125">
        <v>1</v>
      </c>
      <c r="H307" s="175" t="str">
        <f>Translations!$B$966</f>
        <v>± 7,5%</v>
      </c>
      <c r="I307" s="175" t="str">
        <f>Translations!$B$967</f>
        <v>± 5,0%</v>
      </c>
      <c r="J307" s="89"/>
      <c r="K307" s="89"/>
      <c r="L307" s="175" t="str">
        <f>Translations!$B$968</f>
        <v>± 2,5%</v>
      </c>
      <c r="M307" s="175" t="str">
        <f>Translations!$B$969</f>
        <v>± 1,5%</v>
      </c>
      <c r="N307" s="125">
        <f t="shared" si="14"/>
        <v>4</v>
      </c>
      <c r="O307" s="176" t="str">
        <f t="shared" si="15"/>
        <v>Negru de fum: Metoda bilanțului masic</v>
      </c>
      <c r="P307" s="89"/>
      <c r="Q307" s="89" t="str">
        <f t="shared" si="16"/>
        <v>ActivityData_Negru de fum: Metoda bilanțului masic</v>
      </c>
      <c r="X307" s="100" t="b">
        <f t="shared" si="19"/>
        <v>0</v>
      </c>
    </row>
    <row r="308" spans="1:24" ht="12.75" customHeight="1" outlineLevel="1" x14ac:dyDescent="0.2">
      <c r="A308" s="100">
        <v>48</v>
      </c>
      <c r="B308" s="21" t="str">
        <f>C248</f>
        <v>Producerea de amoniac</v>
      </c>
      <c r="C308" s="21" t="str">
        <f>Translations!$B$1041</f>
        <v>Amoniac</v>
      </c>
      <c r="D308" s="21" t="str">
        <f>Translations!$B$994</f>
        <v>Combustibil ca intrare în proces</v>
      </c>
      <c r="E308" s="21" t="str">
        <f>Translations!$B$1042</f>
        <v>Cantitatea de combustibil utilizat ca intrare în proces [t] sau [Nm3]</v>
      </c>
      <c r="F308" s="181" t="str">
        <f>$F$261</f>
        <v>Metodă standard: Combustibil, articolul 24 alineatul (1)</v>
      </c>
      <c r="G308" s="125">
        <v>2</v>
      </c>
      <c r="H308" s="175" t="str">
        <f>Translations!$B$966</f>
        <v>± 7,5%</v>
      </c>
      <c r="I308" s="175" t="str">
        <f>Translations!$B$967</f>
        <v>± 5,0%</v>
      </c>
      <c r="J308" s="89"/>
      <c r="K308" s="89"/>
      <c r="L308" s="175" t="str">
        <f>Translations!$B$968</f>
        <v>± 2,5%</v>
      </c>
      <c r="M308" s="175" t="str">
        <f>Translations!$B$969</f>
        <v>± 1,5%</v>
      </c>
      <c r="N308" s="125">
        <f t="shared" si="14"/>
        <v>4</v>
      </c>
      <c r="O308" s="176" t="str">
        <f t="shared" si="15"/>
        <v>Amoniac: Combustibil ca intrare în proces</v>
      </c>
      <c r="P308" s="89"/>
      <c r="Q308" s="89" t="str">
        <f t="shared" si="16"/>
        <v>ActivityData_Amoniac: Combustibil ca intrare în proces</v>
      </c>
      <c r="X308" s="100" t="b">
        <f t="shared" si="19"/>
        <v>0</v>
      </c>
    </row>
    <row r="309" spans="1:24" ht="12.75" customHeight="1" outlineLevel="1" x14ac:dyDescent="0.2">
      <c r="A309" s="100">
        <v>49</v>
      </c>
      <c r="B309" s="21" t="str">
        <f>C250</f>
        <v>Producerea de hidrogen și de gaz de sinteză</v>
      </c>
      <c r="C309" s="21" t="str">
        <f>Translations!$B$1043</f>
        <v>Hidrogen și gaz de sinteză</v>
      </c>
      <c r="D309" s="21" t="str">
        <f>Translations!$B$994</f>
        <v>Combustibil ca intrare în proces</v>
      </c>
      <c r="E309" s="21" t="str">
        <f>Translations!$B$1044</f>
        <v>Cantitatea de combustibil utilizat ca intrare în procesul de producere a hidrogenului [t] sau [Nm3]</v>
      </c>
      <c r="F309" s="181" t="str">
        <f>$F$261</f>
        <v>Metodă standard: Combustibil, articolul 24 alineatul (1)</v>
      </c>
      <c r="G309" s="125">
        <v>2</v>
      </c>
      <c r="H309" s="175" t="str">
        <f>Translations!$B$966</f>
        <v>± 7,5%</v>
      </c>
      <c r="I309" s="175" t="str">
        <f>Translations!$B$967</f>
        <v>± 5,0%</v>
      </c>
      <c r="J309" s="89"/>
      <c r="K309" s="89"/>
      <c r="L309" s="175" t="str">
        <f>Translations!$B$968</f>
        <v>± 2,5%</v>
      </c>
      <c r="M309" s="175" t="str">
        <f>Translations!$B$969</f>
        <v>± 1,5%</v>
      </c>
      <c r="N309" s="125">
        <f t="shared" si="14"/>
        <v>4</v>
      </c>
      <c r="O309" s="176" t="str">
        <f t="shared" si="15"/>
        <v>Hidrogen și gaz de sinteză: Combustibil ca intrare în proces</v>
      </c>
      <c r="P309" s="89"/>
      <c r="Q309" s="89" t="str">
        <f t="shared" si="16"/>
        <v>ActivityData_Hidrogen și gaz de sinteză: Combustibil ca intrare în proces</v>
      </c>
      <c r="X309" s="100" t="b">
        <f t="shared" si="19"/>
        <v>0</v>
      </c>
    </row>
    <row r="310" spans="1:24" ht="12.75" customHeight="1" outlineLevel="1" x14ac:dyDescent="0.2">
      <c r="A310" s="100">
        <v>50</v>
      </c>
      <c r="B310" s="21" t="str">
        <f>B309</f>
        <v>Producerea de hidrogen și de gaz de sinteză</v>
      </c>
      <c r="C310" s="21" t="str">
        <f>C309</f>
        <v>Hidrogen și gaz de sinteză</v>
      </c>
      <c r="D310" s="21" t="str">
        <f>Translations!$B$1040</f>
        <v>Metoda bilanțului masic</v>
      </c>
      <c r="E310" s="21" t="str">
        <f>Translations!$B$974</f>
        <v>Fiecare materie care intră și care iese [t]</v>
      </c>
      <c r="F310" s="181" t="str">
        <f>EUconst_MassBalance</f>
        <v>Metoda bilanțului masic, articolul 25</v>
      </c>
      <c r="G310" s="125">
        <v>1</v>
      </c>
      <c r="H310" s="175" t="str">
        <f>Translations!$B$966</f>
        <v>± 7,5%</v>
      </c>
      <c r="I310" s="175" t="str">
        <f>Translations!$B$967</f>
        <v>± 5,0%</v>
      </c>
      <c r="J310" s="89"/>
      <c r="K310" s="89"/>
      <c r="L310" s="175" t="str">
        <f>Translations!$B$968</f>
        <v>± 2,5%</v>
      </c>
      <c r="M310" s="175" t="str">
        <f>Translations!$B$969</f>
        <v>± 1,5%</v>
      </c>
      <c r="N310" s="125">
        <f t="shared" si="14"/>
        <v>4</v>
      </c>
      <c r="O310" s="176" t="str">
        <f t="shared" si="15"/>
        <v>Hidrogen și gaz de sinteză: Metoda bilanțului masic</v>
      </c>
      <c r="P310" s="89"/>
      <c r="Q310" s="89" t="str">
        <f t="shared" si="16"/>
        <v>ActivityData_Hidrogen și gaz de sinteză: Metoda bilanțului masic</v>
      </c>
      <c r="X310" s="100" t="b">
        <f t="shared" si="19"/>
        <v>0</v>
      </c>
    </row>
    <row r="311" spans="1:24" ht="12.75" customHeight="1" outlineLevel="1" x14ac:dyDescent="0.2">
      <c r="A311" s="100">
        <v>51</v>
      </c>
      <c r="B311" s="21" t="str">
        <f>C249</f>
        <v>Producerea de produse chimice vrac</v>
      </c>
      <c r="C311" s="21" t="str">
        <f>Translations!$B$1046</f>
        <v>Produse chimice organice vrac</v>
      </c>
      <c r="D311" s="21" t="str">
        <f>Translations!$B$1040</f>
        <v>Metoda bilanțului masic</v>
      </c>
      <c r="E311" s="21" t="str">
        <f>Translations!$B$974</f>
        <v>Fiecare materie care intră și care iese [t]</v>
      </c>
      <c r="F311" s="181" t="str">
        <f>EUconst_MassBalance</f>
        <v>Metoda bilanțului masic, articolul 25</v>
      </c>
      <c r="G311" s="125">
        <v>1</v>
      </c>
      <c r="H311" s="175" t="str">
        <f>Translations!$B$966</f>
        <v>± 7,5%</v>
      </c>
      <c r="I311" s="175" t="str">
        <f>Translations!$B$967</f>
        <v>± 5,0%</v>
      </c>
      <c r="J311" s="89"/>
      <c r="K311" s="89"/>
      <c r="L311" s="175" t="str">
        <f>Translations!$B$968</f>
        <v>± 2,5%</v>
      </c>
      <c r="M311" s="175" t="str">
        <f>Translations!$B$969</f>
        <v>± 1,5%</v>
      </c>
      <c r="N311" s="125">
        <f t="shared" si="14"/>
        <v>4</v>
      </c>
      <c r="O311" s="176" t="str">
        <f t="shared" si="15"/>
        <v>Produse chimice organice vrac: Metoda bilanțului masic</v>
      </c>
      <c r="P311" s="89"/>
      <c r="Q311" s="89" t="str">
        <f t="shared" si="16"/>
        <v>ActivityData_Produse chimice organice vrac: Metoda bilanțului masic</v>
      </c>
      <c r="X311" s="100" t="b">
        <f t="shared" si="19"/>
        <v>0</v>
      </c>
    </row>
    <row r="312" spans="1:24" ht="12.75" customHeight="1" outlineLevel="1" x14ac:dyDescent="0.2">
      <c r="A312" s="100">
        <v>52</v>
      </c>
      <c r="B312" s="21" t="str">
        <f>C232</f>
        <v>Producerea sau prelucrarea metalelor feroase</v>
      </c>
      <c r="C312" s="21" t="str">
        <f>Translations!$B$1048</f>
        <v>Aluminiu secundar, (ne)feroase</v>
      </c>
      <c r="D312" s="634" t="str">
        <f>Translations!$B$1258</f>
        <v>Proces (metoda A): numai carbonat</v>
      </c>
      <c r="E312" s="634" t="str">
        <f>Translations!$B$1259</f>
        <v>Alimentarea procesului (t)</v>
      </c>
      <c r="F312" s="181" t="str">
        <f>$F$266</f>
        <v>Metodă standard: Proces, articolul 24 alineatul (2)</v>
      </c>
      <c r="G312" s="125">
        <v>1</v>
      </c>
      <c r="H312" s="175" t="str">
        <f>Translations!$B$967</f>
        <v>± 5,0%</v>
      </c>
      <c r="I312" s="175" t="str">
        <f>Translations!$B$968</f>
        <v>± 2,5%</v>
      </c>
      <c r="J312" s="89"/>
      <c r="K312" s="89"/>
      <c r="L312" s="175"/>
      <c r="M312" s="175"/>
      <c r="N312" s="125">
        <f t="shared" si="14"/>
        <v>2</v>
      </c>
      <c r="O312" s="176" t="str">
        <f t="shared" si="15"/>
        <v>Aluminiu secundar, (ne)feroase: Proces (metoda A): numai carbonat</v>
      </c>
      <c r="P312" s="89"/>
      <c r="Q312" s="89" t="str">
        <f t="shared" si="16"/>
        <v>ActivityData_Aluminiu secundar, (ne)feroase: Proces (metoda A): numai carbonat</v>
      </c>
      <c r="X312" s="100" t="b">
        <f t="shared" si="19"/>
        <v>0</v>
      </c>
    </row>
    <row r="313" spans="1:24" ht="12.75" customHeight="1" outlineLevel="1" x14ac:dyDescent="0.2">
      <c r="A313" s="100">
        <v>53</v>
      </c>
      <c r="B313" s="21" t="str">
        <f>B312</f>
        <v>Producerea sau prelucrarea metalelor feroase</v>
      </c>
      <c r="C313" s="21" t="str">
        <f>Translations!$B$1048</f>
        <v>Aluminiu secundar, (ne)feroase</v>
      </c>
      <c r="D313" s="634" t="str">
        <f>Translations!$B$1260</f>
        <v>Proces (metoda A): amestec (carbonat + necalcinat)</v>
      </c>
      <c r="E313" s="634" t="str">
        <f>Translations!$B$1259</f>
        <v>Alimentarea procesului (t)</v>
      </c>
      <c r="F313" s="181" t="str">
        <f>$F$266</f>
        <v>Metodă standard: Proces, articolul 24 alineatul (2)</v>
      </c>
      <c r="G313" s="125">
        <v>1</v>
      </c>
      <c r="H313" s="175" t="str">
        <f>Translations!$B$967</f>
        <v>± 5,0%</v>
      </c>
      <c r="I313" s="175" t="str">
        <f>Translations!$B$968</f>
        <v>± 2,5%</v>
      </c>
      <c r="J313" s="89"/>
      <c r="K313" s="89"/>
      <c r="L313" s="175"/>
      <c r="M313" s="175"/>
      <c r="N313" s="125">
        <f t="shared" si="14"/>
        <v>2</v>
      </c>
      <c r="O313" s="176" t="str">
        <f t="shared" si="15"/>
        <v>Aluminiu secundar, (ne)feroase: Proces (metoda A): amestec (carbonat + necalcinat)</v>
      </c>
      <c r="P313" s="89"/>
      <c r="Q313" s="89" t="str">
        <f t="shared" si="16"/>
        <v>ActivityData_Aluminiu secundar, (ne)feroase: Proces (metoda A): amestec (carbonat + necalcinat)</v>
      </c>
      <c r="X313" s="100" t="b">
        <f t="shared" si="19"/>
        <v>0</v>
      </c>
    </row>
    <row r="314" spans="1:24" ht="12.75" customHeight="1" outlineLevel="1" x14ac:dyDescent="0.2">
      <c r="A314" s="100">
        <v>54</v>
      </c>
      <c r="B314" s="21" t="str">
        <f>B313</f>
        <v>Producerea sau prelucrarea metalelor feroase</v>
      </c>
      <c r="C314" s="21" t="str">
        <f>Translations!$B$1048</f>
        <v>Aluminiu secundar, (ne)feroase</v>
      </c>
      <c r="D314" s="634" t="str">
        <f>Translations!$B$1261</f>
        <v>Proces (metoda A): necalcinat</v>
      </c>
      <c r="E314" s="634" t="str">
        <f>Translations!$B$1259</f>
        <v>Alimentarea procesului (t)</v>
      </c>
      <c r="F314" s="181" t="str">
        <f>$F$266</f>
        <v>Metodă standard: Proces, articolul 24 alineatul (2)</v>
      </c>
      <c r="G314" s="125">
        <v>1</v>
      </c>
      <c r="H314" s="175" t="str">
        <f>Translations!$B$967</f>
        <v>± 5,0%</v>
      </c>
      <c r="I314" s="175" t="str">
        <f>Translations!$B$968</f>
        <v>± 2,5%</v>
      </c>
      <c r="J314" s="89"/>
      <c r="K314" s="89"/>
      <c r="L314" s="175"/>
      <c r="M314" s="175"/>
      <c r="N314" s="125">
        <f t="shared" si="14"/>
        <v>2</v>
      </c>
      <c r="O314" s="176" t="str">
        <f t="shared" si="15"/>
        <v>Aluminiu secundar, (ne)feroase: Proces (metoda A): necalcinat</v>
      </c>
      <c r="P314" s="89"/>
      <c r="Q314" s="89" t="str">
        <f t="shared" si="16"/>
        <v>ActivityData_Aluminiu secundar, (ne)feroase: Proces (metoda A): necalcinat</v>
      </c>
      <c r="X314" s="100" t="b">
        <f t="shared" si="19"/>
        <v>0</v>
      </c>
    </row>
    <row r="315" spans="1:24" ht="12.75" customHeight="1" outlineLevel="1" x14ac:dyDescent="0.2">
      <c r="A315" s="100">
        <v>55</v>
      </c>
      <c r="B315" s="21" t="str">
        <f>B314</f>
        <v>Producerea sau prelucrarea metalelor feroase</v>
      </c>
      <c r="C315" s="21" t="str">
        <f>Translations!$B$1048</f>
        <v>Aluminiu secundar, (ne)feroase</v>
      </c>
      <c r="D315" s="634" t="str">
        <f>Translations!$B$1262</f>
        <v>Proces (metoda B): producție de oxizi</v>
      </c>
      <c r="E315" s="634" t="str">
        <f>Translations!$B$998</f>
        <v>Producția de oxizi [t]</v>
      </c>
      <c r="F315" s="181" t="str">
        <f>$F$266</f>
        <v>Metodă standard: Proces, articolul 24 alineatul (2)</v>
      </c>
      <c r="G315" s="125">
        <v>1</v>
      </c>
      <c r="H315" s="175" t="str">
        <f>Translations!$B$967</f>
        <v>± 5,0%</v>
      </c>
      <c r="I315" s="175" t="str">
        <f>Translations!$B$968</f>
        <v>± 2,5%</v>
      </c>
      <c r="J315" s="89"/>
      <c r="K315" s="89"/>
      <c r="L315" s="175"/>
      <c r="M315" s="175"/>
      <c r="N315" s="125">
        <f t="shared" si="14"/>
        <v>2</v>
      </c>
      <c r="O315" s="176" t="str">
        <f t="shared" si="15"/>
        <v>Aluminiu secundar, (ne)feroase: Proces (metoda B): producție de oxizi</v>
      </c>
      <c r="P315" s="89"/>
      <c r="Q315" s="89" t="str">
        <f t="shared" si="16"/>
        <v>ActivityData_Aluminiu secundar, (ne)feroase: Proces (metoda B): producție de oxizi</v>
      </c>
      <c r="X315" s="100" t="b">
        <f t="shared" si="19"/>
        <v>0</v>
      </c>
    </row>
    <row r="316" spans="1:24" ht="12.75" customHeight="1" outlineLevel="1" x14ac:dyDescent="0.2">
      <c r="A316" s="100">
        <v>56</v>
      </c>
      <c r="B316" s="21" t="str">
        <f>B315</f>
        <v>Producerea sau prelucrarea metalelor feroase</v>
      </c>
      <c r="C316" s="21" t="str">
        <f>C312</f>
        <v>Aluminiu secundar, (ne)feroase</v>
      </c>
      <c r="D316" s="21" t="str">
        <f>Translations!$B$1040</f>
        <v>Metoda bilanțului masic</v>
      </c>
      <c r="E316" s="21" t="str">
        <f>Translations!$B$974</f>
        <v>Fiecare materie care intră și care iese [t]</v>
      </c>
      <c r="F316" s="181" t="str">
        <f>EUconst_MassBalance</f>
        <v>Metoda bilanțului masic, articolul 25</v>
      </c>
      <c r="G316" s="125">
        <v>1</v>
      </c>
      <c r="H316" s="175" t="str">
        <f>Translations!$B$966</f>
        <v>± 7,5%</v>
      </c>
      <c r="I316" s="175" t="str">
        <f>Translations!$B$967</f>
        <v>± 5,0%</v>
      </c>
      <c r="J316" s="89"/>
      <c r="K316" s="89"/>
      <c r="L316" s="175" t="str">
        <f>Translations!$B$968</f>
        <v>± 2,5%</v>
      </c>
      <c r="M316" s="175" t="str">
        <f>Translations!$B$969</f>
        <v>± 1,5%</v>
      </c>
      <c r="N316" s="125">
        <f t="shared" si="14"/>
        <v>4</v>
      </c>
      <c r="O316" s="176" t="str">
        <f t="shared" si="15"/>
        <v>Aluminiu secundar, (ne)feroase: Metoda bilanțului masic</v>
      </c>
      <c r="P316" s="89"/>
      <c r="Q316" s="89" t="str">
        <f t="shared" si="16"/>
        <v>ActivityData_Aluminiu secundar, (ne)feroase: Metoda bilanțului masic</v>
      </c>
      <c r="X316" s="100" t="b">
        <f t="shared" si="19"/>
        <v>0</v>
      </c>
    </row>
    <row r="317" spans="1:24" ht="12.75" customHeight="1" outlineLevel="1" x14ac:dyDescent="0.2">
      <c r="A317" s="100">
        <v>57</v>
      </c>
      <c r="B317" s="21" t="str">
        <f>C251</f>
        <v>Producerea de sodă calcinată și de bicarbonat de sodiu</v>
      </c>
      <c r="C317" s="21" t="str">
        <f>Translations!$B$1051</f>
        <v>Sodă calcinată / bicarbonat de sodiu</v>
      </c>
      <c r="D317" s="21" t="str">
        <f>Translations!$B$1040</f>
        <v>Metoda bilanțului masic</v>
      </c>
      <c r="E317" s="21" t="str">
        <f>Translations!$B$974</f>
        <v>Fiecare materie care intră și care iese [t]</v>
      </c>
      <c r="F317" s="181" t="str">
        <f>EUconst_MassBalance</f>
        <v>Metoda bilanțului masic, articolul 25</v>
      </c>
      <c r="G317" s="125">
        <v>1</v>
      </c>
      <c r="H317" s="175" t="str">
        <f>Translations!$B$966</f>
        <v>± 7,5%</v>
      </c>
      <c r="I317" s="175" t="str">
        <f>Translations!$B$967</f>
        <v>± 5,0%</v>
      </c>
      <c r="J317" s="89"/>
      <c r="K317" s="89"/>
      <c r="L317" s="175" t="str">
        <f>Translations!$B$968</f>
        <v>± 2,5%</v>
      </c>
      <c r="M317" s="175" t="str">
        <f>Translations!$B$969</f>
        <v>± 1,5%</v>
      </c>
      <c r="N317" s="125">
        <f t="shared" si="14"/>
        <v>4</v>
      </c>
      <c r="O317" s="176" t="str">
        <f t="shared" si="15"/>
        <v>Sodă calcinată / bicarbonat de sodiu: Metoda bilanțului masic</v>
      </c>
      <c r="P317" s="89"/>
      <c r="Q317" s="89" t="str">
        <f t="shared" si="16"/>
        <v>ActivityData_Sodă calcinată / bicarbonat de sodiu: Metoda bilanțului masic</v>
      </c>
      <c r="U317" s="263"/>
      <c r="X317" s="100" t="b">
        <f t="shared" si="19"/>
        <v>0</v>
      </c>
    </row>
    <row r="318" spans="1:24" ht="12.75" customHeight="1" outlineLevel="1" x14ac:dyDescent="0.2">
      <c r="A318" s="100">
        <v>58</v>
      </c>
      <c r="B318" s="21" t="str">
        <f>C233</f>
        <v>Producerea de aluminiu primar</v>
      </c>
      <c r="C318" s="21" t="str">
        <f>Translations!$B$1053</f>
        <v>Aluminiu primar</v>
      </c>
      <c r="D318" s="21" t="str">
        <f>Translations!$B$1040</f>
        <v>Metoda bilanțului masic</v>
      </c>
      <c r="E318" s="21" t="str">
        <f>Translations!$B$974</f>
        <v>Fiecare materie care intră și care iese [t]</v>
      </c>
      <c r="F318" s="181" t="str">
        <f>EUconst_MassBalance</f>
        <v>Metoda bilanțului masic, articolul 25</v>
      </c>
      <c r="G318" s="125">
        <v>1</v>
      </c>
      <c r="H318" s="175" t="str">
        <f>Translations!$B$966</f>
        <v>± 7,5%</v>
      </c>
      <c r="I318" s="175" t="str">
        <f>Translations!$B$967</f>
        <v>± 5,0%</v>
      </c>
      <c r="J318" s="89"/>
      <c r="K318" s="89"/>
      <c r="L318" s="175" t="str">
        <f>Translations!$B$968</f>
        <v>± 2,5%</v>
      </c>
      <c r="M318" s="175" t="str">
        <f>Translations!$B$969</f>
        <v>± 1,5%</v>
      </c>
      <c r="N318" s="125">
        <f t="shared" si="14"/>
        <v>4</v>
      </c>
      <c r="O318" s="176" t="str">
        <f t="shared" si="15"/>
        <v>Aluminiu primar: Metoda bilanțului masic</v>
      </c>
      <c r="P318" s="89"/>
      <c r="Q318" s="89" t="str">
        <f t="shared" si="16"/>
        <v>ActivityData_Aluminiu primar: Metoda bilanțului masic</v>
      </c>
      <c r="X318" s="100" t="b">
        <f t="shared" si="19"/>
        <v>0</v>
      </c>
    </row>
    <row r="319" spans="1:24" ht="12.75" customHeight="1" outlineLevel="1" x14ac:dyDescent="0.2">
      <c r="A319" s="100">
        <v>59</v>
      </c>
      <c r="B319" s="21" t="str">
        <f>B318</f>
        <v>Producerea de aluminiu primar</v>
      </c>
      <c r="C319" s="21" t="str">
        <f>C318</f>
        <v>Aluminiu primar</v>
      </c>
      <c r="D319" s="21" t="str">
        <f>Translations!$B$1054</f>
        <v>Emisii de PFC (metoda pantei)</v>
      </c>
      <c r="E319" s="21" t="str">
        <f>Translations!$B$1055</f>
        <v>producția de aluminiu primar exprimată în [t], durata efectelor anodice exprimată în [număr efecte anodice/celulă-zi] și în [minute efecte anodice/incidență]</v>
      </c>
      <c r="F319" s="181" t="str">
        <f>EUconst_ProcessPFC</f>
        <v>Calcul cu dispoziții speciale pentru PFC (anexa IV secțiunea 8)</v>
      </c>
      <c r="G319" s="125">
        <v>1</v>
      </c>
      <c r="H319" s="175" t="str">
        <f>Translations!$B$968</f>
        <v>± 2,5%</v>
      </c>
      <c r="I319" s="175" t="str">
        <f>Translations!$B$969</f>
        <v>± 1,5%</v>
      </c>
      <c r="J319" s="89"/>
      <c r="K319" s="89"/>
      <c r="L319" s="177"/>
      <c r="M319" s="177"/>
      <c r="N319" s="125">
        <f t="shared" si="14"/>
        <v>2</v>
      </c>
      <c r="O319" s="176" t="str">
        <f t="shared" si="15"/>
        <v>Aluminiu primar: Emisii de PFC (metoda pantei)</v>
      </c>
      <c r="P319" s="89"/>
      <c r="Q319" s="89" t="str">
        <f t="shared" si="16"/>
        <v>ActivityData_Aluminiu primar: Emisii de PFC (metoda pantei)</v>
      </c>
      <c r="X319" s="100" t="b">
        <f t="shared" si="19"/>
        <v>0</v>
      </c>
    </row>
    <row r="320" spans="1:24" ht="12.75" customHeight="1" outlineLevel="1" x14ac:dyDescent="0.2">
      <c r="A320" s="100">
        <v>60</v>
      </c>
      <c r="B320" s="21" t="str">
        <f>B319</f>
        <v>Producerea de aluminiu primar</v>
      </c>
      <c r="C320" s="21" t="str">
        <f>C319</f>
        <v>Aluminiu primar</v>
      </c>
      <c r="D320" s="21" t="str">
        <f>Translations!$B$1056</f>
        <v>Emisii de PFC (metoda supratensiunii)</v>
      </c>
      <c r="E320" s="21" t="str">
        <f>Translations!$B$1057</f>
        <v>producția de aluminiu primar exprimată în [t], supratensiunea efectului anodic [mV] și randamentul de curent [-]</v>
      </c>
      <c r="F320" s="181" t="str">
        <f>EUconst_ProcessPFC</f>
        <v>Calcul cu dispoziții speciale pentru PFC (anexa IV secțiunea 8)</v>
      </c>
      <c r="G320" s="125">
        <v>1</v>
      </c>
      <c r="H320" s="175" t="str">
        <f>Translations!$B$968</f>
        <v>± 2,5%</v>
      </c>
      <c r="I320" s="175" t="str">
        <f>Translations!$B$969</f>
        <v>± 1,5%</v>
      </c>
      <c r="J320" s="89"/>
      <c r="K320" s="89"/>
      <c r="L320" s="177"/>
      <c r="M320" s="177"/>
      <c r="N320" s="125">
        <f t="shared" si="14"/>
        <v>2</v>
      </c>
      <c r="O320" s="176" t="str">
        <f t="shared" si="15"/>
        <v>Aluminiu primar: Emisii de PFC (metoda supratensiunii)</v>
      </c>
      <c r="P320" s="89"/>
      <c r="Q320" s="89" t="str">
        <f t="shared" si="16"/>
        <v>ActivityData_Aluminiu primar: Emisii de PFC (metoda supratensiunii)</v>
      </c>
      <c r="X320" s="100" t="b">
        <f t="shared" si="19"/>
        <v>0</v>
      </c>
    </row>
    <row r="321" spans="1:40" ht="12.75" customHeight="1" outlineLevel="1" x14ac:dyDescent="0.2">
      <c r="B321" s="89"/>
      <c r="C321" s="89"/>
      <c r="D321" s="89"/>
      <c r="E321" s="89"/>
      <c r="F321" s="181"/>
      <c r="G321" s="89"/>
      <c r="H321" s="109"/>
      <c r="I321" s="109"/>
      <c r="J321" s="89"/>
      <c r="K321" s="89"/>
      <c r="L321" s="109"/>
      <c r="M321" s="109"/>
      <c r="N321" s="125"/>
      <c r="O321" s="89"/>
      <c r="P321" s="89"/>
      <c r="Q321" s="89"/>
      <c r="X321" s="100" t="b">
        <f>IF(G321=EUconst_NA,TRUE,FALSE)</f>
        <v>0</v>
      </c>
    </row>
    <row r="322" spans="1:40" s="170" customFormat="1" ht="12.75" customHeight="1" outlineLevel="1" x14ac:dyDescent="0.2">
      <c r="A322" s="170" t="s">
        <v>519</v>
      </c>
      <c r="B322" s="171" t="str">
        <f>Translations!$B$1059</f>
        <v>Factor de emisie</v>
      </c>
      <c r="C322" s="171" t="str">
        <f>Translations!$B$957</f>
        <v>Denumire scurtă</v>
      </c>
      <c r="D322" s="171" t="str">
        <f>Translations!$B$958</f>
        <v>Subactivitate</v>
      </c>
      <c r="E322" s="171" t="str">
        <f>Translations!$B$389</f>
        <v>Parametru</v>
      </c>
      <c r="F322" s="652" t="str">
        <f>Translations!$B$959</f>
        <v>Tip sursă</v>
      </c>
      <c r="G322" s="173" t="str">
        <f>Translations!$B$960</f>
        <v>Minim</v>
      </c>
      <c r="H322" s="173">
        <v>1</v>
      </c>
      <c r="I322" s="173">
        <v>2</v>
      </c>
      <c r="J322" s="173" t="s">
        <v>402</v>
      </c>
      <c r="K322" s="173" t="str">
        <f>Translations!$B$928</f>
        <v>2b</v>
      </c>
      <c r="L322" s="173">
        <v>3</v>
      </c>
      <c r="M322" s="173">
        <v>4</v>
      </c>
      <c r="N322" s="173" t="str">
        <f>Translations!$B$961</f>
        <v>Maxim</v>
      </c>
      <c r="O322" s="174"/>
      <c r="X322" s="170" t="str">
        <f>Translations!$B$962</f>
        <v>Colorez în gri?</v>
      </c>
      <c r="AI322" s="170" t="s">
        <v>531</v>
      </c>
      <c r="AJ322" s="241">
        <v>1</v>
      </c>
      <c r="AK322" s="241">
        <v>2</v>
      </c>
      <c r="AL322" s="241" t="s">
        <v>402</v>
      </c>
      <c r="AM322" s="241" t="str">
        <f>Translations!$B$928</f>
        <v>2b</v>
      </c>
      <c r="AN322" s="241">
        <v>3</v>
      </c>
    </row>
    <row r="323" spans="1:40" ht="12.75" customHeight="1" outlineLevel="1" x14ac:dyDescent="0.2">
      <c r="A323" s="100">
        <v>1</v>
      </c>
      <c r="B323" s="643" t="str">
        <f t="shared" ref="B323:D342" si="20">B261</f>
        <v>Arderea combustibililor</v>
      </c>
      <c r="C323" s="89" t="str">
        <f t="shared" si="20"/>
        <v>Ardere</v>
      </c>
      <c r="D323" s="89" t="str">
        <f t="shared" si="20"/>
        <v>Combustibili comerciali standard</v>
      </c>
      <c r="E323" s="89"/>
      <c r="F323" s="181" t="str">
        <f t="shared" ref="F323:F354" si="21">F261</f>
        <v>Metodă standard: Combustibil, articolul 24 alineatul (1)</v>
      </c>
      <c r="G323" s="125" t="s">
        <v>500</v>
      </c>
      <c r="H323" s="178" t="str">
        <f>Translations!$B$493</f>
        <v>Valori implicite de tip I</v>
      </c>
      <c r="I323" s="178"/>
      <c r="J323" s="178" t="str">
        <f>Translations!$B$528</f>
        <v>Valori implicite de tip II</v>
      </c>
      <c r="K323" s="178" t="str">
        <f>Translations!$B$1061</f>
        <v>Indicatori stabiliți (dacă este cazul)</v>
      </c>
      <c r="L323" s="178" t="str">
        <f>Translations!$B$527</f>
        <v>Analize de laborator</v>
      </c>
      <c r="M323" s="180"/>
      <c r="N323" s="125" t="str">
        <f>G323</f>
        <v>2a/2b</v>
      </c>
      <c r="O323" s="176" t="str">
        <f t="shared" ref="O323:O331" si="22">C323 &amp; ": " &amp;D323</f>
        <v>Ardere: Combustibili comerciali standard</v>
      </c>
      <c r="P323" s="89"/>
      <c r="Q323" s="89" t="str">
        <f t="shared" ref="Q323:Q331" si="23">EUconst_CNTR_EF&amp;O323</f>
        <v>EF_Ardere: Combustibili comerciali standard</v>
      </c>
      <c r="X323" s="100" t="b">
        <f t="shared" ref="X323:X370" si="24">IF(G323=EUconst_NA,TRUE,FALSE)</f>
        <v>0</v>
      </c>
      <c r="AJ323" s="661">
        <v>1</v>
      </c>
      <c r="AK323" s="661" t="s">
        <v>307</v>
      </c>
      <c r="AL323" s="661">
        <v>1</v>
      </c>
      <c r="AM323" s="661">
        <v>2</v>
      </c>
      <c r="AN323" s="661">
        <v>2</v>
      </c>
    </row>
    <row r="324" spans="1:40" ht="12.75" customHeight="1" outlineLevel="1" x14ac:dyDescent="0.2">
      <c r="A324" s="100">
        <v>2</v>
      </c>
      <c r="B324" s="644" t="str">
        <f t="shared" si="20"/>
        <v>Arderea combustibililor</v>
      </c>
      <c r="C324" s="21" t="str">
        <f t="shared" si="20"/>
        <v>Ardere</v>
      </c>
      <c r="D324" s="21" t="str">
        <f t="shared" si="20"/>
        <v>Alți combustibili gazoși și lichizi</v>
      </c>
      <c r="E324" s="21"/>
      <c r="F324" s="181" t="str">
        <f t="shared" si="21"/>
        <v>Metodă standard: Combustibil, articolul 24 alineatul (1)</v>
      </c>
      <c r="G324" s="125" t="s">
        <v>500</v>
      </c>
      <c r="H324" s="178" t="str">
        <f>Translations!$B$493</f>
        <v>Valori implicite de tip I</v>
      </c>
      <c r="I324" s="178"/>
      <c r="J324" s="178" t="str">
        <f>Translations!$B$528</f>
        <v>Valori implicite de tip II</v>
      </c>
      <c r="K324" s="178" t="str">
        <f>Translations!$B$1061</f>
        <v>Indicatori stabiliți (dacă este cazul)</v>
      </c>
      <c r="L324" s="178" t="str">
        <f>Translations!$B$527</f>
        <v>Analize de laborator</v>
      </c>
      <c r="M324" s="180"/>
      <c r="N324" s="125">
        <f t="shared" ref="N324:N331" si="25">IF(G324=EUconst_NA,EUconst_NA,IF(ISBLANK(J324),COUNTA(H324:M324),COUNTA(H324,J324,L324)))</f>
        <v>3</v>
      </c>
      <c r="O324" s="176" t="str">
        <f t="shared" si="22"/>
        <v>Ardere: Alți combustibili gazoși și lichizi</v>
      </c>
      <c r="P324" s="89"/>
      <c r="Q324" s="89" t="str">
        <f t="shared" si="23"/>
        <v>EF_Ardere: Alți combustibili gazoși și lichizi</v>
      </c>
      <c r="X324" s="100" t="b">
        <f t="shared" si="24"/>
        <v>0</v>
      </c>
      <c r="AJ324" s="661">
        <v>1</v>
      </c>
      <c r="AK324" s="661" t="s">
        <v>307</v>
      </c>
      <c r="AL324" s="661">
        <v>1</v>
      </c>
      <c r="AM324" s="661">
        <v>2</v>
      </c>
      <c r="AN324" s="661">
        <v>2</v>
      </c>
    </row>
    <row r="325" spans="1:40" ht="12.75" customHeight="1" outlineLevel="1" x14ac:dyDescent="0.2">
      <c r="A325" s="100">
        <v>3</v>
      </c>
      <c r="B325" s="644" t="str">
        <f t="shared" si="20"/>
        <v>Arderea combustibililor</v>
      </c>
      <c r="C325" s="21" t="str">
        <f t="shared" si="20"/>
        <v>Ardere</v>
      </c>
      <c r="D325" s="21" t="str">
        <f t="shared" si="20"/>
        <v>Combustibili solizi</v>
      </c>
      <c r="E325" s="21"/>
      <c r="F325" s="181" t="str">
        <f t="shared" si="21"/>
        <v>Metodă standard: Combustibil, articolul 24 alineatul (1)</v>
      </c>
      <c r="G325" s="125" t="s">
        <v>500</v>
      </c>
      <c r="H325" s="178" t="str">
        <f>Translations!$B$493</f>
        <v>Valori implicite de tip I</v>
      </c>
      <c r="I325" s="178"/>
      <c r="J325" s="178" t="str">
        <f>Translations!$B$528</f>
        <v>Valori implicite de tip II</v>
      </c>
      <c r="K325" s="178" t="str">
        <f>Translations!$B$1061</f>
        <v>Indicatori stabiliți (dacă este cazul)</v>
      </c>
      <c r="L325" s="178" t="str">
        <f>Translations!$B$527</f>
        <v>Analize de laborator</v>
      </c>
      <c r="M325" s="180"/>
      <c r="N325" s="125">
        <f t="shared" si="25"/>
        <v>3</v>
      </c>
      <c r="O325" s="176" t="str">
        <f t="shared" si="22"/>
        <v>Ardere: Combustibili solizi</v>
      </c>
      <c r="P325" s="89"/>
      <c r="Q325" s="89" t="str">
        <f t="shared" si="23"/>
        <v>EF_Ardere: Combustibili solizi</v>
      </c>
      <c r="X325" s="100" t="b">
        <f t="shared" si="24"/>
        <v>0</v>
      </c>
      <c r="AJ325" s="661">
        <v>1</v>
      </c>
      <c r="AK325" s="661" t="s">
        <v>307</v>
      </c>
      <c r="AL325" s="661">
        <v>1</v>
      </c>
      <c r="AM325" s="661">
        <v>2</v>
      </c>
      <c r="AN325" s="661">
        <v>2</v>
      </c>
    </row>
    <row r="326" spans="1:40" ht="12.75" customHeight="1" outlineLevel="1" x14ac:dyDescent="0.2">
      <c r="A326" s="100">
        <v>4</v>
      </c>
      <c r="B326" s="644" t="str">
        <f t="shared" si="20"/>
        <v>Arderea combustibililor</v>
      </c>
      <c r="C326" s="21" t="str">
        <f t="shared" si="20"/>
        <v>Ardere</v>
      </c>
      <c r="D326" s="21" t="str">
        <f t="shared" si="20"/>
        <v>Terminale de prelucrare a gazului</v>
      </c>
      <c r="E326" s="21"/>
      <c r="F326" s="181" t="str">
        <f t="shared" si="21"/>
        <v>Metoda bilanțului masic, articolul 25</v>
      </c>
      <c r="G326" s="125" t="str">
        <f>EUconst_NA</f>
        <v>n.a.</v>
      </c>
      <c r="H326" s="178"/>
      <c r="I326" s="178"/>
      <c r="J326" s="181"/>
      <c r="K326" s="181"/>
      <c r="L326" s="178"/>
      <c r="M326" s="180"/>
      <c r="N326" s="125" t="str">
        <f t="shared" si="25"/>
        <v>n.a.</v>
      </c>
      <c r="O326" s="176" t="str">
        <f t="shared" si="22"/>
        <v>Ardere: Terminale de prelucrare a gazului</v>
      </c>
      <c r="P326" s="89"/>
      <c r="Q326" s="89" t="str">
        <f t="shared" si="23"/>
        <v>EF_Ardere: Terminale de prelucrare a gazului</v>
      </c>
      <c r="U326" s="263"/>
      <c r="X326" s="100" t="b">
        <f t="shared" si="24"/>
        <v>1</v>
      </c>
      <c r="AJ326" s="661" t="s">
        <v>307</v>
      </c>
      <c r="AK326" s="661" t="s">
        <v>307</v>
      </c>
      <c r="AL326" s="661" t="s">
        <v>307</v>
      </c>
      <c r="AM326" s="661" t="s">
        <v>307</v>
      </c>
      <c r="AN326" s="661" t="s">
        <v>307</v>
      </c>
    </row>
    <row r="327" spans="1:40" ht="12.75" customHeight="1" outlineLevel="1" x14ac:dyDescent="0.2">
      <c r="A327" s="100">
        <v>5</v>
      </c>
      <c r="B327" s="644" t="str">
        <f t="shared" si="20"/>
        <v>Arderea combustibililor</v>
      </c>
      <c r="C327" s="21" t="str">
        <f t="shared" si="20"/>
        <v>Ardere</v>
      </c>
      <c r="D327" s="21" t="str">
        <f t="shared" si="20"/>
        <v>Flăcări deschise</v>
      </c>
      <c r="E327" s="21"/>
      <c r="F327" s="181" t="str">
        <f t="shared" si="21"/>
        <v>Metodă standard: Combustibil, articolul 24 alineatul (1)</v>
      </c>
      <c r="G327" s="125">
        <v>1</v>
      </c>
      <c r="H327" s="178" t="str">
        <f>Translations!$B$1066</f>
        <v>0,00393 t CO2/Nm3</v>
      </c>
      <c r="I327" s="178"/>
      <c r="J327" s="178" t="str">
        <f>Translations!$B$528</f>
        <v>Valori implicite de tip II</v>
      </c>
      <c r="K327" s="178" t="str">
        <f>Translations!$B$1067</f>
        <v>Factorii specifici instalației</v>
      </c>
      <c r="L327" s="178" t="str">
        <f>Translations!$B$527</f>
        <v>Analize de laborator</v>
      </c>
      <c r="M327" s="180"/>
      <c r="N327" s="125">
        <f t="shared" si="25"/>
        <v>3</v>
      </c>
      <c r="O327" s="176" t="str">
        <f t="shared" si="22"/>
        <v>Ardere: Flăcări deschise</v>
      </c>
      <c r="P327" s="89"/>
      <c r="Q327" s="89" t="str">
        <f t="shared" si="23"/>
        <v>EF_Ardere: Flăcări deschise</v>
      </c>
      <c r="X327" s="100" t="b">
        <f t="shared" si="24"/>
        <v>0</v>
      </c>
      <c r="AJ327" s="661">
        <v>1</v>
      </c>
      <c r="AK327" s="661" t="s">
        <v>307</v>
      </c>
      <c r="AL327" s="661">
        <v>1</v>
      </c>
      <c r="AM327" s="661" t="str">
        <f>Translations!$B$1067</f>
        <v>Factorii specifici instalației</v>
      </c>
      <c r="AN327" s="661">
        <v>2</v>
      </c>
    </row>
    <row r="328" spans="1:40" ht="12.75" customHeight="1" outlineLevel="1" x14ac:dyDescent="0.2">
      <c r="A328" s="100">
        <v>6</v>
      </c>
      <c r="B328" s="644" t="str">
        <f t="shared" si="20"/>
        <v>Arderea combustibililor</v>
      </c>
      <c r="C328" s="21" t="str">
        <f t="shared" si="20"/>
        <v>Ardere</v>
      </c>
      <c r="D328" s="21" t="str">
        <f t="shared" si="20"/>
        <v>Epurare (carbonat)</v>
      </c>
      <c r="E328" s="21"/>
      <c r="F328" s="181" t="str">
        <f t="shared" si="21"/>
        <v>Metodă standard: Proces, articolul 24 alineatul (2)</v>
      </c>
      <c r="G328" s="125">
        <v>1</v>
      </c>
      <c r="H328" s="645" t="str">
        <f>Translations!$B$1085</f>
        <v>Cele mai bune practici:</v>
      </c>
      <c r="I328" s="178"/>
      <c r="J328" s="181"/>
      <c r="K328" s="181"/>
      <c r="L328" s="178"/>
      <c r="M328" s="180"/>
      <c r="N328" s="125">
        <f t="shared" si="25"/>
        <v>1</v>
      </c>
      <c r="O328" s="176" t="str">
        <f t="shared" si="22"/>
        <v>Ardere: Epurare (carbonat)</v>
      </c>
      <c r="P328" s="89"/>
      <c r="Q328" s="89" t="str">
        <f t="shared" si="23"/>
        <v>EF_Ardere: Epurare (carbonat)</v>
      </c>
      <c r="X328" s="100" t="b">
        <f t="shared" si="24"/>
        <v>0</v>
      </c>
      <c r="AJ328" s="661">
        <v>2</v>
      </c>
      <c r="AK328" s="661" t="s">
        <v>307</v>
      </c>
      <c r="AL328" s="661" t="s">
        <v>307</v>
      </c>
      <c r="AM328" s="661" t="s">
        <v>307</v>
      </c>
      <c r="AN328" s="661" t="s">
        <v>307</v>
      </c>
    </row>
    <row r="329" spans="1:40" ht="12.75" customHeight="1" outlineLevel="1" x14ac:dyDescent="0.2">
      <c r="A329" s="100">
        <v>7</v>
      </c>
      <c r="B329" s="644" t="str">
        <f t="shared" si="20"/>
        <v>Arderea combustibililor</v>
      </c>
      <c r="C329" s="21" t="str">
        <f t="shared" si="20"/>
        <v>Ardere</v>
      </c>
      <c r="D329" s="21" t="str">
        <f t="shared" si="20"/>
        <v>Epurare (ghips)</v>
      </c>
      <c r="E329" s="21"/>
      <c r="F329" s="181" t="str">
        <f t="shared" si="21"/>
        <v>Metodă standard: Proces, articolul 24 alineatul (2)</v>
      </c>
      <c r="G329" s="125">
        <v>1</v>
      </c>
      <c r="H329" s="178" t="str">
        <f>Translations!$B$1263</f>
        <v>0,2558 t CO2/t ghips</v>
      </c>
      <c r="I329" s="178"/>
      <c r="J329" s="181"/>
      <c r="K329" s="181"/>
      <c r="L329" s="178"/>
      <c r="M329" s="180"/>
      <c r="N329" s="125">
        <f t="shared" si="25"/>
        <v>1</v>
      </c>
      <c r="O329" s="176" t="str">
        <f t="shared" si="22"/>
        <v>Ardere: Epurare (ghips)</v>
      </c>
      <c r="P329" s="89"/>
      <c r="Q329" s="89" t="str">
        <f t="shared" si="23"/>
        <v>EF_Ardere: Epurare (ghips)</v>
      </c>
      <c r="X329" s="100" t="b">
        <f t="shared" si="24"/>
        <v>0</v>
      </c>
      <c r="AJ329" s="661">
        <v>1</v>
      </c>
      <c r="AK329" s="661" t="s">
        <v>307</v>
      </c>
      <c r="AL329" s="661" t="s">
        <v>307</v>
      </c>
      <c r="AM329" s="661" t="s">
        <v>307</v>
      </c>
      <c r="AN329" s="661" t="s">
        <v>307</v>
      </c>
    </row>
    <row r="330" spans="1:40" ht="12.75" customHeight="1" outlineLevel="1" x14ac:dyDescent="0.2">
      <c r="A330" s="100">
        <v>8</v>
      </c>
      <c r="B330" s="644" t="str">
        <f t="shared" si="20"/>
        <v>Arderea combustibililor</v>
      </c>
      <c r="C330" s="21" t="str">
        <f t="shared" si="20"/>
        <v>Ardere</v>
      </c>
      <c r="D330" s="21" t="str">
        <f t="shared" si="20"/>
        <v>Epurare (uree)</v>
      </c>
      <c r="E330" s="21"/>
      <c r="F330" s="181" t="str">
        <f t="shared" si="21"/>
        <v>Metodă standard: Proces, articolul 24 alineatul (2)</v>
      </c>
      <c r="G330" s="125">
        <v>1</v>
      </c>
      <c r="H330" s="178" t="str">
        <f>Translations!$B$1264</f>
        <v>0,7328 t CO2/t uree</v>
      </c>
      <c r="I330" s="178"/>
      <c r="J330" s="181"/>
      <c r="K330" s="181"/>
      <c r="L330" s="178"/>
      <c r="M330" s="180"/>
      <c r="N330" s="125">
        <f t="shared" si="25"/>
        <v>1</v>
      </c>
      <c r="O330" s="176" t="str">
        <f t="shared" si="22"/>
        <v>Ardere: Epurare (uree)</v>
      </c>
      <c r="P330" s="89"/>
      <c r="Q330" s="89" t="str">
        <f t="shared" si="23"/>
        <v>EF_Ardere: Epurare (uree)</v>
      </c>
      <c r="X330" s="100" t="b">
        <f t="shared" si="24"/>
        <v>0</v>
      </c>
      <c r="AJ330" s="661">
        <v>1</v>
      </c>
      <c r="AK330" s="661" t="s">
        <v>307</v>
      </c>
      <c r="AL330" s="661" t="s">
        <v>307</v>
      </c>
      <c r="AM330" s="661" t="s">
        <v>307</v>
      </c>
      <c r="AN330" s="661" t="s">
        <v>307</v>
      </c>
    </row>
    <row r="331" spans="1:40" ht="12.75" customHeight="1" outlineLevel="1" x14ac:dyDescent="0.2">
      <c r="A331" s="100">
        <v>9</v>
      </c>
      <c r="B331" s="644" t="str">
        <f t="shared" si="20"/>
        <v xml:space="preserve">Rafinarea de ulei mineral </v>
      </c>
      <c r="C331" s="21" t="str">
        <f t="shared" si="20"/>
        <v>Rafinării</v>
      </c>
      <c r="D331" s="21" t="str">
        <f t="shared" si="20"/>
        <v>Bilanțul masic</v>
      </c>
      <c r="E331" s="21"/>
      <c r="F331" s="181" t="str">
        <f t="shared" si="21"/>
        <v>Metoda bilanțului masic, articolul 25</v>
      </c>
      <c r="G331" s="125" t="str">
        <f>EUconst_NA</f>
        <v>n.a.</v>
      </c>
      <c r="H331" s="178"/>
      <c r="I331" s="178"/>
      <c r="J331" s="181"/>
      <c r="K331" s="181"/>
      <c r="L331" s="178"/>
      <c r="M331" s="180"/>
      <c r="N331" s="125" t="str">
        <f t="shared" si="25"/>
        <v>n.a.</v>
      </c>
      <c r="O331" s="176" t="str">
        <f t="shared" si="22"/>
        <v>Rafinării: Bilanțul masic</v>
      </c>
      <c r="P331" s="89"/>
      <c r="Q331" s="89" t="str">
        <f t="shared" si="23"/>
        <v>EF_Rafinării: Bilanțul masic</v>
      </c>
      <c r="U331" s="263"/>
      <c r="X331" s="100" t="b">
        <f t="shared" si="24"/>
        <v>1</v>
      </c>
      <c r="AJ331" s="661" t="s">
        <v>307</v>
      </c>
      <c r="AK331" s="661" t="s">
        <v>307</v>
      </c>
      <c r="AL331" s="661" t="s">
        <v>307</v>
      </c>
      <c r="AM331" s="661" t="s">
        <v>307</v>
      </c>
      <c r="AN331" s="661" t="s">
        <v>307</v>
      </c>
    </row>
    <row r="332" spans="1:40" ht="12.75" customHeight="1" outlineLevel="1" x14ac:dyDescent="0.2">
      <c r="A332" s="100">
        <v>10</v>
      </c>
      <c r="B332" s="644" t="str">
        <f t="shared" si="20"/>
        <v xml:space="preserve">Rafinarea de ulei mineral </v>
      </c>
      <c r="C332" s="21" t="str">
        <f t="shared" si="20"/>
        <v>Rafinării</v>
      </c>
      <c r="D332" s="21" t="str">
        <f t="shared" si="20"/>
        <v>Regenerarea catalizatorilor de cracare</v>
      </c>
      <c r="E332" s="21"/>
      <c r="F332" s="181" t="str">
        <f t="shared" si="21"/>
        <v>Metoda bilanțului masic, articolul 25</v>
      </c>
      <c r="G332" s="125" t="str">
        <f>EUconst_NA</f>
        <v>n.a.</v>
      </c>
      <c r="H332" s="178"/>
      <c r="I332" s="178"/>
      <c r="J332" s="181"/>
      <c r="K332" s="181"/>
      <c r="L332" s="178"/>
      <c r="M332" s="180"/>
      <c r="N332" s="125" t="str">
        <f t="shared" ref="N332:N337" si="26">IF(G332=EUconst_NA,EUconst_NA,IF(ISBLANK(J332),COUNTA(H332:M332),COUNTA(H332,J332,L332)))</f>
        <v>n.a.</v>
      </c>
      <c r="O332" s="176" t="str">
        <f t="shared" ref="O332:O337" si="27">C332 &amp; ": " &amp;D332</f>
        <v>Rafinării: Regenerarea catalizatorilor de cracare</v>
      </c>
      <c r="P332" s="89"/>
      <c r="Q332" s="89" t="str">
        <f t="shared" ref="Q332:Q337" si="28">EUconst_CNTR_EF&amp;O332</f>
        <v>EF_Rafinării: Regenerarea catalizatorilor de cracare</v>
      </c>
      <c r="X332" s="100" t="b">
        <f t="shared" si="24"/>
        <v>1</v>
      </c>
      <c r="AJ332" s="661" t="s">
        <v>307</v>
      </c>
      <c r="AK332" s="661" t="s">
        <v>307</v>
      </c>
      <c r="AL332" s="661" t="s">
        <v>307</v>
      </c>
      <c r="AM332" s="661" t="s">
        <v>307</v>
      </c>
      <c r="AN332" s="661" t="s">
        <v>307</v>
      </c>
    </row>
    <row r="333" spans="1:40" ht="12.75" customHeight="1" outlineLevel="1" x14ac:dyDescent="0.2">
      <c r="A333" s="100">
        <v>11</v>
      </c>
      <c r="B333" s="644" t="str">
        <f t="shared" si="20"/>
        <v xml:space="preserve">Rafinarea de ulei mineral </v>
      </c>
      <c r="C333" s="21" t="str">
        <f t="shared" si="20"/>
        <v>Rafinării</v>
      </c>
      <c r="D333" s="21" t="str">
        <f t="shared" si="20"/>
        <v>Producția de hidrogen</v>
      </c>
      <c r="E333" s="642"/>
      <c r="F333" s="181" t="str">
        <f t="shared" si="21"/>
        <v>Metoda bilanțului masic, articolul 25</v>
      </c>
      <c r="G333" s="125" t="str">
        <f>EUconst_NA</f>
        <v>n.a.</v>
      </c>
      <c r="H333" s="178"/>
      <c r="I333" s="178"/>
      <c r="J333" s="181"/>
      <c r="K333" s="181"/>
      <c r="L333" s="178"/>
      <c r="M333" s="180"/>
      <c r="N333" s="125" t="str">
        <f>IF(G333=EUconst_NA,EUconst_NA,IF(ISBLANK(J333),COUNTA(H333:M333),COUNTA(H333,J333,L333)))</f>
        <v>n.a.</v>
      </c>
      <c r="O333" s="176" t="str">
        <f t="shared" si="27"/>
        <v>Rafinării: Producția de hidrogen</v>
      </c>
      <c r="P333" s="89"/>
      <c r="Q333" s="89" t="str">
        <f t="shared" si="28"/>
        <v>EF_Rafinării: Producția de hidrogen</v>
      </c>
      <c r="V333" s="84"/>
      <c r="X333" s="100" t="b">
        <f t="shared" si="24"/>
        <v>1</v>
      </c>
      <c r="AJ333" s="661">
        <v>1</v>
      </c>
      <c r="AK333" s="661" t="s">
        <v>307</v>
      </c>
      <c r="AL333" s="661">
        <v>1</v>
      </c>
      <c r="AM333" s="661">
        <v>2</v>
      </c>
      <c r="AN333" s="661">
        <v>2</v>
      </c>
    </row>
    <row r="334" spans="1:40" ht="12.75" customHeight="1" outlineLevel="1" x14ac:dyDescent="0.2">
      <c r="A334" s="100">
        <v>12</v>
      </c>
      <c r="B334" s="644" t="str">
        <f t="shared" si="20"/>
        <v>Producerea de cocs</v>
      </c>
      <c r="C334" s="21" t="str">
        <f t="shared" si="20"/>
        <v>Cocs</v>
      </c>
      <c r="D334" s="21" t="str">
        <f t="shared" si="20"/>
        <v>Combustibil ca intrare în proces</v>
      </c>
      <c r="E334" s="21"/>
      <c r="F334" s="181" t="str">
        <f t="shared" si="21"/>
        <v>Metodă standard: Combustibil, articolul 24 alineatul (1)</v>
      </c>
      <c r="G334" s="125" t="s">
        <v>500</v>
      </c>
      <c r="H334" s="646" t="str">
        <f>Translations!$B$493</f>
        <v>Valori implicite de tip I</v>
      </c>
      <c r="I334" s="180" t="str">
        <f>Translations!$B$528</f>
        <v>Valori implicite de tip II</v>
      </c>
      <c r="J334" s="180"/>
      <c r="K334" s="180"/>
      <c r="L334" s="646" t="str">
        <f>Translations!$B$527</f>
        <v>Analize de laborator</v>
      </c>
      <c r="M334" s="175"/>
      <c r="N334" s="125">
        <f t="shared" si="26"/>
        <v>3</v>
      </c>
      <c r="O334" s="176" t="str">
        <f t="shared" si="27"/>
        <v>Cocs: Combustibil ca intrare în proces</v>
      </c>
      <c r="P334" s="89"/>
      <c r="Q334" s="89" t="str">
        <f t="shared" si="28"/>
        <v>EF_Cocs: Combustibil ca intrare în proces</v>
      </c>
      <c r="U334" s="263"/>
      <c r="V334" s="84"/>
      <c r="X334" s="100" t="b">
        <f t="shared" si="24"/>
        <v>0</v>
      </c>
      <c r="AJ334" s="661">
        <v>1</v>
      </c>
      <c r="AK334" s="661">
        <v>1</v>
      </c>
      <c r="AL334" s="661" t="s">
        <v>307</v>
      </c>
      <c r="AM334" s="661" t="s">
        <v>307</v>
      </c>
      <c r="AN334" s="661">
        <v>2</v>
      </c>
    </row>
    <row r="335" spans="1:40" ht="12.75" customHeight="1" outlineLevel="1" x14ac:dyDescent="0.2">
      <c r="A335" s="100">
        <v>13</v>
      </c>
      <c r="B335" s="644" t="str">
        <f t="shared" si="20"/>
        <v>Producerea de cocs</v>
      </c>
      <c r="C335" s="21" t="str">
        <f t="shared" si="20"/>
        <v>Cocs</v>
      </c>
      <c r="D335" s="21" t="str">
        <f t="shared" si="20"/>
        <v>Proces (metoda A): numai carbonat</v>
      </c>
      <c r="E335" s="634"/>
      <c r="F335" s="181" t="str">
        <f t="shared" si="21"/>
        <v>Metodă standard: Proces, articolul 24 alineatul (2)</v>
      </c>
      <c r="G335" s="125">
        <v>1</v>
      </c>
      <c r="H335" s="645" t="str">
        <f>Translations!$B$493</f>
        <v>Valori implicite de tip I</v>
      </c>
      <c r="I335" s="645" t="str">
        <f>Translations!$B$528</f>
        <v>Valori implicite de tip II</v>
      </c>
      <c r="J335" s="645"/>
      <c r="K335" s="645"/>
      <c r="L335" s="645" t="str">
        <f>Translations!$B$527</f>
        <v>Analize de laborator</v>
      </c>
      <c r="M335" s="177"/>
      <c r="N335" s="125">
        <f t="shared" si="26"/>
        <v>3</v>
      </c>
      <c r="O335" s="176" t="str">
        <f t="shared" si="27"/>
        <v>Cocs: Proces (metoda A): numai carbonat</v>
      </c>
      <c r="P335" s="89"/>
      <c r="Q335" s="89" t="str">
        <f t="shared" si="28"/>
        <v>EF_Cocs: Proces (metoda A): numai carbonat</v>
      </c>
      <c r="U335" s="263"/>
      <c r="V335" s="84"/>
      <c r="X335" s="100" t="b">
        <f t="shared" si="24"/>
        <v>0</v>
      </c>
      <c r="AJ335" s="661">
        <v>1</v>
      </c>
      <c r="AK335" s="661">
        <v>1</v>
      </c>
      <c r="AL335" s="661" t="s">
        <v>307</v>
      </c>
      <c r="AM335" s="661" t="s">
        <v>307</v>
      </c>
      <c r="AN335" s="661">
        <v>2</v>
      </c>
    </row>
    <row r="336" spans="1:40" ht="12.75" customHeight="1" outlineLevel="1" x14ac:dyDescent="0.2">
      <c r="A336" s="100">
        <v>14</v>
      </c>
      <c r="B336" s="644" t="str">
        <f t="shared" si="20"/>
        <v>Producerea de cocs</v>
      </c>
      <c r="C336" s="21" t="str">
        <f t="shared" si="20"/>
        <v>Cocs</v>
      </c>
      <c r="D336" s="21" t="str">
        <f t="shared" si="20"/>
        <v>Proces (metoda A): amestec (carbonat + necalcinat)</v>
      </c>
      <c r="E336" s="634"/>
      <c r="F336" s="181" t="str">
        <f t="shared" si="21"/>
        <v>Metodă standard: Proces, articolul 24 alineatul (2)</v>
      </c>
      <c r="G336" s="125">
        <v>1</v>
      </c>
      <c r="H336" s="645" t="str">
        <f>EUconst_NA</f>
        <v>n.a.</v>
      </c>
      <c r="I336" s="645" t="str">
        <f>EUconst_NA</f>
        <v>n.a.</v>
      </c>
      <c r="J336" s="645"/>
      <c r="K336" s="645"/>
      <c r="L336" s="645" t="str">
        <f>Translations!$B$527</f>
        <v>Analize de laborator</v>
      </c>
      <c r="M336" s="177"/>
      <c r="N336" s="125">
        <f t="shared" si="26"/>
        <v>3</v>
      </c>
      <c r="O336" s="176" t="str">
        <f t="shared" si="27"/>
        <v>Cocs: Proces (metoda A): amestec (carbonat + necalcinat)</v>
      </c>
      <c r="P336" s="89"/>
      <c r="Q336" s="89" t="str">
        <f t="shared" si="28"/>
        <v>EF_Cocs: Proces (metoda A): amestec (carbonat + necalcinat)</v>
      </c>
      <c r="U336" s="263"/>
      <c r="V336" s="84"/>
      <c r="X336" s="100" t="b">
        <f t="shared" si="24"/>
        <v>0</v>
      </c>
      <c r="AJ336" s="661" t="str">
        <f>Translations!$B$530</f>
        <v>n.a.</v>
      </c>
      <c r="AK336" s="661" t="str">
        <f>Translations!$B$530</f>
        <v>n.a.</v>
      </c>
      <c r="AL336" s="661" t="s">
        <v>307</v>
      </c>
      <c r="AM336" s="661" t="s">
        <v>307</v>
      </c>
      <c r="AN336" s="661">
        <v>2</v>
      </c>
    </row>
    <row r="337" spans="1:40" ht="12.75" customHeight="1" outlineLevel="1" x14ac:dyDescent="0.2">
      <c r="A337" s="100">
        <v>15</v>
      </c>
      <c r="B337" s="644" t="str">
        <f t="shared" si="20"/>
        <v>Producerea de cocs</v>
      </c>
      <c r="C337" s="21" t="str">
        <f t="shared" si="20"/>
        <v>Cocs</v>
      </c>
      <c r="D337" s="21" t="str">
        <f t="shared" si="20"/>
        <v>Proces (metoda A): necalcinat</v>
      </c>
      <c r="E337" s="634"/>
      <c r="F337" s="181" t="str">
        <f t="shared" si="21"/>
        <v>Metodă standard: Proces, articolul 24 alineatul (2)</v>
      </c>
      <c r="G337" s="125">
        <v>1</v>
      </c>
      <c r="H337" s="645" t="str">
        <f>Translations!$B$493</f>
        <v>Valori implicite de tip I</v>
      </c>
      <c r="I337" s="645" t="str">
        <f>Translations!$B$528</f>
        <v>Valori implicite de tip II</v>
      </c>
      <c r="J337" s="645"/>
      <c r="K337" s="645"/>
      <c r="L337" s="645" t="str">
        <f>Translations!$B$527</f>
        <v>Analize de laborator</v>
      </c>
      <c r="M337" s="177"/>
      <c r="N337" s="125">
        <f t="shared" si="26"/>
        <v>3</v>
      </c>
      <c r="O337" s="176" t="str">
        <f t="shared" si="27"/>
        <v>Cocs: Proces (metoda A): necalcinat</v>
      </c>
      <c r="P337" s="89"/>
      <c r="Q337" s="89" t="str">
        <f t="shared" si="28"/>
        <v>EF_Cocs: Proces (metoda A): necalcinat</v>
      </c>
      <c r="U337" s="263"/>
      <c r="V337" s="84"/>
      <c r="X337" s="100" t="b">
        <f t="shared" si="24"/>
        <v>0</v>
      </c>
      <c r="AJ337" s="661">
        <v>1</v>
      </c>
      <c r="AK337" s="661">
        <v>1</v>
      </c>
      <c r="AL337" s="661" t="s">
        <v>307</v>
      </c>
      <c r="AM337" s="661" t="s">
        <v>307</v>
      </c>
      <c r="AN337" s="661">
        <v>2</v>
      </c>
    </row>
    <row r="338" spans="1:40" ht="12.75" customHeight="1" outlineLevel="1" x14ac:dyDescent="0.2">
      <c r="A338" s="100">
        <v>16</v>
      </c>
      <c r="B338" s="644" t="str">
        <f t="shared" si="20"/>
        <v>Producerea de cocs</v>
      </c>
      <c r="C338" s="21" t="str">
        <f t="shared" si="20"/>
        <v>Cocs</v>
      </c>
      <c r="D338" s="21" t="str">
        <f t="shared" si="20"/>
        <v>Proces (metoda B): producție de oxizi</v>
      </c>
      <c r="E338" s="642"/>
      <c r="F338" s="181" t="str">
        <f t="shared" si="21"/>
        <v>Metodă standard: Proces, articolul 24 alineatul (2)</v>
      </c>
      <c r="G338" s="125">
        <v>1</v>
      </c>
      <c r="H338" s="646" t="str">
        <f>Translations!$B$493</f>
        <v>Valori implicite de tip I</v>
      </c>
      <c r="I338" s="180" t="str">
        <f>Translations!$B$528</f>
        <v>Valori implicite de tip II</v>
      </c>
      <c r="J338" s="180"/>
      <c r="K338" s="180"/>
      <c r="L338" s="646" t="str">
        <f>Translations!$B$527</f>
        <v>Analize de laborator</v>
      </c>
      <c r="M338" s="177"/>
      <c r="N338" s="125">
        <f t="shared" ref="N338:N382" si="29">IF(G338=EUconst_NA,EUconst_NA,IF(ISBLANK(J338),COUNTA(H338:M338),COUNTA(H338,J338,L338)))</f>
        <v>3</v>
      </c>
      <c r="O338" s="176" t="str">
        <f t="shared" ref="O338:O382" si="30">C338 &amp; ": " &amp;D338</f>
        <v>Cocs: Proces (metoda B): producție de oxizi</v>
      </c>
      <c r="P338" s="89"/>
      <c r="Q338" s="89" t="str">
        <f t="shared" ref="Q338:Q382" si="31">EUconst_CNTR_EF&amp;O338</f>
        <v>EF_Cocs: Proces (metoda B): producție de oxizi</v>
      </c>
      <c r="U338" s="263"/>
      <c r="V338" s="84"/>
      <c r="X338" s="100" t="b">
        <f t="shared" si="24"/>
        <v>0</v>
      </c>
      <c r="AJ338" s="661">
        <v>1</v>
      </c>
      <c r="AK338" s="661">
        <v>1</v>
      </c>
      <c r="AL338" s="661" t="s">
        <v>307</v>
      </c>
      <c r="AM338" s="661" t="s">
        <v>307</v>
      </c>
      <c r="AN338" s="661">
        <v>2</v>
      </c>
    </row>
    <row r="339" spans="1:40" ht="12.75" customHeight="1" outlineLevel="1" x14ac:dyDescent="0.2">
      <c r="A339" s="100">
        <v>17</v>
      </c>
      <c r="B339" s="644" t="str">
        <f t="shared" si="20"/>
        <v>Producerea de cocs</v>
      </c>
      <c r="C339" s="21" t="str">
        <f t="shared" si="20"/>
        <v>Cocs</v>
      </c>
      <c r="D339" s="21" t="str">
        <f t="shared" si="20"/>
        <v>Bilanțul masic</v>
      </c>
      <c r="E339" s="21"/>
      <c r="F339" s="181" t="str">
        <f t="shared" si="21"/>
        <v>Metoda bilanțului masic, articolul 25</v>
      </c>
      <c r="G339" s="125" t="str">
        <f>EUconst_NA</f>
        <v>n.a.</v>
      </c>
      <c r="H339" s="178"/>
      <c r="I339" s="178"/>
      <c r="J339" s="181"/>
      <c r="K339" s="181"/>
      <c r="L339" s="178"/>
      <c r="M339" s="180"/>
      <c r="N339" s="125" t="str">
        <f t="shared" si="29"/>
        <v>n.a.</v>
      </c>
      <c r="O339" s="176" t="str">
        <f t="shared" si="30"/>
        <v>Cocs: Bilanțul masic</v>
      </c>
      <c r="P339" s="89"/>
      <c r="Q339" s="89" t="str">
        <f t="shared" si="31"/>
        <v>EF_Cocs: Bilanțul masic</v>
      </c>
      <c r="V339" s="84"/>
      <c r="X339" s="100" t="b">
        <f t="shared" si="24"/>
        <v>1</v>
      </c>
      <c r="AJ339" s="661" t="s">
        <v>307</v>
      </c>
      <c r="AK339" s="661" t="s">
        <v>307</v>
      </c>
      <c r="AL339" s="661" t="s">
        <v>307</v>
      </c>
      <c r="AM339" s="661" t="s">
        <v>307</v>
      </c>
      <c r="AN339" s="661" t="s">
        <v>307</v>
      </c>
    </row>
    <row r="340" spans="1:40" ht="12.75" customHeight="1" outlineLevel="1" x14ac:dyDescent="0.2">
      <c r="A340" s="100">
        <v>18</v>
      </c>
      <c r="B340" s="644" t="str">
        <f t="shared" si="20"/>
        <v>Prăjirea și sinterizarea minereurilor metalice</v>
      </c>
      <c r="C340" s="21" t="str">
        <f t="shared" si="20"/>
        <v>Minereu metalic</v>
      </c>
      <c r="D340" s="21" t="str">
        <f t="shared" si="20"/>
        <v>Proces (metoda A): numai carbonat</v>
      </c>
      <c r="E340" s="634"/>
      <c r="F340" s="181" t="str">
        <f t="shared" si="21"/>
        <v>Metodă standard: Proces, articolul 24 alineatul (2)</v>
      </c>
      <c r="G340" s="125">
        <v>1</v>
      </c>
      <c r="H340" s="645" t="str">
        <f>Translations!$B$493</f>
        <v>Valori implicite de tip I</v>
      </c>
      <c r="I340" s="645" t="str">
        <f>Translations!$B$528</f>
        <v>Valori implicite de tip II</v>
      </c>
      <c r="J340" s="645"/>
      <c r="K340" s="645"/>
      <c r="L340" s="645" t="str">
        <f>Translations!$B$527</f>
        <v>Analize de laborator</v>
      </c>
      <c r="M340" s="177"/>
      <c r="N340" s="125">
        <f t="shared" si="29"/>
        <v>3</v>
      </c>
      <c r="O340" s="176" t="str">
        <f t="shared" si="30"/>
        <v>Minereu metalic: Proces (metoda A): numai carbonat</v>
      </c>
      <c r="P340" s="89"/>
      <c r="Q340" s="89" t="str">
        <f t="shared" si="31"/>
        <v>EF_Minereu metalic: Proces (metoda A): numai carbonat</v>
      </c>
      <c r="V340" s="84"/>
      <c r="X340" s="100" t="b">
        <f t="shared" si="24"/>
        <v>0</v>
      </c>
      <c r="AJ340" s="661">
        <v>1</v>
      </c>
      <c r="AK340" s="661">
        <v>1</v>
      </c>
      <c r="AL340" s="661" t="s">
        <v>307</v>
      </c>
      <c r="AM340" s="661" t="s">
        <v>307</v>
      </c>
      <c r="AN340" s="661">
        <v>2</v>
      </c>
    </row>
    <row r="341" spans="1:40" ht="12.75" customHeight="1" outlineLevel="1" x14ac:dyDescent="0.2">
      <c r="A341" s="100">
        <v>19</v>
      </c>
      <c r="B341" s="644" t="str">
        <f t="shared" si="20"/>
        <v>Prăjirea și sinterizarea minereurilor metalice</v>
      </c>
      <c r="C341" s="21" t="str">
        <f t="shared" si="20"/>
        <v>Minereu metalic</v>
      </c>
      <c r="D341" s="21" t="str">
        <f t="shared" si="20"/>
        <v>Proces (metoda A): amestec (carbonat + necalcinat)</v>
      </c>
      <c r="E341" s="634"/>
      <c r="F341" s="181" t="str">
        <f t="shared" si="21"/>
        <v>Metodă standard: Proces, articolul 24 alineatul (2)</v>
      </c>
      <c r="G341" s="125">
        <v>1</v>
      </c>
      <c r="H341" s="645" t="str">
        <f>EUconst_NA</f>
        <v>n.a.</v>
      </c>
      <c r="I341" s="645" t="str">
        <f>EUconst_NA</f>
        <v>n.a.</v>
      </c>
      <c r="J341" s="645"/>
      <c r="K341" s="645"/>
      <c r="L341" s="645" t="str">
        <f>Translations!$B$527</f>
        <v>Analize de laborator</v>
      </c>
      <c r="M341" s="177"/>
      <c r="N341" s="125">
        <f t="shared" si="29"/>
        <v>3</v>
      </c>
      <c r="O341" s="176" t="str">
        <f t="shared" si="30"/>
        <v>Minereu metalic: Proces (metoda A): amestec (carbonat + necalcinat)</v>
      </c>
      <c r="P341" s="89"/>
      <c r="Q341" s="89" t="str">
        <f t="shared" si="31"/>
        <v>EF_Minereu metalic: Proces (metoda A): amestec (carbonat + necalcinat)</v>
      </c>
      <c r="U341" s="263"/>
      <c r="V341" s="84"/>
      <c r="X341" s="100" t="b">
        <f t="shared" si="24"/>
        <v>0</v>
      </c>
      <c r="AJ341" s="661" t="str">
        <f>Translations!$B$530</f>
        <v>n.a.</v>
      </c>
      <c r="AK341" s="661" t="str">
        <f>Translations!$B$530</f>
        <v>n.a.</v>
      </c>
      <c r="AL341" s="661" t="s">
        <v>307</v>
      </c>
      <c r="AM341" s="661" t="s">
        <v>307</v>
      </c>
      <c r="AN341" s="661">
        <v>2</v>
      </c>
    </row>
    <row r="342" spans="1:40" ht="12.75" customHeight="1" outlineLevel="1" x14ac:dyDescent="0.2">
      <c r="A342" s="100">
        <v>20</v>
      </c>
      <c r="B342" s="644" t="str">
        <f t="shared" si="20"/>
        <v>Prăjirea și sinterizarea minereurilor metalice</v>
      </c>
      <c r="C342" s="21" t="str">
        <f t="shared" si="20"/>
        <v>Minereu metalic</v>
      </c>
      <c r="D342" s="21" t="str">
        <f t="shared" si="20"/>
        <v>Proces (metoda A): necalcinat</v>
      </c>
      <c r="E342" s="634"/>
      <c r="F342" s="181" t="str">
        <f t="shared" si="21"/>
        <v>Metodă standard: Proces, articolul 24 alineatul (2)</v>
      </c>
      <c r="G342" s="125">
        <v>1</v>
      </c>
      <c r="H342" s="645" t="str">
        <f>Translations!$B$493</f>
        <v>Valori implicite de tip I</v>
      </c>
      <c r="I342" s="645" t="str">
        <f>Translations!$B$528</f>
        <v>Valori implicite de tip II</v>
      </c>
      <c r="J342" s="645"/>
      <c r="K342" s="645"/>
      <c r="L342" s="645" t="str">
        <f>Translations!$B$527</f>
        <v>Analize de laborator</v>
      </c>
      <c r="M342" s="177"/>
      <c r="N342" s="125">
        <f t="shared" si="29"/>
        <v>3</v>
      </c>
      <c r="O342" s="176" t="str">
        <f t="shared" si="30"/>
        <v>Minereu metalic: Proces (metoda A): necalcinat</v>
      </c>
      <c r="P342" s="89"/>
      <c r="Q342" s="89" t="str">
        <f t="shared" si="31"/>
        <v>EF_Minereu metalic: Proces (metoda A): necalcinat</v>
      </c>
      <c r="U342" s="263"/>
      <c r="V342" s="84"/>
      <c r="X342" s="100" t="b">
        <f t="shared" si="24"/>
        <v>0</v>
      </c>
      <c r="AJ342" s="661">
        <v>1</v>
      </c>
      <c r="AK342" s="661">
        <v>1</v>
      </c>
      <c r="AL342" s="661" t="s">
        <v>307</v>
      </c>
      <c r="AM342" s="661" t="s">
        <v>307</v>
      </c>
      <c r="AN342" s="661">
        <v>2</v>
      </c>
    </row>
    <row r="343" spans="1:40" ht="12.75" customHeight="1" outlineLevel="1" x14ac:dyDescent="0.2">
      <c r="A343" s="100">
        <v>21</v>
      </c>
      <c r="B343" s="644" t="str">
        <f t="shared" ref="B343:D362" si="32">B281</f>
        <v>Prăjirea și sinterizarea minereurilor metalice</v>
      </c>
      <c r="C343" s="21" t="str">
        <f t="shared" si="32"/>
        <v>Minereu metalic</v>
      </c>
      <c r="D343" s="21" t="str">
        <f t="shared" si="32"/>
        <v>Proces (metoda B): producție de oxizi</v>
      </c>
      <c r="E343" s="634"/>
      <c r="F343" s="181" t="str">
        <f t="shared" si="21"/>
        <v>Metodă standard: Proces, articolul 24 alineatul (2)</v>
      </c>
      <c r="G343" s="125">
        <v>1</v>
      </c>
      <c r="H343" s="646" t="str">
        <f>Translations!$B$493</f>
        <v>Valori implicite de tip I</v>
      </c>
      <c r="I343" s="180" t="str">
        <f>Translations!$B$528</f>
        <v>Valori implicite de tip II</v>
      </c>
      <c r="J343" s="180"/>
      <c r="K343" s="180"/>
      <c r="L343" s="646" t="str">
        <f>Translations!$B$527</f>
        <v>Analize de laborator</v>
      </c>
      <c r="M343" s="177"/>
      <c r="N343" s="125">
        <f t="shared" si="29"/>
        <v>3</v>
      </c>
      <c r="O343" s="176" t="str">
        <f t="shared" si="30"/>
        <v>Minereu metalic: Proces (metoda B): producție de oxizi</v>
      </c>
      <c r="P343" s="89"/>
      <c r="Q343" s="89" t="str">
        <f t="shared" si="31"/>
        <v>EF_Minereu metalic: Proces (metoda B): producție de oxizi</v>
      </c>
      <c r="U343" s="263"/>
      <c r="V343" s="84"/>
      <c r="X343" s="100" t="b">
        <f t="shared" si="24"/>
        <v>0</v>
      </c>
      <c r="AJ343" s="661">
        <v>1</v>
      </c>
      <c r="AK343" s="661">
        <v>1</v>
      </c>
      <c r="AL343" s="661" t="s">
        <v>307</v>
      </c>
      <c r="AM343" s="661" t="s">
        <v>307</v>
      </c>
      <c r="AN343" s="661">
        <v>2</v>
      </c>
    </row>
    <row r="344" spans="1:40" ht="12.75" customHeight="1" outlineLevel="1" x14ac:dyDescent="0.2">
      <c r="A344" s="100">
        <v>22</v>
      </c>
      <c r="B344" s="644" t="str">
        <f t="shared" si="32"/>
        <v>Prăjirea și sinterizarea minereurilor metalice</v>
      </c>
      <c r="C344" s="21" t="str">
        <f t="shared" si="32"/>
        <v>Minereu metalic</v>
      </c>
      <c r="D344" s="21" t="str">
        <f t="shared" si="32"/>
        <v>Bilanțul masic</v>
      </c>
      <c r="E344" s="21"/>
      <c r="F344" s="181" t="str">
        <f t="shared" si="21"/>
        <v>Metoda bilanțului masic, articolul 25</v>
      </c>
      <c r="G344" s="125" t="str">
        <f>EUconst_NA</f>
        <v>n.a.</v>
      </c>
      <c r="H344" s="178"/>
      <c r="I344" s="178"/>
      <c r="J344" s="181"/>
      <c r="K344" s="181"/>
      <c r="L344" s="178"/>
      <c r="M344" s="180"/>
      <c r="N344" s="125" t="str">
        <f t="shared" si="29"/>
        <v>n.a.</v>
      </c>
      <c r="O344" s="176" t="str">
        <f t="shared" si="30"/>
        <v>Minereu metalic: Bilanțul masic</v>
      </c>
      <c r="P344" s="89"/>
      <c r="Q344" s="89" t="str">
        <f t="shared" si="31"/>
        <v>EF_Minereu metalic: Bilanțul masic</v>
      </c>
      <c r="V344" s="84"/>
      <c r="X344" s="100" t="b">
        <f t="shared" si="24"/>
        <v>1</v>
      </c>
      <c r="AJ344" s="661" t="s">
        <v>307</v>
      </c>
      <c r="AK344" s="661" t="s">
        <v>307</v>
      </c>
      <c r="AL344" s="661" t="s">
        <v>307</v>
      </c>
      <c r="AM344" s="661" t="s">
        <v>307</v>
      </c>
      <c r="AN344" s="661" t="s">
        <v>307</v>
      </c>
    </row>
    <row r="345" spans="1:40" ht="12.75" customHeight="1" outlineLevel="1" x14ac:dyDescent="0.2">
      <c r="A345" s="100">
        <v>23</v>
      </c>
      <c r="B345" s="644" t="str">
        <f t="shared" si="32"/>
        <v>Producerea de fontă sau oțel</v>
      </c>
      <c r="C345" s="21" t="str">
        <f t="shared" si="32"/>
        <v>Fier și oțel</v>
      </c>
      <c r="D345" s="21" t="str">
        <f t="shared" si="32"/>
        <v>Combustibil ca intrare în proces</v>
      </c>
      <c r="E345" s="21"/>
      <c r="F345" s="181" t="str">
        <f t="shared" si="21"/>
        <v>Metodă standard: Combustibil, articolul 24 alineatul (1)</v>
      </c>
      <c r="G345" s="125">
        <v>2</v>
      </c>
      <c r="H345" s="646" t="str">
        <f>Translations!$B$493</f>
        <v>Valori implicite de tip I</v>
      </c>
      <c r="I345" s="646"/>
      <c r="J345" s="180" t="str">
        <f>Translations!$B$528</f>
        <v>Valori implicite de tip II</v>
      </c>
      <c r="K345" s="180" t="str">
        <f>Translations!$B$1061</f>
        <v>Indicatori stabiliți (dacă este cazul)</v>
      </c>
      <c r="L345" s="646" t="str">
        <f>Translations!$B$527</f>
        <v>Analize de laborator</v>
      </c>
      <c r="M345" s="646"/>
      <c r="N345" s="125">
        <f t="shared" si="29"/>
        <v>3</v>
      </c>
      <c r="O345" s="176" t="str">
        <f t="shared" si="30"/>
        <v>Fier și oțel: Combustibil ca intrare în proces</v>
      </c>
      <c r="P345" s="89"/>
      <c r="Q345" s="89" t="str">
        <f t="shared" si="31"/>
        <v>EF_Fier și oțel: Combustibil ca intrare în proces</v>
      </c>
      <c r="V345" s="84"/>
      <c r="X345" s="100" t="b">
        <f t="shared" si="24"/>
        <v>0</v>
      </c>
      <c r="AJ345" s="661">
        <v>1</v>
      </c>
      <c r="AK345" s="661" t="s">
        <v>307</v>
      </c>
      <c r="AL345" s="661">
        <v>1</v>
      </c>
      <c r="AM345" s="661">
        <v>2</v>
      </c>
      <c r="AN345" s="661">
        <v>2</v>
      </c>
    </row>
    <row r="346" spans="1:40" ht="12.75" customHeight="1" outlineLevel="1" x14ac:dyDescent="0.2">
      <c r="A346" s="100">
        <v>24</v>
      </c>
      <c r="B346" s="644" t="str">
        <f t="shared" si="32"/>
        <v>Producerea de fontă sau oțel</v>
      </c>
      <c r="C346" s="21" t="str">
        <f t="shared" si="32"/>
        <v>Fier și oțel</v>
      </c>
      <c r="D346" s="21" t="str">
        <f t="shared" si="32"/>
        <v>Proces (metoda A): numai carbonat</v>
      </c>
      <c r="E346" s="634"/>
      <c r="F346" s="181" t="str">
        <f t="shared" si="21"/>
        <v>Metodă standard: Proces, articolul 24 alineatul (2)</v>
      </c>
      <c r="G346" s="125">
        <v>1</v>
      </c>
      <c r="H346" s="645" t="str">
        <f>Translations!$B$493</f>
        <v>Valori implicite de tip I</v>
      </c>
      <c r="I346" s="645" t="str">
        <f>Translations!$B$528</f>
        <v>Valori implicite de tip II</v>
      </c>
      <c r="J346" s="645"/>
      <c r="K346" s="645"/>
      <c r="L346" s="645" t="str">
        <f>Translations!$B$527</f>
        <v>Analize de laborator</v>
      </c>
      <c r="M346" s="646"/>
      <c r="N346" s="125">
        <f t="shared" si="29"/>
        <v>3</v>
      </c>
      <c r="O346" s="176" t="str">
        <f t="shared" si="30"/>
        <v>Fier și oțel: Proces (metoda A): numai carbonat</v>
      </c>
      <c r="P346" s="89"/>
      <c r="Q346" s="89" t="str">
        <f t="shared" si="31"/>
        <v>EF_Fier și oțel: Proces (metoda A): numai carbonat</v>
      </c>
      <c r="U346" s="263"/>
      <c r="V346" s="84"/>
      <c r="X346" s="100" t="b">
        <f t="shared" si="24"/>
        <v>0</v>
      </c>
      <c r="AJ346" s="661">
        <v>1</v>
      </c>
      <c r="AK346" s="661">
        <v>1</v>
      </c>
      <c r="AL346" s="661" t="s">
        <v>307</v>
      </c>
      <c r="AM346" s="661" t="s">
        <v>307</v>
      </c>
      <c r="AN346" s="661">
        <v>2</v>
      </c>
    </row>
    <row r="347" spans="1:40" ht="12.75" customHeight="1" outlineLevel="1" x14ac:dyDescent="0.2">
      <c r="A347" s="100">
        <v>25</v>
      </c>
      <c r="B347" s="644" t="str">
        <f t="shared" si="32"/>
        <v>Producerea de fontă sau oțel</v>
      </c>
      <c r="C347" s="21" t="str">
        <f t="shared" si="32"/>
        <v>Fier și oțel</v>
      </c>
      <c r="D347" s="21" t="str">
        <f t="shared" si="32"/>
        <v>Proces (metoda A): amestec (carbonat + necalcinat)</v>
      </c>
      <c r="E347" s="634"/>
      <c r="F347" s="181" t="str">
        <f t="shared" si="21"/>
        <v>Metodă standard: Proces, articolul 24 alineatul (2)</v>
      </c>
      <c r="G347" s="125">
        <v>1</v>
      </c>
      <c r="H347" s="645" t="str">
        <f>EUconst_NA</f>
        <v>n.a.</v>
      </c>
      <c r="I347" s="645" t="str">
        <f>EUconst_NA</f>
        <v>n.a.</v>
      </c>
      <c r="J347" s="645"/>
      <c r="K347" s="645"/>
      <c r="L347" s="645" t="str">
        <f>Translations!$B$527</f>
        <v>Analize de laborator</v>
      </c>
      <c r="M347" s="646"/>
      <c r="N347" s="125">
        <f t="shared" si="29"/>
        <v>3</v>
      </c>
      <c r="O347" s="176" t="str">
        <f t="shared" si="30"/>
        <v>Fier și oțel: Proces (metoda A): amestec (carbonat + necalcinat)</v>
      </c>
      <c r="P347" s="89"/>
      <c r="Q347" s="89" t="str">
        <f t="shared" si="31"/>
        <v>EF_Fier și oțel: Proces (metoda A): amestec (carbonat + necalcinat)</v>
      </c>
      <c r="U347" s="263"/>
      <c r="V347" s="84"/>
      <c r="X347" s="100" t="b">
        <f t="shared" si="24"/>
        <v>0</v>
      </c>
      <c r="AJ347" s="661"/>
      <c r="AK347" s="661"/>
      <c r="AL347" s="661" t="s">
        <v>307</v>
      </c>
      <c r="AM347" s="661" t="s">
        <v>307</v>
      </c>
      <c r="AN347" s="661" t="s">
        <v>307</v>
      </c>
    </row>
    <row r="348" spans="1:40" ht="12.75" customHeight="1" outlineLevel="1" x14ac:dyDescent="0.2">
      <c r="A348" s="100">
        <v>26</v>
      </c>
      <c r="B348" s="644" t="str">
        <f t="shared" si="32"/>
        <v>Producerea de fontă sau oțel</v>
      </c>
      <c r="C348" s="21" t="str">
        <f t="shared" si="32"/>
        <v>Fier și oțel</v>
      </c>
      <c r="D348" s="21" t="str">
        <f t="shared" si="32"/>
        <v>Proces (metoda A): necalcinat</v>
      </c>
      <c r="E348" s="634"/>
      <c r="F348" s="181" t="str">
        <f t="shared" si="21"/>
        <v>Metodă standard: Proces, articolul 24 alineatul (2)</v>
      </c>
      <c r="G348" s="125">
        <v>1</v>
      </c>
      <c r="H348" s="645" t="str">
        <f>Translations!$B$493</f>
        <v>Valori implicite de tip I</v>
      </c>
      <c r="I348" s="645" t="str">
        <f>Translations!$B$528</f>
        <v>Valori implicite de tip II</v>
      </c>
      <c r="J348" s="645"/>
      <c r="K348" s="645"/>
      <c r="L348" s="645" t="str">
        <f>Translations!$B$527</f>
        <v>Analize de laborator</v>
      </c>
      <c r="M348" s="646"/>
      <c r="N348" s="125">
        <f t="shared" si="29"/>
        <v>3</v>
      </c>
      <c r="O348" s="176" t="str">
        <f t="shared" si="30"/>
        <v>Fier și oțel: Proces (metoda A): necalcinat</v>
      </c>
      <c r="P348" s="89"/>
      <c r="Q348" s="89" t="str">
        <f t="shared" si="31"/>
        <v>EF_Fier și oțel: Proces (metoda A): necalcinat</v>
      </c>
      <c r="U348" s="263"/>
      <c r="V348" s="84"/>
      <c r="X348" s="100" t="b">
        <f t="shared" si="24"/>
        <v>0</v>
      </c>
      <c r="AJ348" s="661">
        <v>2</v>
      </c>
      <c r="AK348" s="661">
        <v>2</v>
      </c>
      <c r="AL348" s="661" t="s">
        <v>307</v>
      </c>
      <c r="AM348" s="661" t="s">
        <v>307</v>
      </c>
      <c r="AN348" s="661" t="s">
        <v>307</v>
      </c>
    </row>
    <row r="349" spans="1:40" ht="12.75" customHeight="1" outlineLevel="1" x14ac:dyDescent="0.2">
      <c r="A349" s="100">
        <v>27</v>
      </c>
      <c r="B349" s="644" t="str">
        <f t="shared" si="32"/>
        <v>Producerea de fontă sau oțel</v>
      </c>
      <c r="C349" s="21" t="str">
        <f t="shared" si="32"/>
        <v>Fier și oțel</v>
      </c>
      <c r="D349" s="21" t="str">
        <f t="shared" si="32"/>
        <v>Proces (metoda B): producție de oxizi</v>
      </c>
      <c r="E349" s="634"/>
      <c r="F349" s="181" t="str">
        <f t="shared" si="21"/>
        <v>Metodă standard: Proces, articolul 24 alineatul (2)</v>
      </c>
      <c r="G349" s="125">
        <v>1</v>
      </c>
      <c r="H349" s="645" t="str">
        <f>Translations!$B$493</f>
        <v>Valori implicite de tip I</v>
      </c>
      <c r="I349" s="645" t="str">
        <f>Translations!$B$528</f>
        <v>Valori implicite de tip II</v>
      </c>
      <c r="J349" s="645"/>
      <c r="K349" s="645"/>
      <c r="L349" s="645" t="str">
        <f>Translations!$B$527</f>
        <v>Analize de laborator</v>
      </c>
      <c r="M349" s="175"/>
      <c r="N349" s="125">
        <f t="shared" si="29"/>
        <v>3</v>
      </c>
      <c r="O349" s="176" t="str">
        <f t="shared" si="30"/>
        <v>Fier și oțel: Proces (metoda B): producție de oxizi</v>
      </c>
      <c r="P349" s="89"/>
      <c r="Q349" s="89" t="str">
        <f t="shared" si="31"/>
        <v>EF_Fier și oțel: Proces (metoda B): producție de oxizi</v>
      </c>
      <c r="U349" s="263"/>
      <c r="V349" s="84"/>
      <c r="X349" s="100" t="b">
        <f t="shared" si="24"/>
        <v>0</v>
      </c>
      <c r="AJ349" s="661">
        <v>1</v>
      </c>
      <c r="AK349" s="661">
        <v>1</v>
      </c>
      <c r="AL349" s="661" t="s">
        <v>307</v>
      </c>
      <c r="AM349" s="661" t="s">
        <v>307</v>
      </c>
      <c r="AN349" s="661">
        <v>2</v>
      </c>
    </row>
    <row r="350" spans="1:40" ht="12.75" customHeight="1" outlineLevel="1" x14ac:dyDescent="0.2">
      <c r="A350" s="100">
        <v>28</v>
      </c>
      <c r="B350" s="644" t="str">
        <f t="shared" si="32"/>
        <v>Producerea de fontă sau oțel</v>
      </c>
      <c r="C350" s="21" t="str">
        <f t="shared" si="32"/>
        <v>Fier și oțel</v>
      </c>
      <c r="D350" s="21" t="str">
        <f t="shared" si="32"/>
        <v>Bilanțul masic</v>
      </c>
      <c r="E350" s="21"/>
      <c r="F350" s="181" t="str">
        <f t="shared" si="21"/>
        <v>Metoda bilanțului masic, articolul 25</v>
      </c>
      <c r="G350" s="125" t="str">
        <f>EUconst_NA</f>
        <v>n.a.</v>
      </c>
      <c r="H350" s="178"/>
      <c r="I350" s="178"/>
      <c r="J350" s="181"/>
      <c r="K350" s="181"/>
      <c r="L350" s="178"/>
      <c r="M350" s="180"/>
      <c r="N350" s="125" t="str">
        <f t="shared" si="29"/>
        <v>n.a.</v>
      </c>
      <c r="O350" s="176" t="str">
        <f t="shared" si="30"/>
        <v>Fier și oțel: Bilanțul masic</v>
      </c>
      <c r="P350" s="89"/>
      <c r="Q350" s="89" t="str">
        <f t="shared" si="31"/>
        <v>EF_Fier și oțel: Bilanțul masic</v>
      </c>
      <c r="V350" s="84"/>
      <c r="X350" s="100" t="b">
        <f t="shared" si="24"/>
        <v>1</v>
      </c>
      <c r="AJ350" s="661" t="s">
        <v>307</v>
      </c>
      <c r="AK350" s="661" t="s">
        <v>307</v>
      </c>
      <c r="AL350" s="661" t="s">
        <v>307</v>
      </c>
      <c r="AM350" s="661" t="s">
        <v>307</v>
      </c>
      <c r="AN350" s="661" t="s">
        <v>307</v>
      </c>
    </row>
    <row r="351" spans="1:40" ht="12.75" customHeight="1" outlineLevel="1" x14ac:dyDescent="0.2">
      <c r="A351" s="100">
        <v>29</v>
      </c>
      <c r="B351" s="644" t="str">
        <f t="shared" si="32"/>
        <v>Producția de clincher de ciment</v>
      </c>
      <c r="C351" s="21" t="str">
        <f t="shared" si="32"/>
        <v>Clincher de ciment</v>
      </c>
      <c r="D351" s="21" t="str">
        <f t="shared" si="32"/>
        <v>Pe baza intrărilor în cuptor (metoda A)</v>
      </c>
      <c r="E351" s="21"/>
      <c r="F351" s="181" t="str">
        <f t="shared" si="21"/>
        <v>Metodă standard: Proces, articolul 24 alineatul (2)</v>
      </c>
      <c r="G351" s="125">
        <v>1</v>
      </c>
      <c r="H351" s="646" t="str">
        <f>Translations!$B$527</f>
        <v>Analize de laborator</v>
      </c>
      <c r="I351" s="646"/>
      <c r="J351" s="180"/>
      <c r="K351" s="180"/>
      <c r="L351" s="646"/>
      <c r="M351" s="177"/>
      <c r="N351" s="125">
        <f t="shared" si="29"/>
        <v>1</v>
      </c>
      <c r="O351" s="176" t="str">
        <f t="shared" si="30"/>
        <v>Clincher de ciment: Pe baza intrărilor în cuptor (metoda A)</v>
      </c>
      <c r="P351" s="89"/>
      <c r="Q351" s="89" t="str">
        <f t="shared" si="31"/>
        <v>EF_Clincher de ciment: Pe baza intrărilor în cuptor (metoda A)</v>
      </c>
      <c r="V351" s="84"/>
      <c r="X351" s="100" t="b">
        <f t="shared" si="24"/>
        <v>0</v>
      </c>
      <c r="AJ351" s="661">
        <v>2</v>
      </c>
      <c r="AK351" s="661" t="s">
        <v>307</v>
      </c>
      <c r="AL351" s="661" t="s">
        <v>307</v>
      </c>
      <c r="AM351" s="661" t="s">
        <v>307</v>
      </c>
      <c r="AN351" s="661" t="s">
        <v>307</v>
      </c>
    </row>
    <row r="352" spans="1:40" ht="12.75" customHeight="1" outlineLevel="1" x14ac:dyDescent="0.2">
      <c r="A352" s="100">
        <v>30</v>
      </c>
      <c r="B352" s="644" t="str">
        <f t="shared" si="32"/>
        <v>Producția de clincher de ciment</v>
      </c>
      <c r="C352" s="21" t="str">
        <f t="shared" si="32"/>
        <v>Clincher de ciment</v>
      </c>
      <c r="D352" s="21" t="str">
        <f t="shared" si="32"/>
        <v>Producția de clincher (metoda B)</v>
      </c>
      <c r="E352" s="21"/>
      <c r="F352" s="181" t="str">
        <f t="shared" si="21"/>
        <v>Metodă standard: Proces, articolul 24 alineatul (2)</v>
      </c>
      <c r="G352" s="125">
        <v>1</v>
      </c>
      <c r="H352" s="646" t="str">
        <f>Translations!$B$1078</f>
        <v>0,525 t CO2/ t clincher.</v>
      </c>
      <c r="I352" s="646" t="str">
        <f>Translations!$B$528</f>
        <v>Valori implicite de tip II</v>
      </c>
      <c r="J352" s="180"/>
      <c r="K352" s="180"/>
      <c r="L352" s="646" t="str">
        <f>Translations!$B$527</f>
        <v>Analize de laborator</v>
      </c>
      <c r="M352" s="177"/>
      <c r="N352" s="125">
        <f t="shared" si="29"/>
        <v>3</v>
      </c>
      <c r="O352" s="176" t="str">
        <f t="shared" si="30"/>
        <v>Clincher de ciment: Producția de clincher (metoda B)</v>
      </c>
      <c r="P352" s="89"/>
      <c r="Q352" s="89" t="str">
        <f t="shared" si="31"/>
        <v>EF_Clincher de ciment: Producția de clincher (metoda B)</v>
      </c>
      <c r="V352" s="84"/>
      <c r="X352" s="100" t="b">
        <f t="shared" si="24"/>
        <v>0</v>
      </c>
      <c r="AJ352" s="661">
        <v>1</v>
      </c>
      <c r="AK352" s="661">
        <v>1</v>
      </c>
      <c r="AL352" s="661" t="s">
        <v>307</v>
      </c>
      <c r="AM352" s="661" t="s">
        <v>307</v>
      </c>
      <c r="AN352" s="661">
        <v>2</v>
      </c>
    </row>
    <row r="353" spans="1:40" ht="12.75" customHeight="1" outlineLevel="1" x14ac:dyDescent="0.2">
      <c r="A353" s="100">
        <v>31</v>
      </c>
      <c r="B353" s="644" t="str">
        <f t="shared" si="32"/>
        <v>Producția de clincher de ciment</v>
      </c>
      <c r="C353" s="21" t="str">
        <f t="shared" si="32"/>
        <v>Clincher de ciment</v>
      </c>
      <c r="D353" s="21" t="str">
        <f t="shared" si="32"/>
        <v>Praf din cuptoarele de ciment (CKD)</v>
      </c>
      <c r="E353" s="21"/>
      <c r="F353" s="181" t="str">
        <f t="shared" si="21"/>
        <v>Metodă standard: Proces, articolul 24 alineatul (2)</v>
      </c>
      <c r="G353" s="125">
        <v>1</v>
      </c>
      <c r="H353" s="646" t="str">
        <f>Translations!$B$1082</f>
        <v>0,525 t CO2/ t praf.</v>
      </c>
      <c r="I353" s="646" t="str">
        <f>Translations!$B$527</f>
        <v>Analize de laborator</v>
      </c>
      <c r="J353" s="180"/>
      <c r="K353" s="180"/>
      <c r="L353" s="646"/>
      <c r="M353" s="177"/>
      <c r="N353" s="125">
        <f t="shared" si="29"/>
        <v>2</v>
      </c>
      <c r="O353" s="176" t="str">
        <f t="shared" si="30"/>
        <v>Clincher de ciment: Praf din cuptoarele de ciment (CKD)</v>
      </c>
      <c r="P353" s="89"/>
      <c r="Q353" s="89" t="str">
        <f t="shared" si="31"/>
        <v>EF_Clincher de ciment: Praf din cuptoarele de ciment (CKD)</v>
      </c>
      <c r="V353" s="84"/>
      <c r="X353" s="100" t="b">
        <f t="shared" si="24"/>
        <v>0</v>
      </c>
      <c r="AJ353" s="661">
        <v>1</v>
      </c>
      <c r="AK353" s="661">
        <v>2</v>
      </c>
      <c r="AL353" s="661" t="s">
        <v>307</v>
      </c>
      <c r="AM353" s="661" t="s">
        <v>307</v>
      </c>
      <c r="AN353" s="661" t="s">
        <v>307</v>
      </c>
    </row>
    <row r="354" spans="1:40" ht="12.75" customHeight="1" outlineLevel="1" x14ac:dyDescent="0.2">
      <c r="A354" s="100">
        <v>32</v>
      </c>
      <c r="B354" s="644" t="str">
        <f t="shared" si="32"/>
        <v>Producția de clincher de ciment</v>
      </c>
      <c r="C354" s="21" t="str">
        <f t="shared" si="32"/>
        <v>Clincher de ciment</v>
      </c>
      <c r="D354" s="21" t="str">
        <f t="shared" si="32"/>
        <v>Carbon care nu provine din carbonați</v>
      </c>
      <c r="E354" s="21"/>
      <c r="F354" s="181" t="str">
        <f t="shared" si="21"/>
        <v>Metodă standard: Proces, articolul 24 alineatul (2)</v>
      </c>
      <c r="G354" s="125">
        <v>1</v>
      </c>
      <c r="H354" s="646" t="str">
        <f>Translations!$B$1085</f>
        <v>Cele mai bune practici:</v>
      </c>
      <c r="I354" s="646" t="str">
        <f>Translations!$B$527</f>
        <v>Analize de laborator</v>
      </c>
      <c r="J354" s="180"/>
      <c r="K354" s="180"/>
      <c r="L354" s="646"/>
      <c r="M354" s="177"/>
      <c r="N354" s="125">
        <f t="shared" si="29"/>
        <v>2</v>
      </c>
      <c r="O354" s="176" t="str">
        <f t="shared" si="30"/>
        <v>Clincher de ciment: Carbon care nu provine din carbonați</v>
      </c>
      <c r="P354" s="89"/>
      <c r="Q354" s="89" t="str">
        <f t="shared" si="31"/>
        <v>EF_Clincher de ciment: Carbon care nu provine din carbonați</v>
      </c>
      <c r="X354" s="100" t="b">
        <f t="shared" si="24"/>
        <v>0</v>
      </c>
      <c r="AJ354" s="661">
        <v>2</v>
      </c>
      <c r="AK354" s="661">
        <v>2</v>
      </c>
      <c r="AL354" s="661" t="s">
        <v>307</v>
      </c>
      <c r="AM354" s="661" t="s">
        <v>307</v>
      </c>
      <c r="AN354" s="661" t="s">
        <v>307</v>
      </c>
    </row>
    <row r="355" spans="1:40" ht="12.75" customHeight="1" outlineLevel="1" x14ac:dyDescent="0.2">
      <c r="A355" s="100">
        <v>33</v>
      </c>
      <c r="B355" s="644" t="str">
        <f t="shared" si="32"/>
        <v>Producerea de var sau calcinarea dolomitei/magnezitului</v>
      </c>
      <c r="C355" s="21" t="str">
        <f t="shared" si="32"/>
        <v>Var / dolomită / magnezit</v>
      </c>
      <c r="D355" s="21" t="str">
        <f t="shared" si="32"/>
        <v>Proces (metoda A): numai carbonat</v>
      </c>
      <c r="E355" s="634"/>
      <c r="F355" s="181" t="str">
        <f t="shared" ref="F355:F382" si="33">F293</f>
        <v>Metodă standard: Proces, articolul 24 alineatul (2)</v>
      </c>
      <c r="G355" s="125">
        <v>1</v>
      </c>
      <c r="H355" s="645" t="str">
        <f>Translations!$B$493</f>
        <v>Valori implicite de tip I</v>
      </c>
      <c r="I355" s="645" t="str">
        <f>Translations!$B$528</f>
        <v>Valori implicite de tip II</v>
      </c>
      <c r="J355" s="645"/>
      <c r="K355" s="645"/>
      <c r="L355" s="645" t="str">
        <f>Translations!$B$527</f>
        <v>Analize de laborator</v>
      </c>
      <c r="M355" s="177"/>
      <c r="N355" s="125">
        <f t="shared" si="29"/>
        <v>3</v>
      </c>
      <c r="O355" s="176" t="str">
        <f t="shared" si="30"/>
        <v>Var / dolomită / magnezit: Proces (metoda A): numai carbonat</v>
      </c>
      <c r="P355" s="89"/>
      <c r="Q355" s="89" t="str">
        <f t="shared" si="31"/>
        <v>EF_Var / dolomită / magnezit: Proces (metoda A): numai carbonat</v>
      </c>
      <c r="X355" s="100" t="b">
        <f t="shared" si="24"/>
        <v>0</v>
      </c>
      <c r="AJ355" s="661">
        <v>1</v>
      </c>
      <c r="AK355" s="661">
        <v>1</v>
      </c>
      <c r="AL355" s="661" t="s">
        <v>307</v>
      </c>
      <c r="AM355" s="661" t="s">
        <v>307</v>
      </c>
      <c r="AN355" s="661">
        <v>2</v>
      </c>
    </row>
    <row r="356" spans="1:40" ht="12.75" customHeight="1" outlineLevel="1" x14ac:dyDescent="0.2">
      <c r="A356" s="100">
        <v>34</v>
      </c>
      <c r="B356" s="644" t="str">
        <f t="shared" si="32"/>
        <v>Producerea de var sau calcinarea dolomitei/magnezitului</v>
      </c>
      <c r="C356" s="21" t="str">
        <f t="shared" si="32"/>
        <v>Var / dolomită / magnezit</v>
      </c>
      <c r="D356" s="21" t="str">
        <f t="shared" si="32"/>
        <v>Proces (metoda A): amestec (carbonat + necalcinat)</v>
      </c>
      <c r="E356" s="634"/>
      <c r="F356" s="181" t="str">
        <f t="shared" si="33"/>
        <v>Metodă standard: Proces, articolul 24 alineatul (2)</v>
      </c>
      <c r="G356" s="125">
        <v>1</v>
      </c>
      <c r="H356" s="645" t="str">
        <f>EUconst_NA</f>
        <v>n.a.</v>
      </c>
      <c r="I356" s="645" t="str">
        <f>EUconst_NA</f>
        <v>n.a.</v>
      </c>
      <c r="J356" s="645"/>
      <c r="K356" s="645"/>
      <c r="L356" s="645" t="str">
        <f>Translations!$B$527</f>
        <v>Analize de laborator</v>
      </c>
      <c r="M356" s="177"/>
      <c r="N356" s="125">
        <f t="shared" si="29"/>
        <v>3</v>
      </c>
      <c r="O356" s="176" t="str">
        <f t="shared" si="30"/>
        <v>Var / dolomită / magnezit: Proces (metoda A): amestec (carbonat + necalcinat)</v>
      </c>
      <c r="P356" s="89"/>
      <c r="Q356" s="89" t="str">
        <f t="shared" si="31"/>
        <v>EF_Var / dolomită / magnezit: Proces (metoda A): amestec (carbonat + necalcinat)</v>
      </c>
      <c r="X356" s="100" t="b">
        <f t="shared" si="24"/>
        <v>0</v>
      </c>
      <c r="AJ356" s="661" t="str">
        <f>Translations!$B$530</f>
        <v>n.a.</v>
      </c>
      <c r="AK356" s="661" t="str">
        <f>Translations!$B$530</f>
        <v>n.a.</v>
      </c>
      <c r="AL356" s="661" t="s">
        <v>307</v>
      </c>
      <c r="AM356" s="661" t="s">
        <v>307</v>
      </c>
      <c r="AN356" s="661">
        <v>2</v>
      </c>
    </row>
    <row r="357" spans="1:40" ht="12.75" customHeight="1" outlineLevel="1" x14ac:dyDescent="0.2">
      <c r="A357" s="100">
        <v>35</v>
      </c>
      <c r="B357" s="644" t="str">
        <f t="shared" si="32"/>
        <v>Producerea de var sau calcinarea dolomitei/magnezitului</v>
      </c>
      <c r="C357" s="21" t="str">
        <f t="shared" si="32"/>
        <v>Var / dolomită / magnezit</v>
      </c>
      <c r="D357" s="21" t="str">
        <f t="shared" si="32"/>
        <v>Proces (metoda A): necalcinat</v>
      </c>
      <c r="E357" s="634"/>
      <c r="F357" s="181" t="str">
        <f t="shared" si="33"/>
        <v>Metodă standard: Proces, articolul 24 alineatul (2)</v>
      </c>
      <c r="G357" s="125">
        <v>1</v>
      </c>
      <c r="H357" s="645" t="str">
        <f>Translations!$B$1085</f>
        <v>Cele mai bune practici:</v>
      </c>
      <c r="I357" s="645" t="str">
        <f>Translations!$B$527</f>
        <v>Analize de laborator</v>
      </c>
      <c r="J357" s="645"/>
      <c r="K357" s="645"/>
      <c r="L357" s="645"/>
      <c r="M357" s="177"/>
      <c r="N357" s="125">
        <f t="shared" si="29"/>
        <v>2</v>
      </c>
      <c r="O357" s="176" t="str">
        <f t="shared" si="30"/>
        <v>Var / dolomită / magnezit: Proces (metoda A): necalcinat</v>
      </c>
      <c r="P357" s="89"/>
      <c r="Q357" s="89" t="str">
        <f t="shared" si="31"/>
        <v>EF_Var / dolomită / magnezit: Proces (metoda A): necalcinat</v>
      </c>
      <c r="X357" s="100" t="b">
        <f t="shared" si="24"/>
        <v>0</v>
      </c>
      <c r="AJ357" s="661">
        <v>2</v>
      </c>
      <c r="AK357" s="661">
        <v>2</v>
      </c>
      <c r="AL357" s="661" t="s">
        <v>307</v>
      </c>
      <c r="AM357" s="661" t="s">
        <v>307</v>
      </c>
      <c r="AN357" s="661" t="s">
        <v>307</v>
      </c>
    </row>
    <row r="358" spans="1:40" ht="12.75" customHeight="1" outlineLevel="1" x14ac:dyDescent="0.2">
      <c r="A358" s="100">
        <v>36</v>
      </c>
      <c r="B358" s="644" t="str">
        <f t="shared" si="32"/>
        <v>Producerea de var sau calcinarea dolomitei/magnezitului</v>
      </c>
      <c r="C358" s="21" t="str">
        <f t="shared" si="32"/>
        <v>Var / dolomită / magnezit</v>
      </c>
      <c r="D358" s="21" t="str">
        <f t="shared" si="32"/>
        <v>Proces (metoda B): producție de oxizi</v>
      </c>
      <c r="E358" s="634"/>
      <c r="F358" s="181" t="str">
        <f t="shared" si="33"/>
        <v>Metodă standard: Proces, articolul 24 alineatul (2)</v>
      </c>
      <c r="G358" s="125">
        <v>1</v>
      </c>
      <c r="H358" s="646" t="str">
        <f>Translations!$B$493</f>
        <v>Valori implicite de tip I</v>
      </c>
      <c r="I358" s="646" t="str">
        <f>Translations!$B$528</f>
        <v>Valori implicite de tip II</v>
      </c>
      <c r="J358" s="180"/>
      <c r="K358" s="180"/>
      <c r="L358" s="646" t="str">
        <f>Translations!$B$527</f>
        <v>Analize de laborator</v>
      </c>
      <c r="M358" s="177"/>
      <c r="N358" s="125">
        <f t="shared" si="29"/>
        <v>3</v>
      </c>
      <c r="O358" s="176" t="str">
        <f t="shared" si="30"/>
        <v>Var / dolomită / magnezit: Proces (metoda B): producție de oxizi</v>
      </c>
      <c r="P358" s="89"/>
      <c r="Q358" s="89" t="str">
        <f t="shared" si="31"/>
        <v>EF_Var / dolomită / magnezit: Proces (metoda B): producție de oxizi</v>
      </c>
      <c r="X358" s="100" t="b">
        <f t="shared" si="24"/>
        <v>0</v>
      </c>
      <c r="AJ358" s="661">
        <v>1</v>
      </c>
      <c r="AK358" s="661">
        <v>1</v>
      </c>
      <c r="AL358" s="661" t="s">
        <v>307</v>
      </c>
      <c r="AM358" s="661" t="s">
        <v>307</v>
      </c>
      <c r="AN358" s="661">
        <v>2</v>
      </c>
    </row>
    <row r="359" spans="1:40" ht="12.75" customHeight="1" outlineLevel="1" x14ac:dyDescent="0.2">
      <c r="A359" s="100">
        <v>37</v>
      </c>
      <c r="B359" s="644" t="str">
        <f t="shared" si="32"/>
        <v>Producerea de var sau calcinarea dolomitei/magnezitului</v>
      </c>
      <c r="C359" s="21" t="str">
        <f t="shared" si="32"/>
        <v>Var / dolomită / magnezit</v>
      </c>
      <c r="D359" s="21" t="str">
        <f t="shared" si="32"/>
        <v>Praf de cuptor (metoda B)</v>
      </c>
      <c r="E359" s="21"/>
      <c r="F359" s="181" t="str">
        <f t="shared" si="33"/>
        <v>Metodă standard: Proces, articolul 24 alineatul (2)</v>
      </c>
      <c r="G359" s="125">
        <v>1</v>
      </c>
      <c r="H359" s="646" t="str">
        <f>Translations!$B$493</f>
        <v>Valori implicite de tip I</v>
      </c>
      <c r="I359" s="646" t="str">
        <f>Translations!$B$528</f>
        <v>Valori implicite de tip II</v>
      </c>
      <c r="J359" s="180"/>
      <c r="K359" s="180"/>
      <c r="L359" s="646" t="str">
        <f>Translations!$B$527</f>
        <v>Analize de laborator</v>
      </c>
      <c r="M359" s="177"/>
      <c r="N359" s="125">
        <f t="shared" si="29"/>
        <v>3</v>
      </c>
      <c r="O359" s="176" t="str">
        <f t="shared" si="30"/>
        <v>Var / dolomită / magnezit: Praf de cuptor (metoda B)</v>
      </c>
      <c r="P359" s="89"/>
      <c r="Q359" s="89" t="str">
        <f t="shared" si="31"/>
        <v>EF_Var / dolomită / magnezit: Praf de cuptor (metoda B)</v>
      </c>
      <c r="X359" s="100" t="b">
        <f t="shared" si="24"/>
        <v>0</v>
      </c>
      <c r="AJ359" s="661">
        <v>1</v>
      </c>
      <c r="AK359" s="661">
        <v>1</v>
      </c>
      <c r="AL359" s="661" t="s">
        <v>307</v>
      </c>
      <c r="AM359" s="661" t="s">
        <v>307</v>
      </c>
      <c r="AN359" s="661">
        <v>2</v>
      </c>
    </row>
    <row r="360" spans="1:40" ht="12.75" customHeight="1" outlineLevel="1" x14ac:dyDescent="0.2">
      <c r="A360" s="100">
        <v>38</v>
      </c>
      <c r="B360" s="644" t="str">
        <f t="shared" si="32"/>
        <v>Fabricarea sticlei</v>
      </c>
      <c r="C360" s="21" t="str">
        <f t="shared" si="32"/>
        <v>Sticlă și vată minerală</v>
      </c>
      <c r="D360" s="21" t="str">
        <f t="shared" si="32"/>
        <v>Proces (metoda A): numai carbonat</v>
      </c>
      <c r="E360" s="634"/>
      <c r="F360" s="181" t="str">
        <f t="shared" si="33"/>
        <v>Metodă standard: Proces, articolul 24 alineatul (2)</v>
      </c>
      <c r="G360" s="125">
        <v>1</v>
      </c>
      <c r="H360" s="646" t="str">
        <f>Translations!$B$1085</f>
        <v>Cele mai bune practici:</v>
      </c>
      <c r="I360" s="646" t="str">
        <f>Translations!$B$527</f>
        <v>Analize de laborator</v>
      </c>
      <c r="J360" s="645"/>
      <c r="K360" s="645"/>
      <c r="L360" s="645"/>
      <c r="M360" s="175"/>
      <c r="N360" s="125">
        <f t="shared" si="29"/>
        <v>2</v>
      </c>
      <c r="O360" s="176" t="str">
        <f t="shared" si="30"/>
        <v>Sticlă și vată minerală: Proces (metoda A): numai carbonat</v>
      </c>
      <c r="P360" s="89"/>
      <c r="Q360" s="89" t="str">
        <f t="shared" si="31"/>
        <v>EF_Sticlă și vată minerală: Proces (metoda A): numai carbonat</v>
      </c>
      <c r="X360" s="100" t="b">
        <f t="shared" si="24"/>
        <v>0</v>
      </c>
      <c r="AJ360" s="661">
        <v>2</v>
      </c>
      <c r="AK360" s="661">
        <v>2</v>
      </c>
      <c r="AL360" s="661" t="s">
        <v>307</v>
      </c>
      <c r="AM360" s="661" t="s">
        <v>307</v>
      </c>
      <c r="AN360" s="661" t="s">
        <v>307</v>
      </c>
    </row>
    <row r="361" spans="1:40" ht="12.75" customHeight="1" outlineLevel="1" x14ac:dyDescent="0.2">
      <c r="A361" s="100">
        <v>39</v>
      </c>
      <c r="B361" s="644" t="str">
        <f t="shared" si="32"/>
        <v>Fabricarea sticlei</v>
      </c>
      <c r="C361" s="21" t="str">
        <f t="shared" si="32"/>
        <v>Sticlă și vată minerală</v>
      </c>
      <c r="D361" s="21" t="str">
        <f t="shared" si="32"/>
        <v>Proces (metoda A): amestec (carbonat + necalcinat)</v>
      </c>
      <c r="E361" s="634"/>
      <c r="F361" s="181" t="str">
        <f t="shared" si="33"/>
        <v>Metodă standard: Proces, articolul 24 alineatul (2)</v>
      </c>
      <c r="G361" s="125">
        <v>1</v>
      </c>
      <c r="H361" s="645" t="str">
        <f>EUconst_NA</f>
        <v>n.a.</v>
      </c>
      <c r="I361" s="645" t="str">
        <f>EUconst_NA</f>
        <v>n.a.</v>
      </c>
      <c r="J361" s="645"/>
      <c r="K361" s="645"/>
      <c r="L361" s="645" t="str">
        <f>Translations!$B$527</f>
        <v>Analize de laborator</v>
      </c>
      <c r="M361" s="175"/>
      <c r="N361" s="125">
        <f t="shared" si="29"/>
        <v>3</v>
      </c>
      <c r="O361" s="176" t="str">
        <f t="shared" si="30"/>
        <v>Sticlă și vată minerală: Proces (metoda A): amestec (carbonat + necalcinat)</v>
      </c>
      <c r="P361" s="89"/>
      <c r="Q361" s="89" t="str">
        <f t="shared" si="31"/>
        <v>EF_Sticlă și vată minerală: Proces (metoda A): amestec (carbonat + necalcinat)</v>
      </c>
      <c r="X361" s="100" t="b">
        <f t="shared" si="24"/>
        <v>0</v>
      </c>
      <c r="AJ361" s="661" t="str">
        <f>Translations!$B$530</f>
        <v>n.a.</v>
      </c>
      <c r="AK361" s="661" t="str">
        <f>Translations!$B$530</f>
        <v>n.a.</v>
      </c>
      <c r="AL361" s="661" t="s">
        <v>307</v>
      </c>
      <c r="AM361" s="661" t="s">
        <v>307</v>
      </c>
      <c r="AN361" s="661">
        <v>2</v>
      </c>
    </row>
    <row r="362" spans="1:40" ht="12.75" customHeight="1" outlineLevel="1" x14ac:dyDescent="0.2">
      <c r="A362" s="100">
        <v>40</v>
      </c>
      <c r="B362" s="644" t="str">
        <f t="shared" si="32"/>
        <v>Fabricarea sticlei</v>
      </c>
      <c r="C362" s="21" t="str">
        <f t="shared" si="32"/>
        <v>Sticlă și vată minerală</v>
      </c>
      <c r="D362" s="21" t="str">
        <f t="shared" si="32"/>
        <v>Proces (metoda A): necalcinat</v>
      </c>
      <c r="E362" s="634"/>
      <c r="F362" s="181" t="str">
        <f t="shared" si="33"/>
        <v>Metodă standard: Proces, articolul 24 alineatul (2)</v>
      </c>
      <c r="G362" s="125">
        <v>1</v>
      </c>
      <c r="H362" s="649" t="str">
        <f>Translations!$B$1070</f>
        <v>Cele mai bune practici și valoarea implicită de tipul I</v>
      </c>
      <c r="I362" s="649" t="str">
        <f>Translations!$B$527</f>
        <v>Analize de laborator</v>
      </c>
      <c r="J362" s="645"/>
      <c r="K362" s="645"/>
      <c r="L362" s="645"/>
      <c r="M362" s="175"/>
      <c r="N362" s="125">
        <f t="shared" si="29"/>
        <v>2</v>
      </c>
      <c r="O362" s="176" t="str">
        <f t="shared" si="30"/>
        <v>Sticlă și vată minerală: Proces (metoda A): necalcinat</v>
      </c>
      <c r="P362" s="89"/>
      <c r="Q362" s="89" t="str">
        <f t="shared" si="31"/>
        <v>EF_Sticlă și vată minerală: Proces (metoda A): necalcinat</v>
      </c>
      <c r="X362" s="100" t="b">
        <f t="shared" si="24"/>
        <v>0</v>
      </c>
      <c r="AJ362" s="661">
        <v>1</v>
      </c>
      <c r="AK362" s="661">
        <v>2</v>
      </c>
      <c r="AL362" s="661" t="s">
        <v>307</v>
      </c>
      <c r="AM362" s="661" t="s">
        <v>307</v>
      </c>
      <c r="AN362" s="661" t="s">
        <v>307</v>
      </c>
    </row>
    <row r="363" spans="1:40" ht="12.75" customHeight="1" outlineLevel="1" x14ac:dyDescent="0.2">
      <c r="A363" s="100">
        <v>41</v>
      </c>
      <c r="B363" s="644" t="str">
        <f t="shared" ref="B363:D382" si="34">B301</f>
        <v>Fabricarea de produse ceramice</v>
      </c>
      <c r="C363" s="21" t="str">
        <f t="shared" si="34"/>
        <v>Produse ceramice</v>
      </c>
      <c r="D363" s="21" t="str">
        <f t="shared" si="34"/>
        <v>Proces (metoda A): numai carbonat</v>
      </c>
      <c r="E363" s="634"/>
      <c r="F363" s="181" t="str">
        <f t="shared" si="33"/>
        <v>Metodă standard: Proces, articolul 24 alineatul (2)</v>
      </c>
      <c r="G363" s="125">
        <v>1</v>
      </c>
      <c r="H363" s="646" t="str">
        <f>Translations!$B$1093</f>
        <v>0,08794 tone CO2 per tonă de argilă uscată</v>
      </c>
      <c r="I363" s="646" t="str">
        <f>Translations!$B$1085</f>
        <v>Cele mai bune practici:</v>
      </c>
      <c r="J363" s="180"/>
      <c r="K363" s="180"/>
      <c r="L363" s="646" t="str">
        <f>Translations!$B$527</f>
        <v>Analize de laborator</v>
      </c>
      <c r="M363" s="175"/>
      <c r="N363" s="125">
        <f t="shared" si="29"/>
        <v>3</v>
      </c>
      <c r="O363" s="176" t="str">
        <f t="shared" si="30"/>
        <v>Produse ceramice: Proces (metoda A): numai carbonat</v>
      </c>
      <c r="P363" s="89"/>
      <c r="Q363" s="89" t="str">
        <f t="shared" si="31"/>
        <v>EF_Produse ceramice: Proces (metoda A): numai carbonat</v>
      </c>
      <c r="X363" s="100" t="b">
        <f t="shared" si="24"/>
        <v>0</v>
      </c>
      <c r="AJ363" s="661">
        <v>1</v>
      </c>
      <c r="AK363" s="661">
        <v>2</v>
      </c>
      <c r="AL363" s="661" t="s">
        <v>307</v>
      </c>
      <c r="AM363" s="661" t="s">
        <v>307</v>
      </c>
      <c r="AN363" s="661">
        <v>2</v>
      </c>
    </row>
    <row r="364" spans="1:40" ht="12.75" customHeight="1" outlineLevel="1" x14ac:dyDescent="0.2">
      <c r="A364" s="100">
        <v>42</v>
      </c>
      <c r="B364" s="644" t="str">
        <f t="shared" si="34"/>
        <v>Fabricarea de produse ceramice</v>
      </c>
      <c r="C364" s="21" t="str">
        <f t="shared" si="34"/>
        <v>Produse ceramice</v>
      </c>
      <c r="D364" s="21" t="str">
        <f t="shared" si="34"/>
        <v>Proces (metoda A): amestec (carbonat + necalcinat)</v>
      </c>
      <c r="E364" s="634"/>
      <c r="F364" s="181" t="str">
        <f t="shared" si="33"/>
        <v>Metodă standard: Proces, articolul 24 alineatul (2)</v>
      </c>
      <c r="G364" s="125">
        <v>1</v>
      </c>
      <c r="H364" s="646" t="str">
        <f>Translations!$B$1093</f>
        <v>0,08794 tone CO2 per tonă de argilă uscată</v>
      </c>
      <c r="I364" s="646" t="str">
        <f>Translations!$B$1085</f>
        <v>Cele mai bune practici:</v>
      </c>
      <c r="J364" s="180"/>
      <c r="K364" s="180"/>
      <c r="L364" s="646" t="str">
        <f>Translations!$B$527</f>
        <v>Analize de laborator</v>
      </c>
      <c r="M364" s="177"/>
      <c r="N364" s="125">
        <f t="shared" si="29"/>
        <v>3</v>
      </c>
      <c r="O364" s="176" t="str">
        <f t="shared" si="30"/>
        <v>Produse ceramice: Proces (metoda A): amestec (carbonat + necalcinat)</v>
      </c>
      <c r="P364" s="89"/>
      <c r="Q364" s="89" t="str">
        <f t="shared" si="31"/>
        <v>EF_Produse ceramice: Proces (metoda A): amestec (carbonat + necalcinat)</v>
      </c>
      <c r="U364" s="263"/>
      <c r="V364" s="84"/>
      <c r="X364" s="100" t="b">
        <f t="shared" si="24"/>
        <v>0</v>
      </c>
      <c r="AJ364" s="661">
        <v>1</v>
      </c>
      <c r="AK364" s="661">
        <v>2</v>
      </c>
      <c r="AL364" s="661" t="s">
        <v>307</v>
      </c>
      <c r="AM364" s="661" t="s">
        <v>307</v>
      </c>
      <c r="AN364" s="661">
        <v>2</v>
      </c>
    </row>
    <row r="365" spans="1:40" ht="12.75" customHeight="1" outlineLevel="1" x14ac:dyDescent="0.2">
      <c r="A365" s="100">
        <v>43</v>
      </c>
      <c r="B365" s="644" t="str">
        <f t="shared" si="34"/>
        <v>Fabricarea de produse ceramice</v>
      </c>
      <c r="C365" s="21" t="str">
        <f t="shared" si="34"/>
        <v>Produse ceramice</v>
      </c>
      <c r="D365" s="21" t="str">
        <f t="shared" si="34"/>
        <v>Proces (metoda A): necalcinat</v>
      </c>
      <c r="E365" s="634"/>
      <c r="F365" s="181" t="str">
        <f t="shared" si="33"/>
        <v>Metodă standard: Proces, articolul 24 alineatul (2)</v>
      </c>
      <c r="G365" s="125">
        <v>1</v>
      </c>
      <c r="H365" s="646" t="str">
        <f>Translations!$B$1093</f>
        <v>0,08794 tone CO2 per tonă de argilă uscată</v>
      </c>
      <c r="I365" s="646" t="str">
        <f>Translations!$B$1085</f>
        <v>Cele mai bune practici:</v>
      </c>
      <c r="J365" s="180"/>
      <c r="K365" s="180"/>
      <c r="L365" s="646" t="str">
        <f>Translations!$B$527</f>
        <v>Analize de laborator</v>
      </c>
      <c r="M365" s="177"/>
      <c r="N365" s="125">
        <f t="shared" si="29"/>
        <v>3</v>
      </c>
      <c r="O365" s="176" t="str">
        <f t="shared" si="30"/>
        <v>Produse ceramice: Proces (metoda A): necalcinat</v>
      </c>
      <c r="P365" s="89"/>
      <c r="Q365" s="89" t="str">
        <f t="shared" si="31"/>
        <v>EF_Produse ceramice: Proces (metoda A): necalcinat</v>
      </c>
      <c r="U365" s="263"/>
      <c r="V365" s="84"/>
      <c r="X365" s="100" t="b">
        <f t="shared" si="24"/>
        <v>0</v>
      </c>
      <c r="AJ365" s="661">
        <v>1</v>
      </c>
      <c r="AK365" s="661">
        <v>2</v>
      </c>
      <c r="AL365" s="661" t="s">
        <v>307</v>
      </c>
      <c r="AM365" s="661" t="s">
        <v>307</v>
      </c>
      <c r="AN365" s="661">
        <v>2</v>
      </c>
    </row>
    <row r="366" spans="1:40" ht="12.75" customHeight="1" outlineLevel="1" x14ac:dyDescent="0.2">
      <c r="A366" s="100">
        <v>44</v>
      </c>
      <c r="B366" s="644" t="str">
        <f t="shared" si="34"/>
        <v>Fabricarea de produse ceramice</v>
      </c>
      <c r="C366" s="21" t="str">
        <f t="shared" si="34"/>
        <v>Produse ceramice</v>
      </c>
      <c r="D366" s="21" t="str">
        <f t="shared" si="34"/>
        <v>Proces (metoda B): producție de oxizi</v>
      </c>
      <c r="E366" s="21"/>
      <c r="F366" s="181" t="str">
        <f t="shared" si="33"/>
        <v>Metodă standard: Proces, articolul 24 alineatul (2)</v>
      </c>
      <c r="G366" s="125">
        <v>1</v>
      </c>
      <c r="H366" s="646" t="str">
        <f>Translations!$B$1096</f>
        <v>0,09642 tone de CO2 per tonă de produs</v>
      </c>
      <c r="I366" s="646" t="str">
        <f>Translations!$B$1085</f>
        <v>Cele mai bune practici:</v>
      </c>
      <c r="J366" s="180"/>
      <c r="K366" s="180"/>
      <c r="L366" s="646" t="str">
        <f>Translations!$B$527</f>
        <v>Analize de laborator</v>
      </c>
      <c r="M366" s="175"/>
      <c r="N366" s="125">
        <f t="shared" si="29"/>
        <v>3</v>
      </c>
      <c r="O366" s="176" t="str">
        <f t="shared" si="30"/>
        <v>Produse ceramice: Proces (metoda B): producție de oxizi</v>
      </c>
      <c r="P366" s="89"/>
      <c r="Q366" s="89" t="str">
        <f t="shared" si="31"/>
        <v>EF_Produse ceramice: Proces (metoda B): producție de oxizi</v>
      </c>
      <c r="X366" s="100" t="b">
        <f t="shared" si="24"/>
        <v>0</v>
      </c>
      <c r="AJ366" s="661">
        <v>1</v>
      </c>
      <c r="AK366" s="661">
        <v>2</v>
      </c>
      <c r="AL366" s="661" t="s">
        <v>307</v>
      </c>
      <c r="AM366" s="661" t="s">
        <v>307</v>
      </c>
      <c r="AN366" s="661">
        <v>2</v>
      </c>
    </row>
    <row r="367" spans="1:40" ht="12.75" customHeight="1" outlineLevel="1" x14ac:dyDescent="0.2">
      <c r="A367" s="100">
        <v>45</v>
      </c>
      <c r="B367" s="644" t="str">
        <f t="shared" si="34"/>
        <v>Fabricarea de produse ceramice</v>
      </c>
      <c r="C367" s="21" t="str">
        <f t="shared" si="34"/>
        <v>Produse ceramice</v>
      </c>
      <c r="D367" s="21" t="str">
        <f t="shared" si="34"/>
        <v>Epurare</v>
      </c>
      <c r="E367" s="21"/>
      <c r="F367" s="181" t="str">
        <f t="shared" si="33"/>
        <v>Metodă standard: Proces, articolul 24 alineatul (2)</v>
      </c>
      <c r="G367" s="125">
        <v>1</v>
      </c>
      <c r="H367" s="646" t="str">
        <f>Translations!$B$493</f>
        <v>Valori implicite de tip I</v>
      </c>
      <c r="I367" s="175"/>
      <c r="J367" s="89"/>
      <c r="K367" s="89"/>
      <c r="L367" s="175"/>
      <c r="M367" s="175"/>
      <c r="N367" s="125">
        <f t="shared" si="29"/>
        <v>1</v>
      </c>
      <c r="O367" s="176" t="str">
        <f t="shared" si="30"/>
        <v>Produse ceramice: Epurare</v>
      </c>
      <c r="P367" s="89"/>
      <c r="Q367" s="89" t="str">
        <f t="shared" si="31"/>
        <v>EF_Produse ceramice: Epurare</v>
      </c>
      <c r="X367" s="100" t="b">
        <f t="shared" si="24"/>
        <v>0</v>
      </c>
      <c r="AJ367" s="661">
        <v>1</v>
      </c>
      <c r="AK367" s="661" t="s">
        <v>307</v>
      </c>
      <c r="AL367" s="661" t="s">
        <v>307</v>
      </c>
      <c r="AM367" s="661" t="s">
        <v>307</v>
      </c>
      <c r="AN367" s="661" t="s">
        <v>307</v>
      </c>
    </row>
    <row r="368" spans="1:40" ht="12.75" customHeight="1" outlineLevel="1" x14ac:dyDescent="0.2">
      <c r="A368" s="100">
        <v>46</v>
      </c>
      <c r="B368" s="644" t="str">
        <f t="shared" si="34"/>
        <v>Producerea de celuloză</v>
      </c>
      <c r="C368" s="21" t="str">
        <f t="shared" si="34"/>
        <v>Celuloză și hârtie</v>
      </c>
      <c r="D368" s="21" t="str">
        <f t="shared" si="34"/>
        <v>Componente chimice</v>
      </c>
      <c r="E368" s="21"/>
      <c r="F368" s="181" t="str">
        <f t="shared" si="33"/>
        <v>Metodă standard: Proces, articolul 24 alineatul (2)</v>
      </c>
      <c r="G368" s="125">
        <v>1</v>
      </c>
      <c r="H368" s="646" t="str">
        <f>Translations!$B$1070</f>
        <v>Cele mai bune practici și valoarea implicită de tipul I</v>
      </c>
      <c r="I368" s="646" t="str">
        <f>Translations!$B$527</f>
        <v>Analize de laborator</v>
      </c>
      <c r="J368" s="89"/>
      <c r="K368" s="89"/>
      <c r="L368" s="175"/>
      <c r="M368" s="175"/>
      <c r="N368" s="125">
        <f t="shared" si="29"/>
        <v>2</v>
      </c>
      <c r="O368" s="176" t="str">
        <f t="shared" si="30"/>
        <v>Celuloză și hârtie: Componente chimice</v>
      </c>
      <c r="P368" s="89"/>
      <c r="Q368" s="89" t="str">
        <f t="shared" si="31"/>
        <v>EF_Celuloză și hârtie: Componente chimice</v>
      </c>
      <c r="X368" s="100" t="b">
        <f t="shared" si="24"/>
        <v>0</v>
      </c>
      <c r="AJ368" s="661">
        <v>1</v>
      </c>
      <c r="AK368" s="661">
        <v>2</v>
      </c>
      <c r="AL368" s="661" t="s">
        <v>307</v>
      </c>
      <c r="AM368" s="661" t="s">
        <v>307</v>
      </c>
      <c r="AN368" s="661" t="s">
        <v>307</v>
      </c>
    </row>
    <row r="369" spans="1:40" ht="12.75" customHeight="1" outlineLevel="1" x14ac:dyDescent="0.2">
      <c r="A369" s="100">
        <v>47</v>
      </c>
      <c r="B369" s="644" t="str">
        <f t="shared" si="34"/>
        <v>Producerea de negru de fum</v>
      </c>
      <c r="C369" s="21" t="str">
        <f t="shared" si="34"/>
        <v>Negru de fum</v>
      </c>
      <c r="D369" s="21" t="str">
        <f t="shared" si="34"/>
        <v>Metoda bilanțului masic</v>
      </c>
      <c r="E369" s="21"/>
      <c r="F369" s="181" t="str">
        <f t="shared" si="33"/>
        <v>Metoda bilanțului masic, articolul 25</v>
      </c>
      <c r="G369" s="125" t="str">
        <f>EUconst_NA</f>
        <v>n.a.</v>
      </c>
      <c r="H369" s="178"/>
      <c r="I369" s="178"/>
      <c r="J369" s="181"/>
      <c r="K369" s="181"/>
      <c r="L369" s="178"/>
      <c r="M369" s="180"/>
      <c r="N369" s="125" t="str">
        <f t="shared" si="29"/>
        <v>n.a.</v>
      </c>
      <c r="O369" s="176" t="str">
        <f t="shared" si="30"/>
        <v>Negru de fum: Metoda bilanțului masic</v>
      </c>
      <c r="P369" s="89"/>
      <c r="Q369" s="89" t="str">
        <f t="shared" si="31"/>
        <v>EF_Negru de fum: Metoda bilanțului masic</v>
      </c>
      <c r="X369" s="100" t="b">
        <f t="shared" si="24"/>
        <v>1</v>
      </c>
      <c r="AJ369" s="661" t="s">
        <v>307</v>
      </c>
      <c r="AK369" s="661" t="s">
        <v>307</v>
      </c>
      <c r="AL369" s="661" t="s">
        <v>307</v>
      </c>
      <c r="AM369" s="661" t="s">
        <v>307</v>
      </c>
      <c r="AN369" s="661" t="s">
        <v>307</v>
      </c>
    </row>
    <row r="370" spans="1:40" ht="12.75" customHeight="1" outlineLevel="1" x14ac:dyDescent="0.2">
      <c r="A370" s="100">
        <v>48</v>
      </c>
      <c r="B370" s="644" t="str">
        <f t="shared" si="34"/>
        <v>Producerea de amoniac</v>
      </c>
      <c r="C370" s="21" t="str">
        <f t="shared" si="34"/>
        <v>Amoniac</v>
      </c>
      <c r="D370" s="21" t="str">
        <f t="shared" si="34"/>
        <v>Combustibil ca intrare în proces</v>
      </c>
      <c r="E370" s="21"/>
      <c r="F370" s="181" t="str">
        <f t="shared" si="33"/>
        <v>Metodă standard: Combustibil, articolul 24 alineatul (1)</v>
      </c>
      <c r="G370" s="182" t="s">
        <v>500</v>
      </c>
      <c r="H370" s="646" t="str">
        <f>Translations!$B$493</f>
        <v>Valori implicite de tip I</v>
      </c>
      <c r="I370" s="646"/>
      <c r="J370" s="180" t="str">
        <f>Translations!$B$528</f>
        <v>Valori implicite de tip II</v>
      </c>
      <c r="K370" s="180" t="str">
        <f>Translations!$B$1061</f>
        <v>Indicatori stabiliți (dacă este cazul)</v>
      </c>
      <c r="L370" s="646" t="str">
        <f>Translations!$B$527</f>
        <v>Analize de laborator</v>
      </c>
      <c r="M370" s="175"/>
      <c r="N370" s="125">
        <f t="shared" si="29"/>
        <v>3</v>
      </c>
      <c r="O370" s="176" t="str">
        <f t="shared" si="30"/>
        <v>Amoniac: Combustibil ca intrare în proces</v>
      </c>
      <c r="P370" s="89"/>
      <c r="Q370" s="89" t="str">
        <f t="shared" si="31"/>
        <v>EF_Amoniac: Combustibil ca intrare în proces</v>
      </c>
      <c r="X370" s="100" t="b">
        <f t="shared" si="24"/>
        <v>0</v>
      </c>
      <c r="AJ370" s="661">
        <v>1</v>
      </c>
      <c r="AK370" s="661" t="s">
        <v>307</v>
      </c>
      <c r="AL370" s="661">
        <v>1</v>
      </c>
      <c r="AM370" s="661">
        <v>2</v>
      </c>
      <c r="AN370" s="661">
        <v>2</v>
      </c>
    </row>
    <row r="371" spans="1:40" ht="12.75" customHeight="1" outlineLevel="1" x14ac:dyDescent="0.2">
      <c r="A371" s="100">
        <v>49</v>
      </c>
      <c r="B371" s="644" t="str">
        <f t="shared" si="34"/>
        <v>Producerea de hidrogen și de gaz de sinteză</v>
      </c>
      <c r="C371" s="21" t="str">
        <f t="shared" si="34"/>
        <v>Hidrogen și gaz de sinteză</v>
      </c>
      <c r="D371" s="21" t="str">
        <f t="shared" si="34"/>
        <v>Combustibil ca intrare în proces</v>
      </c>
      <c r="E371" s="21"/>
      <c r="F371" s="181" t="str">
        <f t="shared" si="33"/>
        <v>Metodă standard: Combustibil, articolul 24 alineatul (1)</v>
      </c>
      <c r="G371" s="182" t="s">
        <v>500</v>
      </c>
      <c r="H371" s="646" t="str">
        <f>Translations!$B$493</f>
        <v>Valori implicite de tip I</v>
      </c>
      <c r="I371" s="646"/>
      <c r="J371" s="180" t="str">
        <f>Translations!$B$528</f>
        <v>Valori implicite de tip II</v>
      </c>
      <c r="K371" s="180" t="str">
        <f>Translations!$B$1061</f>
        <v>Indicatori stabiliți (dacă este cazul)</v>
      </c>
      <c r="L371" s="646" t="str">
        <f>Translations!$B$527</f>
        <v>Analize de laborator</v>
      </c>
      <c r="M371" s="175"/>
      <c r="N371" s="125">
        <f t="shared" si="29"/>
        <v>3</v>
      </c>
      <c r="O371" s="176" t="str">
        <f t="shared" si="30"/>
        <v>Hidrogen și gaz de sinteză: Combustibil ca intrare în proces</v>
      </c>
      <c r="P371" s="89"/>
      <c r="Q371" s="89" t="str">
        <f t="shared" si="31"/>
        <v>EF_Hidrogen și gaz de sinteză: Combustibil ca intrare în proces</v>
      </c>
      <c r="X371" s="100" t="b">
        <f t="shared" ref="X371:X377" si="35">IF(G371=EUconst_NA,TRUE,FALSE)</f>
        <v>0</v>
      </c>
      <c r="AJ371" s="661">
        <v>1</v>
      </c>
      <c r="AK371" s="661" t="s">
        <v>307</v>
      </c>
      <c r="AL371" s="661">
        <v>1</v>
      </c>
      <c r="AM371" s="661">
        <v>2</v>
      </c>
      <c r="AN371" s="661">
        <v>2</v>
      </c>
    </row>
    <row r="372" spans="1:40" ht="12.75" customHeight="1" outlineLevel="1" x14ac:dyDescent="0.2">
      <c r="A372" s="100">
        <v>50</v>
      </c>
      <c r="B372" s="644" t="str">
        <f t="shared" si="34"/>
        <v>Producerea de hidrogen și de gaz de sinteză</v>
      </c>
      <c r="C372" s="21" t="str">
        <f t="shared" si="34"/>
        <v>Hidrogen și gaz de sinteză</v>
      </c>
      <c r="D372" s="21" t="str">
        <f t="shared" si="34"/>
        <v>Metoda bilanțului masic</v>
      </c>
      <c r="E372" s="21"/>
      <c r="F372" s="181" t="str">
        <f t="shared" si="33"/>
        <v>Metoda bilanțului masic, articolul 25</v>
      </c>
      <c r="G372" s="125" t="str">
        <f>EUconst_NA</f>
        <v>n.a.</v>
      </c>
      <c r="H372" s="178"/>
      <c r="I372" s="178"/>
      <c r="J372" s="181"/>
      <c r="K372" s="181"/>
      <c r="L372" s="178"/>
      <c r="M372" s="180"/>
      <c r="N372" s="125" t="str">
        <f t="shared" si="29"/>
        <v>n.a.</v>
      </c>
      <c r="O372" s="176" t="str">
        <f t="shared" si="30"/>
        <v>Hidrogen și gaz de sinteză: Metoda bilanțului masic</v>
      </c>
      <c r="P372" s="89"/>
      <c r="Q372" s="89" t="str">
        <f t="shared" si="31"/>
        <v>EF_Hidrogen și gaz de sinteză: Metoda bilanțului masic</v>
      </c>
      <c r="X372" s="100" t="b">
        <f t="shared" si="35"/>
        <v>1</v>
      </c>
      <c r="AJ372" s="661" t="s">
        <v>307</v>
      </c>
      <c r="AK372" s="661" t="s">
        <v>307</v>
      </c>
      <c r="AL372" s="661" t="s">
        <v>307</v>
      </c>
      <c r="AM372" s="661" t="s">
        <v>307</v>
      </c>
      <c r="AN372" s="661" t="s">
        <v>307</v>
      </c>
    </row>
    <row r="373" spans="1:40" ht="12.75" customHeight="1" outlineLevel="1" x14ac:dyDescent="0.2">
      <c r="A373" s="100">
        <v>51</v>
      </c>
      <c r="B373" s="644" t="str">
        <f t="shared" si="34"/>
        <v>Producerea de produse chimice vrac</v>
      </c>
      <c r="C373" s="21" t="str">
        <f t="shared" si="34"/>
        <v>Produse chimice organice vrac</v>
      </c>
      <c r="D373" s="21" t="str">
        <f t="shared" si="34"/>
        <v>Metoda bilanțului masic</v>
      </c>
      <c r="E373" s="21"/>
      <c r="F373" s="181" t="str">
        <f t="shared" si="33"/>
        <v>Metoda bilanțului masic, articolul 25</v>
      </c>
      <c r="G373" s="125" t="str">
        <f>EUconst_NA</f>
        <v>n.a.</v>
      </c>
      <c r="H373" s="178"/>
      <c r="I373" s="178"/>
      <c r="J373" s="181"/>
      <c r="K373" s="181"/>
      <c r="L373" s="178"/>
      <c r="M373" s="180"/>
      <c r="N373" s="125" t="str">
        <f t="shared" si="29"/>
        <v>n.a.</v>
      </c>
      <c r="O373" s="176" t="str">
        <f t="shared" si="30"/>
        <v>Produse chimice organice vrac: Metoda bilanțului masic</v>
      </c>
      <c r="P373" s="89"/>
      <c r="Q373" s="89" t="str">
        <f t="shared" si="31"/>
        <v>EF_Produse chimice organice vrac: Metoda bilanțului masic</v>
      </c>
      <c r="X373" s="100" t="b">
        <f t="shared" si="35"/>
        <v>1</v>
      </c>
      <c r="AJ373" s="661" t="s">
        <v>307</v>
      </c>
      <c r="AK373" s="661" t="s">
        <v>307</v>
      </c>
      <c r="AL373" s="661" t="s">
        <v>307</v>
      </c>
      <c r="AM373" s="661" t="s">
        <v>307</v>
      </c>
      <c r="AN373" s="661" t="s">
        <v>307</v>
      </c>
    </row>
    <row r="374" spans="1:40" ht="12.75" customHeight="1" outlineLevel="1" x14ac:dyDescent="0.2">
      <c r="A374" s="100">
        <v>52</v>
      </c>
      <c r="B374" s="644" t="str">
        <f t="shared" si="34"/>
        <v>Producerea sau prelucrarea metalelor feroase</v>
      </c>
      <c r="C374" s="21" t="str">
        <f t="shared" si="34"/>
        <v>Aluminiu secundar, (ne)feroase</v>
      </c>
      <c r="D374" s="21" t="str">
        <f t="shared" si="34"/>
        <v>Proces (metoda A): numai carbonat</v>
      </c>
      <c r="E374" s="634"/>
      <c r="F374" s="181" t="str">
        <f t="shared" si="33"/>
        <v>Metodă standard: Proces, articolul 24 alineatul (2)</v>
      </c>
      <c r="G374" s="125">
        <v>1</v>
      </c>
      <c r="H374" s="645" t="str">
        <f>Translations!$B$493</f>
        <v>Valori implicite de tip I</v>
      </c>
      <c r="I374" s="645" t="str">
        <f>Translations!$B$528</f>
        <v>Valori implicite de tip II</v>
      </c>
      <c r="J374" s="645"/>
      <c r="K374" s="645"/>
      <c r="L374" s="645" t="str">
        <f>Translations!$B$527</f>
        <v>Analize de laborator</v>
      </c>
      <c r="M374" s="175"/>
      <c r="N374" s="125">
        <f t="shared" si="29"/>
        <v>3</v>
      </c>
      <c r="O374" s="176" t="str">
        <f t="shared" si="30"/>
        <v>Aluminiu secundar, (ne)feroase: Proces (metoda A): numai carbonat</v>
      </c>
      <c r="P374" s="89"/>
      <c r="Q374" s="89" t="str">
        <f t="shared" si="31"/>
        <v>EF_Aluminiu secundar, (ne)feroase: Proces (metoda A): numai carbonat</v>
      </c>
      <c r="X374" s="100" t="b">
        <f t="shared" si="35"/>
        <v>0</v>
      </c>
      <c r="AJ374" s="661">
        <v>1</v>
      </c>
      <c r="AK374" s="661">
        <v>1</v>
      </c>
      <c r="AL374" s="661" t="s">
        <v>307</v>
      </c>
      <c r="AM374" s="661" t="s">
        <v>307</v>
      </c>
      <c r="AN374" s="661">
        <v>2</v>
      </c>
    </row>
    <row r="375" spans="1:40" ht="12.75" customHeight="1" outlineLevel="1" x14ac:dyDescent="0.2">
      <c r="A375" s="100">
        <v>53</v>
      </c>
      <c r="B375" s="644" t="str">
        <f t="shared" si="34"/>
        <v>Producerea sau prelucrarea metalelor feroase</v>
      </c>
      <c r="C375" s="21" t="str">
        <f t="shared" si="34"/>
        <v>Aluminiu secundar, (ne)feroase</v>
      </c>
      <c r="D375" s="21" t="str">
        <f t="shared" si="34"/>
        <v>Proces (metoda A): amestec (carbonat + necalcinat)</v>
      </c>
      <c r="E375" s="634"/>
      <c r="F375" s="181" t="str">
        <f t="shared" si="33"/>
        <v>Metodă standard: Proces, articolul 24 alineatul (2)</v>
      </c>
      <c r="G375" s="125">
        <v>1</v>
      </c>
      <c r="H375" s="645" t="str">
        <f>EUconst_NA</f>
        <v>n.a.</v>
      </c>
      <c r="I375" s="645" t="str">
        <f>EUconst_NA</f>
        <v>n.a.</v>
      </c>
      <c r="J375" s="645"/>
      <c r="K375" s="645"/>
      <c r="L375" s="645" t="str">
        <f>Translations!$B$527</f>
        <v>Analize de laborator</v>
      </c>
      <c r="M375" s="175"/>
      <c r="N375" s="125">
        <f t="shared" si="29"/>
        <v>3</v>
      </c>
      <c r="O375" s="176" t="str">
        <f t="shared" si="30"/>
        <v>Aluminiu secundar, (ne)feroase: Proces (metoda A): amestec (carbonat + necalcinat)</v>
      </c>
      <c r="P375" s="89"/>
      <c r="Q375" s="89" t="str">
        <f t="shared" si="31"/>
        <v>EF_Aluminiu secundar, (ne)feroase: Proces (metoda A): amestec (carbonat + necalcinat)</v>
      </c>
      <c r="X375" s="100" t="b">
        <f t="shared" si="35"/>
        <v>0</v>
      </c>
      <c r="AJ375" s="661" t="str">
        <f>Translations!$B$530</f>
        <v>n.a.</v>
      </c>
      <c r="AK375" s="661" t="str">
        <f>Translations!$B$530</f>
        <v>n.a.</v>
      </c>
      <c r="AL375" s="661" t="s">
        <v>307</v>
      </c>
      <c r="AM375" s="661" t="s">
        <v>307</v>
      </c>
      <c r="AN375" s="661">
        <v>2</v>
      </c>
    </row>
    <row r="376" spans="1:40" ht="12.75" customHeight="1" outlineLevel="1" x14ac:dyDescent="0.2">
      <c r="A376" s="100">
        <v>54</v>
      </c>
      <c r="B376" s="644" t="str">
        <f t="shared" si="34"/>
        <v>Producerea sau prelucrarea metalelor feroase</v>
      </c>
      <c r="C376" s="21" t="str">
        <f t="shared" si="34"/>
        <v>Aluminiu secundar, (ne)feroase</v>
      </c>
      <c r="D376" s="21" t="str">
        <f t="shared" si="34"/>
        <v>Proces (metoda A): necalcinat</v>
      </c>
      <c r="E376" s="634"/>
      <c r="F376" s="181" t="str">
        <f t="shared" si="33"/>
        <v>Metodă standard: Proces, articolul 24 alineatul (2)</v>
      </c>
      <c r="G376" s="125">
        <v>1</v>
      </c>
      <c r="H376" s="645" t="str">
        <f>Translations!$B$493</f>
        <v>Valori implicite de tip I</v>
      </c>
      <c r="I376" s="645" t="str">
        <f>Translations!$B$528</f>
        <v>Valori implicite de tip II</v>
      </c>
      <c r="J376" s="645"/>
      <c r="K376" s="645"/>
      <c r="L376" s="645" t="str">
        <f>Translations!$B$527</f>
        <v>Analize de laborator</v>
      </c>
      <c r="M376" s="175"/>
      <c r="N376" s="125">
        <f t="shared" si="29"/>
        <v>3</v>
      </c>
      <c r="O376" s="176" t="str">
        <f t="shared" si="30"/>
        <v>Aluminiu secundar, (ne)feroase: Proces (metoda A): necalcinat</v>
      </c>
      <c r="P376" s="89"/>
      <c r="Q376" s="89" t="str">
        <f t="shared" si="31"/>
        <v>EF_Aluminiu secundar, (ne)feroase: Proces (metoda A): necalcinat</v>
      </c>
      <c r="X376" s="100" t="b">
        <f t="shared" si="35"/>
        <v>0</v>
      </c>
      <c r="AJ376" s="661">
        <v>1</v>
      </c>
      <c r="AK376" s="661">
        <v>1</v>
      </c>
      <c r="AL376" s="661" t="s">
        <v>307</v>
      </c>
      <c r="AM376" s="661" t="s">
        <v>307</v>
      </c>
      <c r="AN376" s="661">
        <v>2</v>
      </c>
    </row>
    <row r="377" spans="1:40" ht="12.75" customHeight="1" outlineLevel="1" x14ac:dyDescent="0.2">
      <c r="A377" s="100">
        <v>55</v>
      </c>
      <c r="B377" s="644" t="str">
        <f t="shared" si="34"/>
        <v>Producerea sau prelucrarea metalelor feroase</v>
      </c>
      <c r="C377" s="21" t="str">
        <f t="shared" si="34"/>
        <v>Aluminiu secundar, (ne)feroase</v>
      </c>
      <c r="D377" s="21" t="str">
        <f t="shared" si="34"/>
        <v>Proces (metoda B): producție de oxizi</v>
      </c>
      <c r="E377" s="634"/>
      <c r="F377" s="181" t="str">
        <f t="shared" si="33"/>
        <v>Metodă standard: Proces, articolul 24 alineatul (2)</v>
      </c>
      <c r="G377" s="125">
        <v>1</v>
      </c>
      <c r="H377" s="645" t="str">
        <f>Translations!$B$493</f>
        <v>Valori implicite de tip I</v>
      </c>
      <c r="I377" s="645" t="str">
        <f>Translations!$B$528</f>
        <v>Valori implicite de tip II</v>
      </c>
      <c r="J377" s="645"/>
      <c r="K377" s="645"/>
      <c r="L377" s="645" t="str">
        <f>Translations!$B$527</f>
        <v>Analize de laborator</v>
      </c>
      <c r="M377" s="175"/>
      <c r="N377" s="125">
        <f t="shared" si="29"/>
        <v>3</v>
      </c>
      <c r="O377" s="176" t="str">
        <f t="shared" si="30"/>
        <v>Aluminiu secundar, (ne)feroase: Proces (metoda B): producție de oxizi</v>
      </c>
      <c r="P377" s="89"/>
      <c r="Q377" s="89" t="str">
        <f t="shared" si="31"/>
        <v>EF_Aluminiu secundar, (ne)feroase: Proces (metoda B): producție de oxizi</v>
      </c>
      <c r="X377" s="100" t="b">
        <f t="shared" si="35"/>
        <v>0</v>
      </c>
      <c r="AJ377" s="661">
        <v>1</v>
      </c>
      <c r="AK377" s="661">
        <v>1</v>
      </c>
      <c r="AL377" s="661" t="s">
        <v>307</v>
      </c>
      <c r="AM377" s="661" t="s">
        <v>307</v>
      </c>
      <c r="AN377" s="661">
        <v>2</v>
      </c>
    </row>
    <row r="378" spans="1:40" ht="12.75" customHeight="1" outlineLevel="1" x14ac:dyDescent="0.2">
      <c r="A378" s="100">
        <v>56</v>
      </c>
      <c r="B378" s="644" t="str">
        <f t="shared" si="34"/>
        <v>Producerea sau prelucrarea metalelor feroase</v>
      </c>
      <c r="C378" s="21" t="str">
        <f t="shared" si="34"/>
        <v>Aluminiu secundar, (ne)feroase</v>
      </c>
      <c r="D378" s="21" t="str">
        <f t="shared" si="34"/>
        <v>Metoda bilanțului masic</v>
      </c>
      <c r="E378" s="21"/>
      <c r="F378" s="181" t="str">
        <f t="shared" si="33"/>
        <v>Metoda bilanțului masic, articolul 25</v>
      </c>
      <c r="G378" s="125" t="str">
        <f>EUconst_NA</f>
        <v>n.a.</v>
      </c>
      <c r="H378" s="178"/>
      <c r="I378" s="178"/>
      <c r="J378" s="181"/>
      <c r="K378" s="181"/>
      <c r="L378" s="178"/>
      <c r="M378" s="180"/>
      <c r="N378" s="125" t="str">
        <f t="shared" si="29"/>
        <v>n.a.</v>
      </c>
      <c r="O378" s="176" t="str">
        <f t="shared" si="30"/>
        <v>Aluminiu secundar, (ne)feroase: Metoda bilanțului masic</v>
      </c>
      <c r="P378" s="89"/>
      <c r="Q378" s="89" t="str">
        <f t="shared" si="31"/>
        <v>EF_Aluminiu secundar, (ne)feroase: Metoda bilanțului masic</v>
      </c>
      <c r="X378" s="100" t="b">
        <f t="shared" ref="X378:X383" si="36">IF(G378=EUconst_NA,TRUE,FALSE)</f>
        <v>1</v>
      </c>
      <c r="AJ378" s="661" t="s">
        <v>307</v>
      </c>
      <c r="AK378" s="661" t="s">
        <v>307</v>
      </c>
      <c r="AL378" s="661" t="s">
        <v>307</v>
      </c>
      <c r="AM378" s="661" t="s">
        <v>307</v>
      </c>
      <c r="AN378" s="661" t="s">
        <v>307</v>
      </c>
    </row>
    <row r="379" spans="1:40" ht="12.75" customHeight="1" outlineLevel="1" x14ac:dyDescent="0.2">
      <c r="A379" s="100">
        <v>57</v>
      </c>
      <c r="B379" s="644" t="str">
        <f t="shared" si="34"/>
        <v>Producerea de sodă calcinată și de bicarbonat de sodiu</v>
      </c>
      <c r="C379" s="21" t="str">
        <f t="shared" si="34"/>
        <v>Sodă calcinată / bicarbonat de sodiu</v>
      </c>
      <c r="D379" s="21" t="str">
        <f t="shared" si="34"/>
        <v>Metoda bilanțului masic</v>
      </c>
      <c r="E379" s="21"/>
      <c r="F379" s="181" t="str">
        <f t="shared" si="33"/>
        <v>Metoda bilanțului masic, articolul 25</v>
      </c>
      <c r="G379" s="125" t="str">
        <f>EUconst_NA</f>
        <v>n.a.</v>
      </c>
      <c r="H379" s="178"/>
      <c r="I379" s="178"/>
      <c r="J379" s="181"/>
      <c r="K379" s="181"/>
      <c r="L379" s="178"/>
      <c r="M379" s="180"/>
      <c r="N379" s="125" t="str">
        <f t="shared" si="29"/>
        <v>n.a.</v>
      </c>
      <c r="O379" s="176" t="str">
        <f t="shared" si="30"/>
        <v>Sodă calcinată / bicarbonat de sodiu: Metoda bilanțului masic</v>
      </c>
      <c r="P379" s="89"/>
      <c r="Q379" s="89" t="str">
        <f t="shared" si="31"/>
        <v>EF_Sodă calcinată / bicarbonat de sodiu: Metoda bilanțului masic</v>
      </c>
      <c r="U379" s="263"/>
      <c r="X379" s="100" t="b">
        <f t="shared" si="36"/>
        <v>1</v>
      </c>
      <c r="AJ379" s="661" t="s">
        <v>307</v>
      </c>
      <c r="AK379" s="661" t="s">
        <v>307</v>
      </c>
      <c r="AL379" s="661" t="s">
        <v>307</v>
      </c>
      <c r="AM379" s="661" t="s">
        <v>307</v>
      </c>
      <c r="AN379" s="661" t="s">
        <v>307</v>
      </c>
    </row>
    <row r="380" spans="1:40" ht="12.75" customHeight="1" outlineLevel="1" x14ac:dyDescent="0.2">
      <c r="A380" s="100">
        <v>58</v>
      </c>
      <c r="B380" s="644" t="str">
        <f t="shared" si="34"/>
        <v>Producerea de aluminiu primar</v>
      </c>
      <c r="C380" s="21" t="str">
        <f t="shared" si="34"/>
        <v>Aluminiu primar</v>
      </c>
      <c r="D380" s="21" t="str">
        <f t="shared" si="34"/>
        <v>Metoda bilanțului masic</v>
      </c>
      <c r="E380" s="21"/>
      <c r="F380" s="181" t="str">
        <f t="shared" si="33"/>
        <v>Metoda bilanțului masic, articolul 25</v>
      </c>
      <c r="G380" s="125" t="str">
        <f>EUconst_NA</f>
        <v>n.a.</v>
      </c>
      <c r="H380" s="178"/>
      <c r="I380" s="178"/>
      <c r="J380" s="181"/>
      <c r="K380" s="181"/>
      <c r="L380" s="178"/>
      <c r="M380" s="180"/>
      <c r="N380" s="125" t="str">
        <f>IF(G380=EUconst_NA,EUconst_NA,IF(ISBLANK(J380),COUNTA(H380:M380),COUNTA(H380,J380,L380)))</f>
        <v>n.a.</v>
      </c>
      <c r="O380" s="176" t="str">
        <f>C380 &amp; ": " &amp;D380</f>
        <v>Aluminiu primar: Metoda bilanțului masic</v>
      </c>
      <c r="P380" s="89"/>
      <c r="Q380" s="89" t="str">
        <f>EUconst_CNTR_EF&amp;O380</f>
        <v>EF_Aluminiu primar: Metoda bilanțului masic</v>
      </c>
      <c r="X380" s="100" t="b">
        <f t="shared" si="36"/>
        <v>1</v>
      </c>
      <c r="AJ380" s="661" t="s">
        <v>307</v>
      </c>
      <c r="AK380" s="661" t="s">
        <v>307</v>
      </c>
      <c r="AL380" s="661" t="s">
        <v>307</v>
      </c>
      <c r="AM380" s="661" t="s">
        <v>307</v>
      </c>
      <c r="AN380" s="661" t="s">
        <v>307</v>
      </c>
    </row>
    <row r="381" spans="1:40" ht="12.75" customHeight="1" outlineLevel="1" x14ac:dyDescent="0.2">
      <c r="A381" s="100">
        <v>59</v>
      </c>
      <c r="B381" s="644" t="str">
        <f t="shared" si="34"/>
        <v>Producerea de aluminiu primar</v>
      </c>
      <c r="C381" s="21" t="str">
        <f t="shared" si="34"/>
        <v>Aluminiu primar</v>
      </c>
      <c r="D381" s="21" t="str">
        <f t="shared" si="34"/>
        <v>Emisii de PFC (metoda pantei)</v>
      </c>
      <c r="E381" s="21"/>
      <c r="F381" s="181" t="str">
        <f t="shared" si="33"/>
        <v>Calcul cu dispoziții speciale pentru PFC (anexa IV secțiunea 8)</v>
      </c>
      <c r="G381" s="125">
        <v>1</v>
      </c>
      <c r="H381" s="646" t="str">
        <f>Translations!$B$493</f>
        <v>Valori implicite de tip I</v>
      </c>
      <c r="I381" s="646" t="str">
        <f>Translations!$B$1101</f>
        <v>Factori de emisie specifici instalației</v>
      </c>
      <c r="J381" s="89"/>
      <c r="K381" s="89"/>
      <c r="L381" s="177"/>
      <c r="M381" s="177"/>
      <c r="N381" s="125">
        <f t="shared" si="29"/>
        <v>2</v>
      </c>
      <c r="O381" s="176" t="str">
        <f t="shared" si="30"/>
        <v>Aluminiu primar: Emisii de PFC (metoda pantei)</v>
      </c>
      <c r="P381" s="89"/>
      <c r="Q381" s="89" t="str">
        <f t="shared" si="31"/>
        <v>EF_Aluminiu primar: Emisii de PFC (metoda pantei)</v>
      </c>
      <c r="X381" s="100" t="b">
        <f t="shared" si="36"/>
        <v>0</v>
      </c>
      <c r="AJ381" s="661">
        <v>1</v>
      </c>
      <c r="AK381" s="661">
        <v>2</v>
      </c>
      <c r="AL381" s="661" t="s">
        <v>307</v>
      </c>
      <c r="AM381" s="661" t="s">
        <v>307</v>
      </c>
      <c r="AN381" s="661" t="s">
        <v>307</v>
      </c>
    </row>
    <row r="382" spans="1:40" ht="12.75" customHeight="1" outlineLevel="1" x14ac:dyDescent="0.2">
      <c r="A382" s="100">
        <v>60</v>
      </c>
      <c r="B382" s="644" t="str">
        <f t="shared" si="34"/>
        <v>Producerea de aluminiu primar</v>
      </c>
      <c r="C382" s="21" t="str">
        <f t="shared" si="34"/>
        <v>Aluminiu primar</v>
      </c>
      <c r="D382" s="21" t="str">
        <f t="shared" si="34"/>
        <v>Emisii de PFC (metoda supratensiunii)</v>
      </c>
      <c r="E382" s="21"/>
      <c r="F382" s="181" t="str">
        <f t="shared" si="33"/>
        <v>Calcul cu dispoziții speciale pentru PFC (anexa IV secțiunea 8)</v>
      </c>
      <c r="G382" s="125">
        <v>1</v>
      </c>
      <c r="H382" s="646" t="str">
        <f>Translations!$B$493</f>
        <v>Valori implicite de tip I</v>
      </c>
      <c r="I382" s="646" t="str">
        <f>Translations!$B$1101</f>
        <v>Factori de emisie specifici instalației</v>
      </c>
      <c r="J382" s="89"/>
      <c r="K382" s="89"/>
      <c r="L382" s="177"/>
      <c r="M382" s="177"/>
      <c r="N382" s="125">
        <f t="shared" si="29"/>
        <v>2</v>
      </c>
      <c r="O382" s="176" t="str">
        <f t="shared" si="30"/>
        <v>Aluminiu primar: Emisii de PFC (metoda supratensiunii)</v>
      </c>
      <c r="P382" s="89"/>
      <c r="Q382" s="89" t="str">
        <f t="shared" si="31"/>
        <v>EF_Aluminiu primar: Emisii de PFC (metoda supratensiunii)</v>
      </c>
      <c r="X382" s="100" t="b">
        <f t="shared" si="36"/>
        <v>0</v>
      </c>
      <c r="AJ382" s="661">
        <v>1</v>
      </c>
      <c r="AK382" s="661">
        <v>2</v>
      </c>
      <c r="AL382" s="661" t="s">
        <v>307</v>
      </c>
      <c r="AM382" s="661" t="s">
        <v>307</v>
      </c>
      <c r="AN382" s="661" t="s">
        <v>307</v>
      </c>
    </row>
    <row r="383" spans="1:40" ht="12.75" customHeight="1" outlineLevel="1" x14ac:dyDescent="0.2">
      <c r="B383" s="89"/>
      <c r="C383" s="89"/>
      <c r="D383" s="89"/>
      <c r="E383" s="89"/>
      <c r="F383" s="89"/>
      <c r="G383" s="89"/>
      <c r="H383" s="109"/>
      <c r="I383" s="109"/>
      <c r="J383" s="89"/>
      <c r="K383" s="89"/>
      <c r="L383" s="109"/>
      <c r="M383" s="109"/>
      <c r="N383" s="125"/>
      <c r="O383" s="89"/>
      <c r="P383" s="89"/>
      <c r="Q383" s="89"/>
      <c r="X383" s="100" t="b">
        <f t="shared" si="36"/>
        <v>0</v>
      </c>
    </row>
    <row r="384" spans="1:40" s="170" customFormat="1" ht="12.75" customHeight="1" outlineLevel="1" x14ac:dyDescent="0.2">
      <c r="A384" s="170" t="s">
        <v>519</v>
      </c>
      <c r="B384" s="171" t="str">
        <f>Translations!$B$1108</f>
        <v>PCN</v>
      </c>
      <c r="C384" s="171" t="str">
        <f>Translations!$B$957</f>
        <v>Denumire scurtă</v>
      </c>
      <c r="D384" s="171" t="str">
        <f>Translations!$B$958</f>
        <v>Subactivitate</v>
      </c>
      <c r="E384" s="171" t="str">
        <f>Translations!$B$389</f>
        <v>Parametru</v>
      </c>
      <c r="F384" s="171" t="str">
        <f>Translations!$B$959</f>
        <v>Tip sursă</v>
      </c>
      <c r="G384" s="173" t="str">
        <f>Translations!$B$960</f>
        <v>Minim</v>
      </c>
      <c r="H384" s="173">
        <v>1</v>
      </c>
      <c r="I384" s="173">
        <v>2</v>
      </c>
      <c r="J384" s="173" t="s">
        <v>402</v>
      </c>
      <c r="K384" s="173" t="str">
        <f>Translations!$B$928</f>
        <v>2b</v>
      </c>
      <c r="L384" s="173">
        <v>3</v>
      </c>
      <c r="M384" s="173">
        <v>4</v>
      </c>
      <c r="N384" s="173" t="str">
        <f>Translations!$B$961</f>
        <v>Maxim</v>
      </c>
      <c r="O384" s="174"/>
      <c r="X384" s="170" t="str">
        <f>Translations!$B$962</f>
        <v>Colorez în gri?</v>
      </c>
      <c r="AI384" s="170" t="s">
        <v>531</v>
      </c>
      <c r="AJ384" s="241">
        <v>1</v>
      </c>
      <c r="AK384" s="241">
        <v>2</v>
      </c>
      <c r="AL384" s="241" t="s">
        <v>402</v>
      </c>
      <c r="AM384" s="241" t="str">
        <f>Translations!$B$928</f>
        <v>2b</v>
      </c>
      <c r="AN384" s="241">
        <v>3</v>
      </c>
    </row>
    <row r="385" spans="1:40" ht="12.75" customHeight="1" outlineLevel="1" x14ac:dyDescent="0.2">
      <c r="A385" s="100">
        <v>1</v>
      </c>
      <c r="B385" s="643" t="str">
        <f t="shared" ref="B385:D404" si="37">B323</f>
        <v>Arderea combustibililor</v>
      </c>
      <c r="C385" s="89" t="str">
        <f t="shared" si="37"/>
        <v>Ardere</v>
      </c>
      <c r="D385" s="89" t="str">
        <f t="shared" si="37"/>
        <v>Combustibili comerciali standard</v>
      </c>
      <c r="E385" s="89"/>
      <c r="F385" s="181" t="str">
        <f t="shared" ref="F385:F416" si="38">F323</f>
        <v>Metodă standard: Combustibil, articolul 24 alineatul (1)</v>
      </c>
      <c r="G385" s="125" t="s">
        <v>500</v>
      </c>
      <c r="H385" s="178" t="str">
        <f>Translations!$B$493</f>
        <v>Valori implicite de tip I</v>
      </c>
      <c r="I385" s="178"/>
      <c r="J385" s="178" t="str">
        <f>Translations!$B$528</f>
        <v>Valori implicite de tip II</v>
      </c>
      <c r="K385" s="178" t="str">
        <f>Translations!$B$1109</f>
        <v>Registrele de achiziții (dacă este cazul)</v>
      </c>
      <c r="L385" s="178" t="str">
        <f>Translations!$B$527</f>
        <v>Analize de laborator</v>
      </c>
      <c r="M385" s="180"/>
      <c r="N385" s="125" t="str">
        <f>G385</f>
        <v>2a/2b</v>
      </c>
      <c r="O385" s="176" t="str">
        <f>C385 &amp; ": " &amp;D385</f>
        <v>Ardere: Combustibili comerciali standard</v>
      </c>
      <c r="P385" s="89"/>
      <c r="Q385" s="89" t="str">
        <f>EUconst_CNTR_NCV&amp;O385</f>
        <v>NCV_Ardere: Combustibili comerciali standard</v>
      </c>
      <c r="X385" s="100" t="b">
        <f t="shared" ref="X385:X443" si="39">IF(G385=EUconst_NA,TRUE,FALSE)</f>
        <v>0</v>
      </c>
      <c r="AJ385" s="661">
        <v>1</v>
      </c>
      <c r="AK385" s="661" t="s">
        <v>307</v>
      </c>
      <c r="AL385" s="661">
        <v>1</v>
      </c>
      <c r="AM385" s="661" t="str">
        <f>Translations!$B$1109</f>
        <v>Registrele de achiziții (dacă este cazul)</v>
      </c>
      <c r="AN385" s="661">
        <v>2</v>
      </c>
    </row>
    <row r="386" spans="1:40" ht="12.75" customHeight="1" outlineLevel="1" x14ac:dyDescent="0.2">
      <c r="A386" s="100">
        <v>2</v>
      </c>
      <c r="B386" s="644" t="str">
        <f t="shared" si="37"/>
        <v>Arderea combustibililor</v>
      </c>
      <c r="C386" s="21" t="str">
        <f t="shared" si="37"/>
        <v>Ardere</v>
      </c>
      <c r="D386" s="21" t="str">
        <f t="shared" si="37"/>
        <v>Alți combustibili gazoși și lichizi</v>
      </c>
      <c r="E386" s="21"/>
      <c r="F386" s="181" t="str">
        <f t="shared" si="38"/>
        <v>Metodă standard: Combustibil, articolul 24 alineatul (1)</v>
      </c>
      <c r="G386" s="125" t="s">
        <v>500</v>
      </c>
      <c r="H386" s="178" t="str">
        <f>Translations!$B$493</f>
        <v>Valori implicite de tip I</v>
      </c>
      <c r="I386" s="178"/>
      <c r="J386" s="178" t="str">
        <f>Translations!$B$528</f>
        <v>Valori implicite de tip II</v>
      </c>
      <c r="K386" s="178" t="str">
        <f>Translations!$B$1109</f>
        <v>Registrele de achiziții (dacă este cazul)</v>
      </c>
      <c r="L386" s="178" t="str">
        <f>Translations!$B$527</f>
        <v>Analize de laborator</v>
      </c>
      <c r="M386" s="180"/>
      <c r="N386" s="125">
        <f t="shared" ref="N386:N444" si="40">IF(G386=EUconst_NA,EUconst_NA,IF(ISBLANK(J386),COUNTA(H386:M386),COUNTA(H386,J386,L386)))</f>
        <v>3</v>
      </c>
      <c r="O386" s="176" t="str">
        <f t="shared" ref="O386:O444" si="41">C386 &amp; ": " &amp;D386</f>
        <v>Ardere: Alți combustibili gazoși și lichizi</v>
      </c>
      <c r="P386" s="89"/>
      <c r="Q386" s="89" t="str">
        <f t="shared" ref="Q386:Q444" si="42">EUconst_CNTR_NCV&amp;O386</f>
        <v>NCV_Ardere: Alți combustibili gazoși și lichizi</v>
      </c>
      <c r="X386" s="100" t="b">
        <f t="shared" si="39"/>
        <v>0</v>
      </c>
      <c r="AJ386" s="661">
        <v>1</v>
      </c>
      <c r="AK386" s="661" t="s">
        <v>307</v>
      </c>
      <c r="AL386" s="661">
        <v>1</v>
      </c>
      <c r="AM386" s="661" t="str">
        <f>Translations!$B$1109</f>
        <v>Registrele de achiziții (dacă este cazul)</v>
      </c>
      <c r="AN386" s="661">
        <v>2</v>
      </c>
    </row>
    <row r="387" spans="1:40" ht="12.75" customHeight="1" outlineLevel="1" x14ac:dyDescent="0.2">
      <c r="A387" s="100">
        <v>3</v>
      </c>
      <c r="B387" s="644" t="str">
        <f t="shared" si="37"/>
        <v>Arderea combustibililor</v>
      </c>
      <c r="C387" s="21" t="str">
        <f t="shared" si="37"/>
        <v>Ardere</v>
      </c>
      <c r="D387" s="21" t="str">
        <f t="shared" si="37"/>
        <v>Combustibili solizi</v>
      </c>
      <c r="E387" s="21"/>
      <c r="F387" s="181" t="str">
        <f t="shared" si="38"/>
        <v>Metodă standard: Combustibil, articolul 24 alineatul (1)</v>
      </c>
      <c r="G387" s="125" t="s">
        <v>500</v>
      </c>
      <c r="H387" s="178" t="str">
        <f>Translations!$B$493</f>
        <v>Valori implicite de tip I</v>
      </c>
      <c r="I387" s="178"/>
      <c r="J387" s="178" t="str">
        <f>Translations!$B$528</f>
        <v>Valori implicite de tip II</v>
      </c>
      <c r="K387" s="178" t="str">
        <f>Translations!$B$1109</f>
        <v>Registrele de achiziții (dacă este cazul)</v>
      </c>
      <c r="L387" s="178" t="str">
        <f>Translations!$B$527</f>
        <v>Analize de laborator</v>
      </c>
      <c r="M387" s="180"/>
      <c r="N387" s="125">
        <f t="shared" si="40"/>
        <v>3</v>
      </c>
      <c r="O387" s="176" t="str">
        <f t="shared" si="41"/>
        <v>Ardere: Combustibili solizi</v>
      </c>
      <c r="P387" s="89"/>
      <c r="Q387" s="89" t="str">
        <f t="shared" si="42"/>
        <v>NCV_Ardere: Combustibili solizi</v>
      </c>
      <c r="X387" s="100" t="b">
        <f t="shared" si="39"/>
        <v>0</v>
      </c>
      <c r="AJ387" s="661">
        <v>1</v>
      </c>
      <c r="AK387" s="661" t="s">
        <v>307</v>
      </c>
      <c r="AL387" s="661">
        <v>1</v>
      </c>
      <c r="AM387" s="661" t="str">
        <f>Translations!$B$1109</f>
        <v>Registrele de achiziții (dacă este cazul)</v>
      </c>
      <c r="AN387" s="661">
        <v>2</v>
      </c>
    </row>
    <row r="388" spans="1:40" ht="12.75" customHeight="1" outlineLevel="1" x14ac:dyDescent="0.2">
      <c r="A388" s="100">
        <v>4</v>
      </c>
      <c r="B388" s="644" t="str">
        <f t="shared" si="37"/>
        <v>Arderea combustibililor</v>
      </c>
      <c r="C388" s="21" t="str">
        <f t="shared" si="37"/>
        <v>Ardere</v>
      </c>
      <c r="D388" s="21" t="str">
        <f t="shared" si="37"/>
        <v>Terminale de prelucrare a gazului</v>
      </c>
      <c r="E388" s="21"/>
      <c r="F388" s="181" t="str">
        <f t="shared" si="38"/>
        <v>Metoda bilanțului masic, articolul 25</v>
      </c>
      <c r="G388" s="125">
        <v>1</v>
      </c>
      <c r="H388" s="178" t="str">
        <f>Translations!$B$493</f>
        <v>Valori implicite de tip I</v>
      </c>
      <c r="I388" s="178"/>
      <c r="J388" s="181" t="str">
        <f>Translations!$B$528</f>
        <v>Valori implicite de tip II</v>
      </c>
      <c r="K388" s="181" t="str">
        <f>Translations!$B$1109</f>
        <v>Registrele de achiziții (dacă este cazul)</v>
      </c>
      <c r="L388" s="178" t="str">
        <f>Translations!$B$527</f>
        <v>Analize de laborator</v>
      </c>
      <c r="M388" s="180"/>
      <c r="N388" s="125">
        <f t="shared" si="40"/>
        <v>3</v>
      </c>
      <c r="O388" s="176" t="str">
        <f t="shared" si="41"/>
        <v>Ardere: Terminale de prelucrare a gazului</v>
      </c>
      <c r="P388" s="89"/>
      <c r="Q388" s="89" t="str">
        <f t="shared" si="42"/>
        <v>NCV_Ardere: Terminale de prelucrare a gazului</v>
      </c>
      <c r="U388" s="263"/>
      <c r="X388" s="100" t="b">
        <f t="shared" si="39"/>
        <v>0</v>
      </c>
      <c r="AJ388" s="661">
        <v>1</v>
      </c>
      <c r="AK388" s="661" t="s">
        <v>307</v>
      </c>
      <c r="AL388" s="661">
        <v>1</v>
      </c>
      <c r="AM388" s="661" t="str">
        <f>Translations!$B$1109</f>
        <v>Registrele de achiziții (dacă este cazul)</v>
      </c>
      <c r="AN388" s="661">
        <v>2</v>
      </c>
    </row>
    <row r="389" spans="1:40" ht="12.75" customHeight="1" outlineLevel="1" x14ac:dyDescent="0.2">
      <c r="A389" s="100">
        <v>5</v>
      </c>
      <c r="B389" s="644" t="str">
        <f t="shared" si="37"/>
        <v>Arderea combustibililor</v>
      </c>
      <c r="C389" s="21" t="str">
        <f t="shared" si="37"/>
        <v>Ardere</v>
      </c>
      <c r="D389" s="21" t="str">
        <f t="shared" si="37"/>
        <v>Flăcări deschise</v>
      </c>
      <c r="E389" s="21"/>
      <c r="F389" s="181" t="str">
        <f t="shared" si="38"/>
        <v>Metodă standard: Combustibil, articolul 24 alineatul (1)</v>
      </c>
      <c r="G389" s="125" t="str">
        <f>""</f>
        <v/>
      </c>
      <c r="H389" s="178" t="str">
        <f>Translations!$B$493</f>
        <v>Valori implicite de tip I</v>
      </c>
      <c r="I389" s="178"/>
      <c r="J389" s="178" t="str">
        <f>Translations!$B$528</f>
        <v>Valori implicite de tip II</v>
      </c>
      <c r="K389" s="178" t="str">
        <f>Translations!$B$1109</f>
        <v>Registrele de achiziții (dacă este cazul)</v>
      </c>
      <c r="L389" s="178" t="str">
        <f>Translations!$B$527</f>
        <v>Analize de laborator</v>
      </c>
      <c r="M389" s="180"/>
      <c r="N389" s="125">
        <f t="shared" si="40"/>
        <v>3</v>
      </c>
      <c r="O389" s="176" t="str">
        <f t="shared" si="41"/>
        <v>Ardere: Flăcări deschise</v>
      </c>
      <c r="P389" s="89"/>
      <c r="Q389" s="89" t="str">
        <f t="shared" si="42"/>
        <v>NCV_Ardere: Flăcări deschise</v>
      </c>
      <c r="X389" s="100" t="b">
        <f t="shared" si="39"/>
        <v>0</v>
      </c>
      <c r="AJ389" s="661">
        <v>1</v>
      </c>
      <c r="AK389" s="661" t="s">
        <v>307</v>
      </c>
      <c r="AL389" s="661">
        <v>1</v>
      </c>
      <c r="AM389" s="661" t="str">
        <f>Translations!$B$1109</f>
        <v>Registrele de achiziții (dacă este cazul)</v>
      </c>
      <c r="AN389" s="661">
        <v>2</v>
      </c>
    </row>
    <row r="390" spans="1:40" ht="12.75" customHeight="1" outlineLevel="1" x14ac:dyDescent="0.2">
      <c r="A390" s="100">
        <v>6</v>
      </c>
      <c r="B390" s="644" t="str">
        <f t="shared" si="37"/>
        <v>Arderea combustibililor</v>
      </c>
      <c r="C390" s="21" t="str">
        <f t="shared" si="37"/>
        <v>Ardere</v>
      </c>
      <c r="D390" s="21" t="str">
        <f t="shared" si="37"/>
        <v>Epurare (carbonat)</v>
      </c>
      <c r="E390" s="21"/>
      <c r="F390" s="181" t="str">
        <f t="shared" si="38"/>
        <v>Metodă standard: Proces, articolul 24 alineatul (2)</v>
      </c>
      <c r="G390" s="125" t="str">
        <f>EUconst_NA</f>
        <v>n.a.</v>
      </c>
      <c r="H390" s="178"/>
      <c r="I390" s="178"/>
      <c r="J390" s="181"/>
      <c r="K390" s="181"/>
      <c r="L390" s="178"/>
      <c r="M390" s="180"/>
      <c r="N390" s="125" t="str">
        <f t="shared" si="40"/>
        <v>n.a.</v>
      </c>
      <c r="O390" s="176" t="str">
        <f t="shared" si="41"/>
        <v>Ardere: Epurare (carbonat)</v>
      </c>
      <c r="P390" s="89"/>
      <c r="Q390" s="89" t="str">
        <f t="shared" si="42"/>
        <v>NCV_Ardere: Epurare (carbonat)</v>
      </c>
      <c r="X390" s="100" t="b">
        <f t="shared" si="39"/>
        <v>1</v>
      </c>
      <c r="AJ390" s="661" t="s">
        <v>307</v>
      </c>
      <c r="AK390" s="661" t="s">
        <v>307</v>
      </c>
      <c r="AL390" s="661" t="s">
        <v>307</v>
      </c>
      <c r="AM390" s="661" t="s">
        <v>307</v>
      </c>
      <c r="AN390" s="661" t="s">
        <v>307</v>
      </c>
    </row>
    <row r="391" spans="1:40" ht="12.75" customHeight="1" outlineLevel="1" x14ac:dyDescent="0.2">
      <c r="A391" s="100">
        <v>7</v>
      </c>
      <c r="B391" s="644" t="str">
        <f t="shared" si="37"/>
        <v>Arderea combustibililor</v>
      </c>
      <c r="C391" s="21" t="str">
        <f t="shared" si="37"/>
        <v>Ardere</v>
      </c>
      <c r="D391" s="21" t="str">
        <f t="shared" si="37"/>
        <v>Epurare (ghips)</v>
      </c>
      <c r="E391" s="21"/>
      <c r="F391" s="181" t="str">
        <f t="shared" si="38"/>
        <v>Metodă standard: Proces, articolul 24 alineatul (2)</v>
      </c>
      <c r="G391" s="125" t="str">
        <f>EUconst_NA</f>
        <v>n.a.</v>
      </c>
      <c r="H391" s="178"/>
      <c r="I391" s="178"/>
      <c r="J391" s="181"/>
      <c r="K391" s="181"/>
      <c r="L391" s="178"/>
      <c r="M391" s="180"/>
      <c r="N391" s="125" t="str">
        <f t="shared" si="40"/>
        <v>n.a.</v>
      </c>
      <c r="O391" s="176" t="str">
        <f t="shared" si="41"/>
        <v>Ardere: Epurare (ghips)</v>
      </c>
      <c r="P391" s="89"/>
      <c r="Q391" s="89" t="str">
        <f t="shared" si="42"/>
        <v>NCV_Ardere: Epurare (ghips)</v>
      </c>
      <c r="X391" s="100" t="b">
        <f t="shared" si="39"/>
        <v>1</v>
      </c>
      <c r="AJ391" s="661" t="s">
        <v>307</v>
      </c>
      <c r="AK391" s="661" t="s">
        <v>307</v>
      </c>
      <c r="AL391" s="661" t="s">
        <v>307</v>
      </c>
      <c r="AM391" s="661" t="s">
        <v>307</v>
      </c>
      <c r="AN391" s="661" t="s">
        <v>307</v>
      </c>
    </row>
    <row r="392" spans="1:40" ht="12.75" customHeight="1" outlineLevel="1" x14ac:dyDescent="0.2">
      <c r="A392" s="100">
        <v>8</v>
      </c>
      <c r="B392" s="644" t="str">
        <f t="shared" si="37"/>
        <v>Arderea combustibililor</v>
      </c>
      <c r="C392" s="21" t="str">
        <f t="shared" si="37"/>
        <v>Ardere</v>
      </c>
      <c r="D392" s="21" t="str">
        <f t="shared" si="37"/>
        <v>Epurare (uree)</v>
      </c>
      <c r="E392" s="21"/>
      <c r="F392" s="181" t="str">
        <f t="shared" si="38"/>
        <v>Metodă standard: Proces, articolul 24 alineatul (2)</v>
      </c>
      <c r="G392" s="125" t="str">
        <f>EUconst_NA</f>
        <v>n.a.</v>
      </c>
      <c r="H392" s="178"/>
      <c r="I392" s="178"/>
      <c r="J392" s="181"/>
      <c r="K392" s="181"/>
      <c r="L392" s="178"/>
      <c r="M392" s="180"/>
      <c r="N392" s="125" t="str">
        <f t="shared" si="40"/>
        <v>n.a.</v>
      </c>
      <c r="O392" s="176" t="str">
        <f t="shared" si="41"/>
        <v>Ardere: Epurare (uree)</v>
      </c>
      <c r="P392" s="89"/>
      <c r="Q392" s="89" t="str">
        <f t="shared" si="42"/>
        <v>NCV_Ardere: Epurare (uree)</v>
      </c>
      <c r="X392" s="100" t="b">
        <f t="shared" si="39"/>
        <v>1</v>
      </c>
      <c r="AJ392" s="661" t="s">
        <v>307</v>
      </c>
      <c r="AK392" s="661" t="s">
        <v>307</v>
      </c>
      <c r="AL392" s="661" t="s">
        <v>307</v>
      </c>
      <c r="AM392" s="661" t="s">
        <v>307</v>
      </c>
      <c r="AN392" s="661" t="s">
        <v>307</v>
      </c>
    </row>
    <row r="393" spans="1:40" ht="12.75" customHeight="1" outlineLevel="1" x14ac:dyDescent="0.2">
      <c r="A393" s="100">
        <v>9</v>
      </c>
      <c r="B393" s="644" t="str">
        <f t="shared" si="37"/>
        <v xml:space="preserve">Rafinarea de ulei mineral </v>
      </c>
      <c r="C393" s="21" t="str">
        <f t="shared" si="37"/>
        <v>Rafinării</v>
      </c>
      <c r="D393" s="21" t="str">
        <f t="shared" si="37"/>
        <v>Bilanțul masic</v>
      </c>
      <c r="E393" s="21"/>
      <c r="F393" s="181" t="str">
        <f t="shared" si="38"/>
        <v>Metoda bilanțului masic, articolul 25</v>
      </c>
      <c r="G393" s="125" t="str">
        <f>""</f>
        <v/>
      </c>
      <c r="H393" s="178" t="str">
        <f>Translations!$B$493</f>
        <v>Valori implicite de tip I</v>
      </c>
      <c r="I393" s="178"/>
      <c r="J393" s="178" t="str">
        <f>Translations!$B$528</f>
        <v>Valori implicite de tip II</v>
      </c>
      <c r="K393" s="178" t="str">
        <f>Translations!$B$1109</f>
        <v>Registrele de achiziții (dacă este cazul)</v>
      </c>
      <c r="L393" s="178" t="str">
        <f>Translations!$B$527</f>
        <v>Analize de laborator</v>
      </c>
      <c r="M393" s="180"/>
      <c r="N393" s="125">
        <f t="shared" si="40"/>
        <v>3</v>
      </c>
      <c r="O393" s="176" t="str">
        <f t="shared" si="41"/>
        <v>Rafinării: Bilanțul masic</v>
      </c>
      <c r="P393" s="89"/>
      <c r="Q393" s="89" t="str">
        <f t="shared" si="42"/>
        <v>NCV_Rafinării: Bilanțul masic</v>
      </c>
      <c r="U393" s="263"/>
      <c r="X393" s="100" t="b">
        <f t="shared" si="39"/>
        <v>0</v>
      </c>
      <c r="AJ393" s="661">
        <v>1</v>
      </c>
      <c r="AK393" s="661" t="s">
        <v>307</v>
      </c>
      <c r="AL393" s="661">
        <v>1</v>
      </c>
      <c r="AM393" s="661" t="str">
        <f>Translations!$B$1109</f>
        <v>Registrele de achiziții (dacă este cazul)</v>
      </c>
      <c r="AN393" s="661">
        <v>2</v>
      </c>
    </row>
    <row r="394" spans="1:40" ht="12.75" customHeight="1" outlineLevel="1" x14ac:dyDescent="0.2">
      <c r="A394" s="100">
        <v>10</v>
      </c>
      <c r="B394" s="644" t="str">
        <f t="shared" si="37"/>
        <v xml:space="preserve">Rafinarea de ulei mineral </v>
      </c>
      <c r="C394" s="21" t="str">
        <f t="shared" si="37"/>
        <v>Rafinării</v>
      </c>
      <c r="D394" s="21" t="str">
        <f t="shared" si="37"/>
        <v>Regenerarea catalizatorilor de cracare</v>
      </c>
      <c r="E394" s="21"/>
      <c r="F394" s="181" t="str">
        <f t="shared" si="38"/>
        <v>Metoda bilanțului masic, articolul 25</v>
      </c>
      <c r="G394" s="125" t="str">
        <f>EUconst_NA</f>
        <v>n.a.</v>
      </c>
      <c r="H394" s="178"/>
      <c r="I394" s="178"/>
      <c r="J394" s="181"/>
      <c r="K394" s="181"/>
      <c r="L394" s="178"/>
      <c r="M394" s="180"/>
      <c r="N394" s="125" t="str">
        <f t="shared" si="40"/>
        <v>n.a.</v>
      </c>
      <c r="O394" s="176" t="str">
        <f t="shared" si="41"/>
        <v>Rafinării: Regenerarea catalizatorilor de cracare</v>
      </c>
      <c r="P394" s="89"/>
      <c r="Q394" s="89" t="str">
        <f t="shared" si="42"/>
        <v>NCV_Rafinării: Regenerarea catalizatorilor de cracare</v>
      </c>
      <c r="X394" s="100" t="b">
        <f t="shared" si="39"/>
        <v>1</v>
      </c>
      <c r="AJ394" s="661" t="s">
        <v>307</v>
      </c>
      <c r="AK394" s="661" t="s">
        <v>307</v>
      </c>
      <c r="AL394" s="661" t="s">
        <v>307</v>
      </c>
      <c r="AM394" s="661" t="s">
        <v>307</v>
      </c>
      <c r="AN394" s="661" t="s">
        <v>307</v>
      </c>
    </row>
    <row r="395" spans="1:40" ht="12.75" customHeight="1" outlineLevel="1" x14ac:dyDescent="0.2">
      <c r="A395" s="100">
        <v>11</v>
      </c>
      <c r="B395" s="644" t="str">
        <f t="shared" si="37"/>
        <v xml:space="preserve">Rafinarea de ulei mineral </v>
      </c>
      <c r="C395" s="21" t="str">
        <f t="shared" si="37"/>
        <v>Rafinării</v>
      </c>
      <c r="D395" s="21" t="str">
        <f t="shared" si="37"/>
        <v>Producția de hidrogen</v>
      </c>
      <c r="E395" s="642"/>
      <c r="F395" s="181" t="str">
        <f t="shared" si="38"/>
        <v>Metoda bilanțului masic, articolul 25</v>
      </c>
      <c r="G395" s="125" t="str">
        <f>""</f>
        <v/>
      </c>
      <c r="H395" s="645" t="str">
        <f>Translations!$B$493</f>
        <v>Valori implicite de tip I</v>
      </c>
      <c r="I395" s="645"/>
      <c r="J395" s="645" t="str">
        <f>Translations!$B$528</f>
        <v>Valori implicite de tip II</v>
      </c>
      <c r="K395" s="645" t="str">
        <f>Translations!$B$1109</f>
        <v>Registrele de achiziții (dacă este cazul)</v>
      </c>
      <c r="L395" s="645" t="str">
        <f>Translations!$B$527</f>
        <v>Analize de laborator</v>
      </c>
      <c r="M395" s="650"/>
      <c r="N395" s="125">
        <f t="shared" si="40"/>
        <v>3</v>
      </c>
      <c r="O395" s="176" t="str">
        <f t="shared" si="41"/>
        <v>Rafinării: Producția de hidrogen</v>
      </c>
      <c r="P395" s="89"/>
      <c r="Q395" s="89" t="str">
        <f t="shared" si="42"/>
        <v>NCV_Rafinării: Producția de hidrogen</v>
      </c>
      <c r="V395" s="84"/>
      <c r="X395" s="100" t="b">
        <f t="shared" si="39"/>
        <v>0</v>
      </c>
      <c r="AJ395" s="661">
        <v>1</v>
      </c>
      <c r="AK395" s="661" t="s">
        <v>307</v>
      </c>
      <c r="AL395" s="661">
        <v>1</v>
      </c>
      <c r="AM395" s="661" t="str">
        <f>Translations!$B$1109</f>
        <v>Registrele de achiziții (dacă este cazul)</v>
      </c>
      <c r="AN395" s="661">
        <v>2</v>
      </c>
    </row>
    <row r="396" spans="1:40" ht="12.75" customHeight="1" outlineLevel="1" x14ac:dyDescent="0.2">
      <c r="A396" s="100">
        <v>12</v>
      </c>
      <c r="B396" s="644" t="str">
        <f t="shared" si="37"/>
        <v>Producerea de cocs</v>
      </c>
      <c r="C396" s="21" t="str">
        <f t="shared" si="37"/>
        <v>Cocs</v>
      </c>
      <c r="D396" s="21" t="str">
        <f t="shared" si="37"/>
        <v>Combustibil ca intrare în proces</v>
      </c>
      <c r="E396" s="21"/>
      <c r="F396" s="181" t="str">
        <f t="shared" si="38"/>
        <v>Metodă standard: Combustibil, articolul 24 alineatul (1)</v>
      </c>
      <c r="G396" s="125" t="s">
        <v>500</v>
      </c>
      <c r="H396" s="646" t="str">
        <f>Translations!$B$493</f>
        <v>Valori implicite de tip I</v>
      </c>
      <c r="I396" s="180"/>
      <c r="J396" s="180" t="str">
        <f>Translations!$B$528</f>
        <v>Valori implicite de tip II</v>
      </c>
      <c r="K396" s="180" t="str">
        <f>Translations!$B$1109</f>
        <v>Registrele de achiziții (dacă este cazul)</v>
      </c>
      <c r="L396" s="646" t="str">
        <f>Translations!$B$527</f>
        <v>Analize de laborator</v>
      </c>
      <c r="M396" s="175"/>
      <c r="N396" s="125">
        <f t="shared" si="40"/>
        <v>3</v>
      </c>
      <c r="O396" s="176" t="str">
        <f t="shared" si="41"/>
        <v>Cocs: Combustibil ca intrare în proces</v>
      </c>
      <c r="P396" s="89"/>
      <c r="Q396" s="89" t="str">
        <f t="shared" si="42"/>
        <v>NCV_Cocs: Combustibil ca intrare în proces</v>
      </c>
      <c r="U396" s="263"/>
      <c r="V396" s="84"/>
      <c r="X396" s="100" t="b">
        <f t="shared" si="39"/>
        <v>0</v>
      </c>
      <c r="AJ396" s="661">
        <v>1</v>
      </c>
      <c r="AK396" s="661" t="s">
        <v>307</v>
      </c>
      <c r="AL396" s="661">
        <v>1</v>
      </c>
      <c r="AM396" s="661" t="str">
        <f>Translations!$B$1109</f>
        <v>Registrele de achiziții (dacă este cazul)</v>
      </c>
      <c r="AN396" s="661">
        <v>2</v>
      </c>
    </row>
    <row r="397" spans="1:40" ht="12.75" customHeight="1" outlineLevel="1" x14ac:dyDescent="0.2">
      <c r="A397" s="100">
        <v>13</v>
      </c>
      <c r="B397" s="644" t="str">
        <f t="shared" si="37"/>
        <v>Producerea de cocs</v>
      </c>
      <c r="C397" s="21" t="str">
        <f t="shared" si="37"/>
        <v>Cocs</v>
      </c>
      <c r="D397" s="21" t="str">
        <f t="shared" si="37"/>
        <v>Proces (metoda A): numai carbonat</v>
      </c>
      <c r="E397" s="634"/>
      <c r="F397" s="181" t="str">
        <f t="shared" si="38"/>
        <v>Metodă standard: Proces, articolul 24 alineatul (2)</v>
      </c>
      <c r="G397" s="125" t="str">
        <f>EUconst_NA</f>
        <v>n.a.</v>
      </c>
      <c r="H397" s="178"/>
      <c r="I397" s="178"/>
      <c r="J397" s="181"/>
      <c r="K397" s="181"/>
      <c r="L397" s="178"/>
      <c r="M397" s="180"/>
      <c r="N397" s="125" t="str">
        <f t="shared" si="40"/>
        <v>n.a.</v>
      </c>
      <c r="O397" s="176" t="str">
        <f t="shared" si="41"/>
        <v>Cocs: Proces (metoda A): numai carbonat</v>
      </c>
      <c r="P397" s="89"/>
      <c r="Q397" s="89" t="str">
        <f t="shared" si="42"/>
        <v>NCV_Cocs: Proces (metoda A): numai carbonat</v>
      </c>
      <c r="U397" s="263"/>
      <c r="V397" s="84"/>
      <c r="X397" s="100" t="b">
        <f t="shared" si="39"/>
        <v>1</v>
      </c>
      <c r="AJ397" s="661" t="s">
        <v>307</v>
      </c>
      <c r="AK397" s="661" t="s">
        <v>307</v>
      </c>
      <c r="AL397" s="661" t="s">
        <v>307</v>
      </c>
      <c r="AM397" s="661" t="s">
        <v>307</v>
      </c>
      <c r="AN397" s="661" t="s">
        <v>307</v>
      </c>
    </row>
    <row r="398" spans="1:40" ht="12.75" customHeight="1" outlineLevel="1" x14ac:dyDescent="0.2">
      <c r="A398" s="100">
        <v>14</v>
      </c>
      <c r="B398" s="644" t="str">
        <f t="shared" si="37"/>
        <v>Producerea de cocs</v>
      </c>
      <c r="C398" s="21" t="str">
        <f t="shared" si="37"/>
        <v>Cocs</v>
      </c>
      <c r="D398" s="21" t="str">
        <f t="shared" si="37"/>
        <v>Proces (metoda A): amestec (carbonat + necalcinat)</v>
      </c>
      <c r="E398" s="634"/>
      <c r="F398" s="181" t="str">
        <f t="shared" si="38"/>
        <v>Metodă standard: Proces, articolul 24 alineatul (2)</v>
      </c>
      <c r="G398" s="125" t="s">
        <v>500</v>
      </c>
      <c r="H398" s="646" t="str">
        <f>Translations!$B$493</f>
        <v>Valori implicite de tip I</v>
      </c>
      <c r="I398" s="180"/>
      <c r="J398" s="180" t="str">
        <f>Translations!$B$528</f>
        <v>Valori implicite de tip II</v>
      </c>
      <c r="K398" s="180" t="str">
        <f>Translations!$B$1109</f>
        <v>Registrele de achiziții (dacă este cazul)</v>
      </c>
      <c r="L398" s="646" t="str">
        <f>Translations!$B$527</f>
        <v>Analize de laborator</v>
      </c>
      <c r="M398" s="177"/>
      <c r="N398" s="125">
        <f t="shared" si="40"/>
        <v>3</v>
      </c>
      <c r="O398" s="176" t="str">
        <f t="shared" si="41"/>
        <v>Cocs: Proces (metoda A): amestec (carbonat + necalcinat)</v>
      </c>
      <c r="P398" s="89"/>
      <c r="Q398" s="89" t="str">
        <f t="shared" si="42"/>
        <v>NCV_Cocs: Proces (metoda A): amestec (carbonat + necalcinat)</v>
      </c>
      <c r="U398" s="263"/>
      <c r="V398" s="84"/>
      <c r="X398" s="100" t="b">
        <f t="shared" si="39"/>
        <v>0</v>
      </c>
      <c r="AJ398" s="661">
        <v>1</v>
      </c>
      <c r="AK398" s="661" t="s">
        <v>307</v>
      </c>
      <c r="AL398" s="661">
        <v>1</v>
      </c>
      <c r="AM398" s="661" t="str">
        <f>Translations!$B$1109</f>
        <v>Registrele de achiziții (dacă este cazul)</v>
      </c>
      <c r="AN398" s="661">
        <v>2</v>
      </c>
    </row>
    <row r="399" spans="1:40" ht="12.75" customHeight="1" outlineLevel="1" x14ac:dyDescent="0.2">
      <c r="A399" s="100">
        <v>15</v>
      </c>
      <c r="B399" s="644" t="str">
        <f t="shared" si="37"/>
        <v>Producerea de cocs</v>
      </c>
      <c r="C399" s="21" t="str">
        <f t="shared" si="37"/>
        <v>Cocs</v>
      </c>
      <c r="D399" s="21" t="str">
        <f t="shared" si="37"/>
        <v>Proces (metoda A): necalcinat</v>
      </c>
      <c r="E399" s="634"/>
      <c r="F399" s="181" t="str">
        <f t="shared" si="38"/>
        <v>Metodă standard: Proces, articolul 24 alineatul (2)</v>
      </c>
      <c r="G399" s="125" t="s">
        <v>500</v>
      </c>
      <c r="H399" s="646" t="str">
        <f>Translations!$B$493</f>
        <v>Valori implicite de tip I</v>
      </c>
      <c r="I399" s="180"/>
      <c r="J399" s="180" t="str">
        <f>Translations!$B$528</f>
        <v>Valori implicite de tip II</v>
      </c>
      <c r="K399" s="180" t="str">
        <f>Translations!$B$1109</f>
        <v>Registrele de achiziții (dacă este cazul)</v>
      </c>
      <c r="L399" s="646" t="str">
        <f>Translations!$B$527</f>
        <v>Analize de laborator</v>
      </c>
      <c r="M399" s="177"/>
      <c r="N399" s="125">
        <f t="shared" si="40"/>
        <v>3</v>
      </c>
      <c r="O399" s="176" t="str">
        <f t="shared" si="41"/>
        <v>Cocs: Proces (metoda A): necalcinat</v>
      </c>
      <c r="P399" s="89"/>
      <c r="Q399" s="89" t="str">
        <f t="shared" si="42"/>
        <v>NCV_Cocs: Proces (metoda A): necalcinat</v>
      </c>
      <c r="U399" s="263"/>
      <c r="V399" s="84"/>
      <c r="X399" s="100" t="b">
        <f t="shared" si="39"/>
        <v>0</v>
      </c>
      <c r="AJ399" s="661">
        <v>1</v>
      </c>
      <c r="AK399" s="661" t="s">
        <v>307</v>
      </c>
      <c r="AL399" s="661">
        <v>1</v>
      </c>
      <c r="AM399" s="661" t="str">
        <f>Translations!$B$1109</f>
        <v>Registrele de achiziții (dacă este cazul)</v>
      </c>
      <c r="AN399" s="661">
        <v>2</v>
      </c>
    </row>
    <row r="400" spans="1:40" ht="12.75" customHeight="1" outlineLevel="1" x14ac:dyDescent="0.2">
      <c r="A400" s="100">
        <v>16</v>
      </c>
      <c r="B400" s="644" t="str">
        <f t="shared" si="37"/>
        <v>Producerea de cocs</v>
      </c>
      <c r="C400" s="21" t="str">
        <f t="shared" si="37"/>
        <v>Cocs</v>
      </c>
      <c r="D400" s="21" t="str">
        <f t="shared" si="37"/>
        <v>Proces (metoda B): producție de oxizi</v>
      </c>
      <c r="E400" s="642"/>
      <c r="F400" s="181" t="str">
        <f t="shared" si="38"/>
        <v>Metodă standard: Proces, articolul 24 alineatul (2)</v>
      </c>
      <c r="G400" s="125" t="str">
        <f>EUconst_NA</f>
        <v>n.a.</v>
      </c>
      <c r="H400" s="178"/>
      <c r="I400" s="178"/>
      <c r="J400" s="181"/>
      <c r="K400" s="181"/>
      <c r="L400" s="178"/>
      <c r="M400" s="180"/>
      <c r="N400" s="125" t="str">
        <f t="shared" si="40"/>
        <v>n.a.</v>
      </c>
      <c r="O400" s="176" t="str">
        <f t="shared" si="41"/>
        <v>Cocs: Proces (metoda B): producție de oxizi</v>
      </c>
      <c r="P400" s="89"/>
      <c r="Q400" s="89" t="str">
        <f t="shared" si="42"/>
        <v>NCV_Cocs: Proces (metoda B): producție de oxizi</v>
      </c>
      <c r="U400" s="263"/>
      <c r="V400" s="84"/>
      <c r="X400" s="100" t="b">
        <f t="shared" si="39"/>
        <v>1</v>
      </c>
      <c r="AJ400" s="661" t="s">
        <v>307</v>
      </c>
      <c r="AK400" s="661" t="s">
        <v>307</v>
      </c>
      <c r="AL400" s="661" t="s">
        <v>307</v>
      </c>
      <c r="AM400" s="661" t="s">
        <v>307</v>
      </c>
      <c r="AN400" s="661" t="s">
        <v>307</v>
      </c>
    </row>
    <row r="401" spans="1:40" ht="12.75" customHeight="1" outlineLevel="1" x14ac:dyDescent="0.2">
      <c r="A401" s="100">
        <v>17</v>
      </c>
      <c r="B401" s="644" t="str">
        <f t="shared" si="37"/>
        <v>Producerea de cocs</v>
      </c>
      <c r="C401" s="21" t="str">
        <f t="shared" si="37"/>
        <v>Cocs</v>
      </c>
      <c r="D401" s="21" t="str">
        <f t="shared" si="37"/>
        <v>Bilanțul masic</v>
      </c>
      <c r="E401" s="21"/>
      <c r="F401" s="181" t="str">
        <f t="shared" si="38"/>
        <v>Metoda bilanțului masic, articolul 25</v>
      </c>
      <c r="G401" s="125" t="str">
        <f>""</f>
        <v/>
      </c>
      <c r="H401" s="178" t="str">
        <f>Translations!$B$493</f>
        <v>Valori implicite de tip I</v>
      </c>
      <c r="I401" s="178"/>
      <c r="J401" s="178" t="str">
        <f>Translations!$B$528</f>
        <v>Valori implicite de tip II</v>
      </c>
      <c r="K401" s="178" t="str">
        <f>Translations!$B$1109</f>
        <v>Registrele de achiziții (dacă este cazul)</v>
      </c>
      <c r="L401" s="178" t="str">
        <f>Translations!$B$527</f>
        <v>Analize de laborator</v>
      </c>
      <c r="M401" s="180"/>
      <c r="N401" s="125">
        <f t="shared" si="40"/>
        <v>3</v>
      </c>
      <c r="O401" s="176" t="str">
        <f t="shared" si="41"/>
        <v>Cocs: Bilanțul masic</v>
      </c>
      <c r="P401" s="89"/>
      <c r="Q401" s="89" t="str">
        <f t="shared" si="42"/>
        <v>NCV_Cocs: Bilanțul masic</v>
      </c>
      <c r="V401" s="84"/>
      <c r="X401" s="100" t="b">
        <f t="shared" si="39"/>
        <v>0</v>
      </c>
      <c r="AJ401" s="661">
        <v>1</v>
      </c>
      <c r="AK401" s="661" t="s">
        <v>307</v>
      </c>
      <c r="AL401" s="661">
        <v>1</v>
      </c>
      <c r="AM401" s="661" t="str">
        <f>Translations!$B$1109</f>
        <v>Registrele de achiziții (dacă este cazul)</v>
      </c>
      <c r="AN401" s="661">
        <v>2</v>
      </c>
    </row>
    <row r="402" spans="1:40" ht="12.75" customHeight="1" outlineLevel="1" x14ac:dyDescent="0.2">
      <c r="A402" s="100">
        <v>18</v>
      </c>
      <c r="B402" s="644" t="str">
        <f t="shared" si="37"/>
        <v>Prăjirea și sinterizarea minereurilor metalice</v>
      </c>
      <c r="C402" s="21" t="str">
        <f t="shared" si="37"/>
        <v>Minereu metalic</v>
      </c>
      <c r="D402" s="21" t="str">
        <f t="shared" si="37"/>
        <v>Proces (metoda A): numai carbonat</v>
      </c>
      <c r="E402" s="634"/>
      <c r="F402" s="181" t="str">
        <f t="shared" si="38"/>
        <v>Metodă standard: Proces, articolul 24 alineatul (2)</v>
      </c>
      <c r="G402" s="125" t="str">
        <f>EUconst_NA</f>
        <v>n.a.</v>
      </c>
      <c r="H402" s="178"/>
      <c r="I402" s="178"/>
      <c r="J402" s="181"/>
      <c r="K402" s="181"/>
      <c r="L402" s="178"/>
      <c r="M402" s="180"/>
      <c r="N402" s="125" t="str">
        <f t="shared" si="40"/>
        <v>n.a.</v>
      </c>
      <c r="O402" s="176" t="str">
        <f t="shared" si="41"/>
        <v>Minereu metalic: Proces (metoda A): numai carbonat</v>
      </c>
      <c r="P402" s="89"/>
      <c r="Q402" s="89" t="str">
        <f t="shared" si="42"/>
        <v>NCV_Minereu metalic: Proces (metoda A): numai carbonat</v>
      </c>
      <c r="V402" s="84"/>
      <c r="X402" s="100" t="b">
        <f t="shared" si="39"/>
        <v>1</v>
      </c>
      <c r="AJ402" s="661" t="s">
        <v>307</v>
      </c>
      <c r="AK402" s="661" t="s">
        <v>307</v>
      </c>
      <c r="AL402" s="661" t="s">
        <v>307</v>
      </c>
      <c r="AM402" s="661" t="s">
        <v>307</v>
      </c>
      <c r="AN402" s="661" t="s">
        <v>307</v>
      </c>
    </row>
    <row r="403" spans="1:40" ht="12.75" customHeight="1" outlineLevel="1" x14ac:dyDescent="0.2">
      <c r="A403" s="100">
        <v>19</v>
      </c>
      <c r="B403" s="644" t="str">
        <f t="shared" si="37"/>
        <v>Prăjirea și sinterizarea minereurilor metalice</v>
      </c>
      <c r="C403" s="21" t="str">
        <f t="shared" si="37"/>
        <v>Minereu metalic</v>
      </c>
      <c r="D403" s="21" t="str">
        <f t="shared" si="37"/>
        <v>Proces (metoda A): amestec (carbonat + necalcinat)</v>
      </c>
      <c r="E403" s="634"/>
      <c r="F403" s="181" t="str">
        <f t="shared" si="38"/>
        <v>Metodă standard: Proces, articolul 24 alineatul (2)</v>
      </c>
      <c r="G403" s="125" t="s">
        <v>500</v>
      </c>
      <c r="H403" s="646" t="str">
        <f>Translations!$B$493</f>
        <v>Valori implicite de tip I</v>
      </c>
      <c r="I403" s="180"/>
      <c r="J403" s="180" t="str">
        <f>Translations!$B$528</f>
        <v>Valori implicite de tip II</v>
      </c>
      <c r="K403" s="180" t="str">
        <f>Translations!$B$1109</f>
        <v>Registrele de achiziții (dacă este cazul)</v>
      </c>
      <c r="L403" s="646" t="str">
        <f>Translations!$B$527</f>
        <v>Analize de laborator</v>
      </c>
      <c r="M403" s="177"/>
      <c r="N403" s="125">
        <f t="shared" si="40"/>
        <v>3</v>
      </c>
      <c r="O403" s="176" t="str">
        <f t="shared" si="41"/>
        <v>Minereu metalic: Proces (metoda A): amestec (carbonat + necalcinat)</v>
      </c>
      <c r="P403" s="89"/>
      <c r="Q403" s="89" t="str">
        <f t="shared" si="42"/>
        <v>NCV_Minereu metalic: Proces (metoda A): amestec (carbonat + necalcinat)</v>
      </c>
      <c r="U403" s="263"/>
      <c r="V403" s="84"/>
      <c r="X403" s="100" t="b">
        <f t="shared" si="39"/>
        <v>0</v>
      </c>
      <c r="AJ403" s="661">
        <v>1</v>
      </c>
      <c r="AK403" s="661" t="s">
        <v>307</v>
      </c>
      <c r="AL403" s="661">
        <v>1</v>
      </c>
      <c r="AM403" s="661" t="str">
        <f>Translations!$B$1109</f>
        <v>Registrele de achiziții (dacă este cazul)</v>
      </c>
      <c r="AN403" s="661">
        <v>2</v>
      </c>
    </row>
    <row r="404" spans="1:40" ht="12.75" customHeight="1" outlineLevel="1" x14ac:dyDescent="0.2">
      <c r="A404" s="100">
        <v>20</v>
      </c>
      <c r="B404" s="644" t="str">
        <f t="shared" si="37"/>
        <v>Prăjirea și sinterizarea minereurilor metalice</v>
      </c>
      <c r="C404" s="21" t="str">
        <f t="shared" si="37"/>
        <v>Minereu metalic</v>
      </c>
      <c r="D404" s="21" t="str">
        <f t="shared" si="37"/>
        <v>Proces (metoda A): necalcinat</v>
      </c>
      <c r="E404" s="634"/>
      <c r="F404" s="181" t="str">
        <f t="shared" si="38"/>
        <v>Metodă standard: Proces, articolul 24 alineatul (2)</v>
      </c>
      <c r="G404" s="125" t="s">
        <v>500</v>
      </c>
      <c r="H404" s="646" t="str">
        <f>Translations!$B$493</f>
        <v>Valori implicite de tip I</v>
      </c>
      <c r="I404" s="180"/>
      <c r="J404" s="180" t="str">
        <f>Translations!$B$528</f>
        <v>Valori implicite de tip II</v>
      </c>
      <c r="K404" s="180" t="str">
        <f>Translations!$B$1109</f>
        <v>Registrele de achiziții (dacă este cazul)</v>
      </c>
      <c r="L404" s="646" t="str">
        <f>Translations!$B$527</f>
        <v>Analize de laborator</v>
      </c>
      <c r="M404" s="177"/>
      <c r="N404" s="125">
        <f t="shared" si="40"/>
        <v>3</v>
      </c>
      <c r="O404" s="176" t="str">
        <f t="shared" si="41"/>
        <v>Minereu metalic: Proces (metoda A): necalcinat</v>
      </c>
      <c r="P404" s="89"/>
      <c r="Q404" s="89" t="str">
        <f t="shared" si="42"/>
        <v>NCV_Minereu metalic: Proces (metoda A): necalcinat</v>
      </c>
      <c r="U404" s="263"/>
      <c r="V404" s="84"/>
      <c r="X404" s="100" t="b">
        <f t="shared" si="39"/>
        <v>0</v>
      </c>
      <c r="AJ404" s="661">
        <v>1</v>
      </c>
      <c r="AK404" s="661" t="s">
        <v>307</v>
      </c>
      <c r="AL404" s="661">
        <v>1</v>
      </c>
      <c r="AM404" s="661" t="str">
        <f>Translations!$B$1109</f>
        <v>Registrele de achiziții (dacă este cazul)</v>
      </c>
      <c r="AN404" s="661">
        <v>2</v>
      </c>
    </row>
    <row r="405" spans="1:40" ht="12.75" customHeight="1" outlineLevel="1" x14ac:dyDescent="0.2">
      <c r="A405" s="100">
        <v>21</v>
      </c>
      <c r="B405" s="644" t="str">
        <f t="shared" ref="B405:D424" si="43">B343</f>
        <v>Prăjirea și sinterizarea minereurilor metalice</v>
      </c>
      <c r="C405" s="21" t="str">
        <f t="shared" si="43"/>
        <v>Minereu metalic</v>
      </c>
      <c r="D405" s="21" t="str">
        <f t="shared" si="43"/>
        <v>Proces (metoda B): producție de oxizi</v>
      </c>
      <c r="E405" s="634"/>
      <c r="F405" s="181" t="str">
        <f t="shared" si="38"/>
        <v>Metodă standard: Proces, articolul 24 alineatul (2)</v>
      </c>
      <c r="G405" s="125" t="str">
        <f>EUconst_NA</f>
        <v>n.a.</v>
      </c>
      <c r="H405" s="178"/>
      <c r="I405" s="178"/>
      <c r="J405" s="181"/>
      <c r="K405" s="181"/>
      <c r="L405" s="178"/>
      <c r="M405" s="180"/>
      <c r="N405" s="125" t="str">
        <f t="shared" si="40"/>
        <v>n.a.</v>
      </c>
      <c r="O405" s="176" t="str">
        <f t="shared" si="41"/>
        <v>Minereu metalic: Proces (metoda B): producție de oxizi</v>
      </c>
      <c r="P405" s="89"/>
      <c r="Q405" s="89" t="str">
        <f t="shared" si="42"/>
        <v>NCV_Minereu metalic: Proces (metoda B): producție de oxizi</v>
      </c>
      <c r="U405" s="263"/>
      <c r="V405" s="84"/>
      <c r="X405" s="100" t="b">
        <f t="shared" si="39"/>
        <v>1</v>
      </c>
      <c r="AJ405" s="661" t="s">
        <v>307</v>
      </c>
      <c r="AK405" s="661" t="s">
        <v>307</v>
      </c>
      <c r="AL405" s="661" t="s">
        <v>307</v>
      </c>
      <c r="AM405" s="661" t="s">
        <v>307</v>
      </c>
      <c r="AN405" s="661" t="s">
        <v>307</v>
      </c>
    </row>
    <row r="406" spans="1:40" ht="12.75" customHeight="1" outlineLevel="1" x14ac:dyDescent="0.2">
      <c r="A406" s="100">
        <v>22</v>
      </c>
      <c r="B406" s="644" t="str">
        <f t="shared" si="43"/>
        <v>Prăjirea și sinterizarea minereurilor metalice</v>
      </c>
      <c r="C406" s="21" t="str">
        <f t="shared" si="43"/>
        <v>Minereu metalic</v>
      </c>
      <c r="D406" s="21" t="str">
        <f t="shared" si="43"/>
        <v>Bilanțul masic</v>
      </c>
      <c r="E406" s="21"/>
      <c r="F406" s="181" t="str">
        <f t="shared" si="38"/>
        <v>Metoda bilanțului masic, articolul 25</v>
      </c>
      <c r="G406" s="125" t="str">
        <f>""</f>
        <v/>
      </c>
      <c r="H406" s="178" t="str">
        <f>Translations!$B$493</f>
        <v>Valori implicite de tip I</v>
      </c>
      <c r="I406" s="178"/>
      <c r="J406" s="178" t="str">
        <f>Translations!$B$528</f>
        <v>Valori implicite de tip II</v>
      </c>
      <c r="K406" s="178" t="str">
        <f>Translations!$B$1109</f>
        <v>Registrele de achiziții (dacă este cazul)</v>
      </c>
      <c r="L406" s="178" t="str">
        <f>Translations!$B$527</f>
        <v>Analize de laborator</v>
      </c>
      <c r="M406" s="180"/>
      <c r="N406" s="125">
        <f t="shared" si="40"/>
        <v>3</v>
      </c>
      <c r="O406" s="176" t="str">
        <f t="shared" si="41"/>
        <v>Minereu metalic: Bilanțul masic</v>
      </c>
      <c r="P406" s="89"/>
      <c r="Q406" s="89" t="str">
        <f t="shared" si="42"/>
        <v>NCV_Minereu metalic: Bilanțul masic</v>
      </c>
      <c r="V406" s="84"/>
      <c r="X406" s="100" t="b">
        <f t="shared" si="39"/>
        <v>0</v>
      </c>
      <c r="AJ406" s="661">
        <v>1</v>
      </c>
      <c r="AK406" s="661" t="s">
        <v>307</v>
      </c>
      <c r="AL406" s="661">
        <v>1</v>
      </c>
      <c r="AM406" s="661" t="str">
        <f>Translations!$B$1109</f>
        <v>Registrele de achiziții (dacă este cazul)</v>
      </c>
      <c r="AN406" s="661">
        <v>2</v>
      </c>
    </row>
    <row r="407" spans="1:40" ht="12.75" customHeight="1" outlineLevel="1" x14ac:dyDescent="0.2">
      <c r="A407" s="100">
        <v>23</v>
      </c>
      <c r="B407" s="644" t="str">
        <f t="shared" si="43"/>
        <v>Producerea de fontă sau oțel</v>
      </c>
      <c r="C407" s="21" t="str">
        <f t="shared" si="43"/>
        <v>Fier și oțel</v>
      </c>
      <c r="D407" s="21" t="str">
        <f t="shared" si="43"/>
        <v>Combustibil ca intrare în proces</v>
      </c>
      <c r="E407" s="21"/>
      <c r="F407" s="181" t="str">
        <f t="shared" si="38"/>
        <v>Metodă standard: Combustibil, articolul 24 alineatul (1)</v>
      </c>
      <c r="G407" s="125" t="s">
        <v>500</v>
      </c>
      <c r="H407" s="646" t="str">
        <f>Translations!$B$493</f>
        <v>Valori implicite de tip I</v>
      </c>
      <c r="I407" s="180"/>
      <c r="J407" s="180" t="str">
        <f>Translations!$B$528</f>
        <v>Valori implicite de tip II</v>
      </c>
      <c r="K407" s="180" t="str">
        <f>Translations!$B$1109</f>
        <v>Registrele de achiziții (dacă este cazul)</v>
      </c>
      <c r="L407" s="646" t="str">
        <f>Translations!$B$527</f>
        <v>Analize de laborator</v>
      </c>
      <c r="M407" s="175"/>
      <c r="N407" s="125">
        <f t="shared" si="40"/>
        <v>3</v>
      </c>
      <c r="O407" s="176" t="str">
        <f t="shared" si="41"/>
        <v>Fier și oțel: Combustibil ca intrare în proces</v>
      </c>
      <c r="P407" s="89"/>
      <c r="Q407" s="89" t="str">
        <f t="shared" si="42"/>
        <v>NCV_Fier și oțel: Combustibil ca intrare în proces</v>
      </c>
      <c r="V407" s="84"/>
      <c r="X407" s="100" t="b">
        <f t="shared" si="39"/>
        <v>0</v>
      </c>
      <c r="AJ407" s="661">
        <v>1</v>
      </c>
      <c r="AK407" s="661" t="s">
        <v>307</v>
      </c>
      <c r="AL407" s="661">
        <v>1</v>
      </c>
      <c r="AM407" s="661" t="str">
        <f>Translations!$B$1109</f>
        <v>Registrele de achiziții (dacă este cazul)</v>
      </c>
      <c r="AN407" s="661">
        <v>2</v>
      </c>
    </row>
    <row r="408" spans="1:40" ht="12.75" customHeight="1" outlineLevel="1" x14ac:dyDescent="0.2">
      <c r="A408" s="100">
        <v>24</v>
      </c>
      <c r="B408" s="644" t="str">
        <f t="shared" si="43"/>
        <v>Producerea de fontă sau oțel</v>
      </c>
      <c r="C408" s="21" t="str">
        <f t="shared" si="43"/>
        <v>Fier și oțel</v>
      </c>
      <c r="D408" s="21" t="str">
        <f t="shared" si="43"/>
        <v>Proces (metoda A): numai carbonat</v>
      </c>
      <c r="E408" s="634"/>
      <c r="F408" s="181" t="str">
        <f t="shared" si="38"/>
        <v>Metodă standard: Proces, articolul 24 alineatul (2)</v>
      </c>
      <c r="G408" s="125" t="str">
        <f>EUconst_NA</f>
        <v>n.a.</v>
      </c>
      <c r="H408" s="178"/>
      <c r="I408" s="178"/>
      <c r="J408" s="181"/>
      <c r="K408" s="181"/>
      <c r="L408" s="178"/>
      <c r="M408" s="180"/>
      <c r="N408" s="125" t="str">
        <f t="shared" si="40"/>
        <v>n.a.</v>
      </c>
      <c r="O408" s="176" t="str">
        <f t="shared" si="41"/>
        <v>Fier și oțel: Proces (metoda A): numai carbonat</v>
      </c>
      <c r="P408" s="89"/>
      <c r="Q408" s="89" t="str">
        <f t="shared" si="42"/>
        <v>NCV_Fier și oțel: Proces (metoda A): numai carbonat</v>
      </c>
      <c r="U408" s="263"/>
      <c r="V408" s="84"/>
      <c r="X408" s="100" t="b">
        <f t="shared" si="39"/>
        <v>1</v>
      </c>
      <c r="AJ408" s="661" t="s">
        <v>307</v>
      </c>
      <c r="AK408" s="661" t="s">
        <v>307</v>
      </c>
      <c r="AL408" s="661" t="s">
        <v>307</v>
      </c>
      <c r="AM408" s="661" t="s">
        <v>307</v>
      </c>
      <c r="AN408" s="661" t="s">
        <v>307</v>
      </c>
    </row>
    <row r="409" spans="1:40" ht="12.75" customHeight="1" outlineLevel="1" x14ac:dyDescent="0.2">
      <c r="A409" s="100">
        <v>25</v>
      </c>
      <c r="B409" s="644" t="str">
        <f t="shared" si="43"/>
        <v>Producerea de fontă sau oțel</v>
      </c>
      <c r="C409" s="21" t="str">
        <f t="shared" si="43"/>
        <v>Fier și oțel</v>
      </c>
      <c r="D409" s="21" t="str">
        <f t="shared" si="43"/>
        <v>Proces (metoda A): amestec (carbonat + necalcinat)</v>
      </c>
      <c r="E409" s="634"/>
      <c r="F409" s="181" t="str">
        <f t="shared" si="38"/>
        <v>Metodă standard: Proces, articolul 24 alineatul (2)</v>
      </c>
      <c r="G409" s="125" t="s">
        <v>500</v>
      </c>
      <c r="H409" s="646" t="str">
        <f>Translations!$B$493</f>
        <v>Valori implicite de tip I</v>
      </c>
      <c r="I409" s="180"/>
      <c r="J409" s="180" t="str">
        <f>Translations!$B$528</f>
        <v>Valori implicite de tip II</v>
      </c>
      <c r="K409" s="180" t="str">
        <f>Translations!$B$1109</f>
        <v>Registrele de achiziții (dacă este cazul)</v>
      </c>
      <c r="L409" s="646" t="str">
        <f>Translations!$B$527</f>
        <v>Analize de laborator</v>
      </c>
      <c r="M409" s="177"/>
      <c r="N409" s="125">
        <f t="shared" si="40"/>
        <v>3</v>
      </c>
      <c r="O409" s="176" t="str">
        <f t="shared" si="41"/>
        <v>Fier și oțel: Proces (metoda A): amestec (carbonat + necalcinat)</v>
      </c>
      <c r="P409" s="89"/>
      <c r="Q409" s="89" t="str">
        <f t="shared" si="42"/>
        <v>NCV_Fier și oțel: Proces (metoda A): amestec (carbonat + necalcinat)</v>
      </c>
      <c r="U409" s="263"/>
      <c r="V409" s="84"/>
      <c r="X409" s="100" t="b">
        <f t="shared" si="39"/>
        <v>0</v>
      </c>
      <c r="AJ409" s="661">
        <v>1</v>
      </c>
      <c r="AK409" s="661" t="s">
        <v>307</v>
      </c>
      <c r="AL409" s="661">
        <v>1</v>
      </c>
      <c r="AM409" s="661" t="str">
        <f>Translations!$B$1109</f>
        <v>Registrele de achiziții (dacă este cazul)</v>
      </c>
      <c r="AN409" s="661">
        <v>2</v>
      </c>
    </row>
    <row r="410" spans="1:40" ht="12.75" customHeight="1" outlineLevel="1" x14ac:dyDescent="0.2">
      <c r="A410" s="100">
        <v>26</v>
      </c>
      <c r="B410" s="644" t="str">
        <f t="shared" si="43"/>
        <v>Producerea de fontă sau oțel</v>
      </c>
      <c r="C410" s="21" t="str">
        <f t="shared" si="43"/>
        <v>Fier și oțel</v>
      </c>
      <c r="D410" s="21" t="str">
        <f t="shared" si="43"/>
        <v>Proces (metoda A): necalcinat</v>
      </c>
      <c r="E410" s="634"/>
      <c r="F410" s="181" t="str">
        <f t="shared" si="38"/>
        <v>Metodă standard: Proces, articolul 24 alineatul (2)</v>
      </c>
      <c r="G410" s="125" t="s">
        <v>500</v>
      </c>
      <c r="H410" s="646" t="str">
        <f>Translations!$B$493</f>
        <v>Valori implicite de tip I</v>
      </c>
      <c r="I410" s="180"/>
      <c r="J410" s="180" t="str">
        <f>Translations!$B$528</f>
        <v>Valori implicite de tip II</v>
      </c>
      <c r="K410" s="180" t="str">
        <f>Translations!$B$1109</f>
        <v>Registrele de achiziții (dacă este cazul)</v>
      </c>
      <c r="L410" s="646" t="str">
        <f>Translations!$B$527</f>
        <v>Analize de laborator</v>
      </c>
      <c r="M410" s="177"/>
      <c r="N410" s="125">
        <f t="shared" si="40"/>
        <v>3</v>
      </c>
      <c r="O410" s="176" t="str">
        <f t="shared" si="41"/>
        <v>Fier și oțel: Proces (metoda A): necalcinat</v>
      </c>
      <c r="P410" s="89"/>
      <c r="Q410" s="89" t="str">
        <f t="shared" si="42"/>
        <v>NCV_Fier și oțel: Proces (metoda A): necalcinat</v>
      </c>
      <c r="U410" s="263"/>
      <c r="V410" s="84"/>
      <c r="X410" s="100" t="b">
        <f t="shared" si="39"/>
        <v>0</v>
      </c>
      <c r="AJ410" s="661">
        <v>1</v>
      </c>
      <c r="AK410" s="661" t="s">
        <v>307</v>
      </c>
      <c r="AL410" s="661">
        <v>1</v>
      </c>
      <c r="AM410" s="661" t="str">
        <f>Translations!$B$1109</f>
        <v>Registrele de achiziții (dacă este cazul)</v>
      </c>
      <c r="AN410" s="661">
        <v>2</v>
      </c>
    </row>
    <row r="411" spans="1:40" ht="12.75" customHeight="1" outlineLevel="1" x14ac:dyDescent="0.2">
      <c r="A411" s="100">
        <v>27</v>
      </c>
      <c r="B411" s="644" t="str">
        <f t="shared" si="43"/>
        <v>Producerea de fontă sau oțel</v>
      </c>
      <c r="C411" s="21" t="str">
        <f t="shared" si="43"/>
        <v>Fier și oțel</v>
      </c>
      <c r="D411" s="21" t="str">
        <f t="shared" si="43"/>
        <v>Proces (metoda B): producție de oxizi</v>
      </c>
      <c r="E411" s="634"/>
      <c r="F411" s="181" t="str">
        <f t="shared" si="38"/>
        <v>Metodă standard: Proces, articolul 24 alineatul (2)</v>
      </c>
      <c r="G411" s="125" t="str">
        <f>EUconst_NA</f>
        <v>n.a.</v>
      </c>
      <c r="H411" s="178"/>
      <c r="I411" s="178"/>
      <c r="J411" s="181"/>
      <c r="K411" s="181"/>
      <c r="L411" s="178"/>
      <c r="M411" s="180"/>
      <c r="N411" s="125" t="str">
        <f t="shared" si="40"/>
        <v>n.a.</v>
      </c>
      <c r="O411" s="176" t="str">
        <f t="shared" si="41"/>
        <v>Fier și oțel: Proces (metoda B): producție de oxizi</v>
      </c>
      <c r="P411" s="89"/>
      <c r="Q411" s="89" t="str">
        <f t="shared" si="42"/>
        <v>NCV_Fier și oțel: Proces (metoda B): producție de oxizi</v>
      </c>
      <c r="U411" s="263"/>
      <c r="V411" s="84"/>
      <c r="X411" s="100" t="b">
        <f t="shared" si="39"/>
        <v>1</v>
      </c>
      <c r="AJ411" s="661" t="s">
        <v>307</v>
      </c>
      <c r="AK411" s="661" t="s">
        <v>307</v>
      </c>
      <c r="AL411" s="661" t="s">
        <v>307</v>
      </c>
      <c r="AM411" s="661" t="s">
        <v>307</v>
      </c>
      <c r="AN411" s="661" t="s">
        <v>307</v>
      </c>
    </row>
    <row r="412" spans="1:40" ht="12.75" customHeight="1" outlineLevel="1" x14ac:dyDescent="0.2">
      <c r="A412" s="100">
        <v>28</v>
      </c>
      <c r="B412" s="644" t="str">
        <f t="shared" si="43"/>
        <v>Producerea de fontă sau oțel</v>
      </c>
      <c r="C412" s="21" t="str">
        <f t="shared" si="43"/>
        <v>Fier și oțel</v>
      </c>
      <c r="D412" s="21" t="str">
        <f t="shared" si="43"/>
        <v>Bilanțul masic</v>
      </c>
      <c r="E412" s="21"/>
      <c r="F412" s="181" t="str">
        <f t="shared" si="38"/>
        <v>Metoda bilanțului masic, articolul 25</v>
      </c>
      <c r="G412" s="125" t="str">
        <f>""</f>
        <v/>
      </c>
      <c r="H412" s="178" t="str">
        <f>Translations!$B$493</f>
        <v>Valori implicite de tip I</v>
      </c>
      <c r="I412" s="178"/>
      <c r="J412" s="178" t="str">
        <f>Translations!$B$528</f>
        <v>Valori implicite de tip II</v>
      </c>
      <c r="K412" s="178" t="str">
        <f>Translations!$B$1109</f>
        <v>Registrele de achiziții (dacă este cazul)</v>
      </c>
      <c r="L412" s="178" t="str">
        <f>Translations!$B$527</f>
        <v>Analize de laborator</v>
      </c>
      <c r="M412" s="180"/>
      <c r="N412" s="125">
        <f t="shared" si="40"/>
        <v>3</v>
      </c>
      <c r="O412" s="176" t="str">
        <f t="shared" si="41"/>
        <v>Fier și oțel: Bilanțul masic</v>
      </c>
      <c r="P412" s="89"/>
      <c r="Q412" s="89" t="str">
        <f t="shared" si="42"/>
        <v>NCV_Fier și oțel: Bilanțul masic</v>
      </c>
      <c r="V412" s="84"/>
      <c r="X412" s="100" t="b">
        <f t="shared" si="39"/>
        <v>0</v>
      </c>
      <c r="AJ412" s="661">
        <v>1</v>
      </c>
      <c r="AK412" s="661" t="s">
        <v>307</v>
      </c>
      <c r="AL412" s="661">
        <v>1</v>
      </c>
      <c r="AM412" s="661" t="str">
        <f>Translations!$B$1109</f>
        <v>Registrele de achiziții (dacă este cazul)</v>
      </c>
      <c r="AN412" s="661">
        <v>2</v>
      </c>
    </row>
    <row r="413" spans="1:40" ht="12.75" customHeight="1" outlineLevel="1" x14ac:dyDescent="0.2">
      <c r="A413" s="100">
        <v>29</v>
      </c>
      <c r="B413" s="644" t="str">
        <f t="shared" si="43"/>
        <v>Producția de clincher de ciment</v>
      </c>
      <c r="C413" s="21" t="str">
        <f t="shared" si="43"/>
        <v>Clincher de ciment</v>
      </c>
      <c r="D413" s="21" t="str">
        <f t="shared" si="43"/>
        <v>Pe baza intrărilor în cuptor (metoda A)</v>
      </c>
      <c r="E413" s="21"/>
      <c r="F413" s="181" t="str">
        <f t="shared" si="38"/>
        <v>Metodă standard: Proces, articolul 24 alineatul (2)</v>
      </c>
      <c r="G413" s="125" t="str">
        <f>EUconst_NA</f>
        <v>n.a.</v>
      </c>
      <c r="H413" s="178"/>
      <c r="I413" s="178"/>
      <c r="J413" s="181"/>
      <c r="K413" s="181"/>
      <c r="L413" s="178"/>
      <c r="M413" s="180"/>
      <c r="N413" s="125" t="str">
        <f t="shared" si="40"/>
        <v>n.a.</v>
      </c>
      <c r="O413" s="176" t="str">
        <f t="shared" si="41"/>
        <v>Clincher de ciment: Pe baza intrărilor în cuptor (metoda A)</v>
      </c>
      <c r="P413" s="89"/>
      <c r="Q413" s="89" t="str">
        <f t="shared" si="42"/>
        <v>NCV_Clincher de ciment: Pe baza intrărilor în cuptor (metoda A)</v>
      </c>
      <c r="V413" s="84"/>
      <c r="X413" s="100" t="b">
        <f t="shared" si="39"/>
        <v>1</v>
      </c>
      <c r="AJ413" s="661" t="s">
        <v>307</v>
      </c>
      <c r="AK413" s="661" t="s">
        <v>307</v>
      </c>
      <c r="AL413" s="661" t="s">
        <v>307</v>
      </c>
      <c r="AM413" s="661" t="s">
        <v>307</v>
      </c>
      <c r="AN413" s="661" t="s">
        <v>307</v>
      </c>
    </row>
    <row r="414" spans="1:40" ht="12.75" customHeight="1" outlineLevel="1" x14ac:dyDescent="0.2">
      <c r="A414" s="100">
        <v>30</v>
      </c>
      <c r="B414" s="644" t="str">
        <f t="shared" si="43"/>
        <v>Producția de clincher de ciment</v>
      </c>
      <c r="C414" s="21" t="str">
        <f t="shared" si="43"/>
        <v>Clincher de ciment</v>
      </c>
      <c r="D414" s="21" t="str">
        <f t="shared" si="43"/>
        <v>Producția de clincher (metoda B)</v>
      </c>
      <c r="E414" s="21"/>
      <c r="F414" s="181" t="str">
        <f t="shared" si="38"/>
        <v>Metodă standard: Proces, articolul 24 alineatul (2)</v>
      </c>
      <c r="G414" s="125" t="str">
        <f>EUconst_NA</f>
        <v>n.a.</v>
      </c>
      <c r="H414" s="178"/>
      <c r="I414" s="178"/>
      <c r="J414" s="181"/>
      <c r="K414" s="181"/>
      <c r="L414" s="178"/>
      <c r="M414" s="180"/>
      <c r="N414" s="125" t="str">
        <f t="shared" si="40"/>
        <v>n.a.</v>
      </c>
      <c r="O414" s="176" t="str">
        <f t="shared" si="41"/>
        <v>Clincher de ciment: Producția de clincher (metoda B)</v>
      </c>
      <c r="P414" s="89"/>
      <c r="Q414" s="89" t="str">
        <f t="shared" si="42"/>
        <v>NCV_Clincher de ciment: Producția de clincher (metoda B)</v>
      </c>
      <c r="V414" s="84"/>
      <c r="X414" s="100" t="b">
        <f t="shared" si="39"/>
        <v>1</v>
      </c>
      <c r="AJ414" s="661" t="s">
        <v>307</v>
      </c>
      <c r="AK414" s="661" t="s">
        <v>307</v>
      </c>
      <c r="AL414" s="661" t="s">
        <v>307</v>
      </c>
      <c r="AM414" s="661" t="s">
        <v>307</v>
      </c>
      <c r="AN414" s="661" t="s">
        <v>307</v>
      </c>
    </row>
    <row r="415" spans="1:40" ht="12.75" customHeight="1" outlineLevel="1" x14ac:dyDescent="0.2">
      <c r="A415" s="100">
        <v>31</v>
      </c>
      <c r="B415" s="644" t="str">
        <f t="shared" si="43"/>
        <v>Producția de clincher de ciment</v>
      </c>
      <c r="C415" s="21" t="str">
        <f t="shared" si="43"/>
        <v>Clincher de ciment</v>
      </c>
      <c r="D415" s="21" t="str">
        <f t="shared" si="43"/>
        <v>Praf din cuptoarele de ciment (CKD)</v>
      </c>
      <c r="E415" s="21"/>
      <c r="F415" s="181" t="str">
        <f t="shared" si="38"/>
        <v>Metodă standard: Proces, articolul 24 alineatul (2)</v>
      </c>
      <c r="G415" s="125" t="str">
        <f>EUconst_NA</f>
        <v>n.a.</v>
      </c>
      <c r="H415" s="178"/>
      <c r="I415" s="178"/>
      <c r="J415" s="181"/>
      <c r="K415" s="181"/>
      <c r="L415" s="178"/>
      <c r="M415" s="180"/>
      <c r="N415" s="125" t="str">
        <f t="shared" si="40"/>
        <v>n.a.</v>
      </c>
      <c r="O415" s="176" t="str">
        <f t="shared" si="41"/>
        <v>Clincher de ciment: Praf din cuptoarele de ciment (CKD)</v>
      </c>
      <c r="P415" s="89"/>
      <c r="Q415" s="89" t="str">
        <f t="shared" si="42"/>
        <v>NCV_Clincher de ciment: Praf din cuptoarele de ciment (CKD)</v>
      </c>
      <c r="V415" s="84"/>
      <c r="X415" s="100" t="b">
        <f t="shared" si="39"/>
        <v>1</v>
      </c>
      <c r="AJ415" s="661" t="s">
        <v>307</v>
      </c>
      <c r="AK415" s="661" t="s">
        <v>307</v>
      </c>
      <c r="AL415" s="661" t="s">
        <v>307</v>
      </c>
      <c r="AM415" s="661" t="s">
        <v>307</v>
      </c>
      <c r="AN415" s="661" t="s">
        <v>307</v>
      </c>
    </row>
    <row r="416" spans="1:40" ht="12.75" customHeight="1" outlineLevel="1" x14ac:dyDescent="0.2">
      <c r="A416" s="100">
        <v>32</v>
      </c>
      <c r="B416" s="644" t="str">
        <f t="shared" si="43"/>
        <v>Producția de clincher de ciment</v>
      </c>
      <c r="C416" s="21" t="str">
        <f t="shared" si="43"/>
        <v>Clincher de ciment</v>
      </c>
      <c r="D416" s="21" t="str">
        <f t="shared" si="43"/>
        <v>Carbon care nu provine din carbonați</v>
      </c>
      <c r="E416" s="21"/>
      <c r="F416" s="181" t="str">
        <f t="shared" si="38"/>
        <v>Metodă standard: Proces, articolul 24 alineatul (2)</v>
      </c>
      <c r="G416" s="125" t="str">
        <f>EUconst_NA</f>
        <v>n.a.</v>
      </c>
      <c r="H416" s="178"/>
      <c r="I416" s="178"/>
      <c r="J416" s="181"/>
      <c r="K416" s="181"/>
      <c r="L416" s="178"/>
      <c r="M416" s="180"/>
      <c r="N416" s="125" t="str">
        <f t="shared" si="40"/>
        <v>n.a.</v>
      </c>
      <c r="O416" s="176" t="str">
        <f t="shared" si="41"/>
        <v>Clincher de ciment: Carbon care nu provine din carbonați</v>
      </c>
      <c r="P416" s="89"/>
      <c r="Q416" s="89" t="str">
        <f t="shared" si="42"/>
        <v>NCV_Clincher de ciment: Carbon care nu provine din carbonați</v>
      </c>
      <c r="X416" s="100" t="b">
        <f t="shared" si="39"/>
        <v>1</v>
      </c>
      <c r="AJ416" s="661" t="s">
        <v>307</v>
      </c>
      <c r="AK416" s="661" t="s">
        <v>307</v>
      </c>
      <c r="AL416" s="661" t="s">
        <v>307</v>
      </c>
      <c r="AM416" s="661" t="s">
        <v>307</v>
      </c>
      <c r="AN416" s="661" t="s">
        <v>307</v>
      </c>
    </row>
    <row r="417" spans="1:40" ht="12.75" customHeight="1" outlineLevel="1" x14ac:dyDescent="0.2">
      <c r="A417" s="100">
        <v>33</v>
      </c>
      <c r="B417" s="644" t="str">
        <f t="shared" si="43"/>
        <v>Producerea de var sau calcinarea dolomitei/magnezitului</v>
      </c>
      <c r="C417" s="21" t="str">
        <f t="shared" si="43"/>
        <v>Var / dolomită / magnezit</v>
      </c>
      <c r="D417" s="21" t="str">
        <f t="shared" si="43"/>
        <v>Proces (metoda A): numai carbonat</v>
      </c>
      <c r="E417" s="634"/>
      <c r="F417" s="181" t="str">
        <f t="shared" ref="F417:F444" si="44">F355</f>
        <v>Metodă standard: Proces, articolul 24 alineatul (2)</v>
      </c>
      <c r="G417" s="125" t="str">
        <f>EUconst_NA</f>
        <v>n.a.</v>
      </c>
      <c r="H417" s="178"/>
      <c r="I417" s="178"/>
      <c r="J417" s="181"/>
      <c r="K417" s="181"/>
      <c r="L417" s="178"/>
      <c r="M417" s="180"/>
      <c r="N417" s="125" t="str">
        <f t="shared" si="40"/>
        <v>n.a.</v>
      </c>
      <c r="O417" s="176" t="str">
        <f t="shared" si="41"/>
        <v>Var / dolomită / magnezit: Proces (metoda A): numai carbonat</v>
      </c>
      <c r="P417" s="89"/>
      <c r="Q417" s="89" t="str">
        <f t="shared" si="42"/>
        <v>NCV_Var / dolomită / magnezit: Proces (metoda A): numai carbonat</v>
      </c>
      <c r="X417" s="100" t="b">
        <f t="shared" si="39"/>
        <v>1</v>
      </c>
      <c r="AJ417" s="661" t="s">
        <v>307</v>
      </c>
      <c r="AK417" s="661" t="s">
        <v>307</v>
      </c>
      <c r="AL417" s="661" t="s">
        <v>307</v>
      </c>
      <c r="AM417" s="661" t="s">
        <v>307</v>
      </c>
      <c r="AN417" s="661" t="s">
        <v>307</v>
      </c>
    </row>
    <row r="418" spans="1:40" ht="12.75" customHeight="1" outlineLevel="1" x14ac:dyDescent="0.2">
      <c r="A418" s="100">
        <v>34</v>
      </c>
      <c r="B418" s="644" t="str">
        <f t="shared" si="43"/>
        <v>Producerea de var sau calcinarea dolomitei/magnezitului</v>
      </c>
      <c r="C418" s="21" t="str">
        <f t="shared" si="43"/>
        <v>Var / dolomită / magnezit</v>
      </c>
      <c r="D418" s="21" t="str">
        <f t="shared" si="43"/>
        <v>Proces (metoda A): amestec (carbonat + necalcinat)</v>
      </c>
      <c r="E418" s="634"/>
      <c r="F418" s="181" t="str">
        <f t="shared" si="44"/>
        <v>Metodă standard: Proces, articolul 24 alineatul (2)</v>
      </c>
      <c r="G418" s="125" t="s">
        <v>500</v>
      </c>
      <c r="H418" s="646" t="str">
        <f>Translations!$B$493</f>
        <v>Valori implicite de tip I</v>
      </c>
      <c r="I418" s="180"/>
      <c r="J418" s="180" t="str">
        <f>Translations!$B$528</f>
        <v>Valori implicite de tip II</v>
      </c>
      <c r="K418" s="180" t="str">
        <f>Translations!$B$1109</f>
        <v>Registrele de achiziții (dacă este cazul)</v>
      </c>
      <c r="L418" s="646" t="str">
        <f>Translations!$B$527</f>
        <v>Analize de laborator</v>
      </c>
      <c r="M418" s="177"/>
      <c r="N418" s="125">
        <f t="shared" si="40"/>
        <v>3</v>
      </c>
      <c r="O418" s="176" t="str">
        <f t="shared" si="41"/>
        <v>Var / dolomită / magnezit: Proces (metoda A): amestec (carbonat + necalcinat)</v>
      </c>
      <c r="P418" s="89"/>
      <c r="Q418" s="89" t="str">
        <f t="shared" si="42"/>
        <v>NCV_Var / dolomită / magnezit: Proces (metoda A): amestec (carbonat + necalcinat)</v>
      </c>
      <c r="X418" s="100" t="b">
        <f t="shared" si="39"/>
        <v>0</v>
      </c>
      <c r="AJ418" s="661">
        <v>1</v>
      </c>
      <c r="AK418" s="661" t="s">
        <v>307</v>
      </c>
      <c r="AL418" s="661">
        <v>1</v>
      </c>
      <c r="AM418" s="661" t="str">
        <f>Translations!$B$1109</f>
        <v>Registrele de achiziții (dacă este cazul)</v>
      </c>
      <c r="AN418" s="661">
        <v>2</v>
      </c>
    </row>
    <row r="419" spans="1:40" ht="12.75" customHeight="1" outlineLevel="1" x14ac:dyDescent="0.2">
      <c r="A419" s="100">
        <v>35</v>
      </c>
      <c r="B419" s="644" t="str">
        <f t="shared" si="43"/>
        <v>Producerea de var sau calcinarea dolomitei/magnezitului</v>
      </c>
      <c r="C419" s="21" t="str">
        <f t="shared" si="43"/>
        <v>Var / dolomită / magnezit</v>
      </c>
      <c r="D419" s="21" t="str">
        <f t="shared" si="43"/>
        <v>Proces (metoda A): necalcinat</v>
      </c>
      <c r="E419" s="634"/>
      <c r="F419" s="181" t="str">
        <f t="shared" si="44"/>
        <v>Metodă standard: Proces, articolul 24 alineatul (2)</v>
      </c>
      <c r="G419" s="125" t="s">
        <v>500</v>
      </c>
      <c r="H419" s="646" t="str">
        <f>Translations!$B$493</f>
        <v>Valori implicite de tip I</v>
      </c>
      <c r="I419" s="180"/>
      <c r="J419" s="180" t="str">
        <f>Translations!$B$528</f>
        <v>Valori implicite de tip II</v>
      </c>
      <c r="K419" s="180" t="str">
        <f>Translations!$B$1109</f>
        <v>Registrele de achiziții (dacă este cazul)</v>
      </c>
      <c r="L419" s="646" t="str">
        <f>Translations!$B$527</f>
        <v>Analize de laborator</v>
      </c>
      <c r="M419" s="177"/>
      <c r="N419" s="125">
        <f t="shared" si="40"/>
        <v>3</v>
      </c>
      <c r="O419" s="176" t="str">
        <f t="shared" si="41"/>
        <v>Var / dolomită / magnezit: Proces (metoda A): necalcinat</v>
      </c>
      <c r="P419" s="89"/>
      <c r="Q419" s="89" t="str">
        <f t="shared" si="42"/>
        <v>NCV_Var / dolomită / magnezit: Proces (metoda A): necalcinat</v>
      </c>
      <c r="X419" s="100" t="b">
        <f t="shared" si="39"/>
        <v>0</v>
      </c>
      <c r="AJ419" s="661">
        <v>1</v>
      </c>
      <c r="AK419" s="661" t="s">
        <v>307</v>
      </c>
      <c r="AL419" s="661">
        <v>1</v>
      </c>
      <c r="AM419" s="661" t="str">
        <f>Translations!$B$1109</f>
        <v>Registrele de achiziții (dacă este cazul)</v>
      </c>
      <c r="AN419" s="661">
        <v>2</v>
      </c>
    </row>
    <row r="420" spans="1:40" ht="12.75" customHeight="1" outlineLevel="1" x14ac:dyDescent="0.2">
      <c r="A420" s="100">
        <v>36</v>
      </c>
      <c r="B420" s="644" t="str">
        <f t="shared" si="43"/>
        <v>Producerea de var sau calcinarea dolomitei/magnezitului</v>
      </c>
      <c r="C420" s="21" t="str">
        <f t="shared" si="43"/>
        <v>Var / dolomită / magnezit</v>
      </c>
      <c r="D420" s="21" t="str">
        <f t="shared" si="43"/>
        <v>Proces (metoda B): producție de oxizi</v>
      </c>
      <c r="E420" s="634"/>
      <c r="F420" s="181" t="str">
        <f t="shared" si="44"/>
        <v>Metodă standard: Proces, articolul 24 alineatul (2)</v>
      </c>
      <c r="G420" s="125" t="str">
        <f>EUconst_NA</f>
        <v>n.a.</v>
      </c>
      <c r="H420" s="178"/>
      <c r="I420" s="178"/>
      <c r="J420" s="181"/>
      <c r="K420" s="181"/>
      <c r="L420" s="178"/>
      <c r="M420" s="180"/>
      <c r="N420" s="125" t="str">
        <f t="shared" si="40"/>
        <v>n.a.</v>
      </c>
      <c r="O420" s="176" t="str">
        <f t="shared" si="41"/>
        <v>Var / dolomită / magnezit: Proces (metoda B): producție de oxizi</v>
      </c>
      <c r="P420" s="89"/>
      <c r="Q420" s="89" t="str">
        <f t="shared" si="42"/>
        <v>NCV_Var / dolomită / magnezit: Proces (metoda B): producție de oxizi</v>
      </c>
      <c r="X420" s="100" t="b">
        <f t="shared" si="39"/>
        <v>1</v>
      </c>
      <c r="AJ420" s="661" t="s">
        <v>307</v>
      </c>
      <c r="AK420" s="661" t="s">
        <v>307</v>
      </c>
      <c r="AL420" s="661" t="s">
        <v>307</v>
      </c>
      <c r="AM420" s="661" t="s">
        <v>307</v>
      </c>
      <c r="AN420" s="661" t="s">
        <v>307</v>
      </c>
    </row>
    <row r="421" spans="1:40" ht="12.75" customHeight="1" outlineLevel="1" x14ac:dyDescent="0.2">
      <c r="A421" s="100">
        <v>37</v>
      </c>
      <c r="B421" s="644" t="str">
        <f t="shared" si="43"/>
        <v>Producerea de var sau calcinarea dolomitei/magnezitului</v>
      </c>
      <c r="C421" s="21" t="str">
        <f t="shared" si="43"/>
        <v>Var / dolomită / magnezit</v>
      </c>
      <c r="D421" s="21" t="str">
        <f t="shared" si="43"/>
        <v>Praf de cuptor (metoda B)</v>
      </c>
      <c r="E421" s="21"/>
      <c r="F421" s="181" t="str">
        <f t="shared" si="44"/>
        <v>Metodă standard: Proces, articolul 24 alineatul (2)</v>
      </c>
      <c r="G421" s="125" t="str">
        <f>EUconst_NA</f>
        <v>n.a.</v>
      </c>
      <c r="H421" s="178"/>
      <c r="I421" s="178"/>
      <c r="J421" s="181"/>
      <c r="K421" s="181"/>
      <c r="L421" s="178"/>
      <c r="M421" s="180"/>
      <c r="N421" s="125" t="str">
        <f>IF(G421=EUconst_NA,EUconst_NA,IF(ISBLANK(J421),COUNTA(H421:M421),COUNTA(H421,J421,L421)))</f>
        <v>n.a.</v>
      </c>
      <c r="O421" s="176" t="str">
        <f t="shared" si="41"/>
        <v>Var / dolomită / magnezit: Praf de cuptor (metoda B)</v>
      </c>
      <c r="P421" s="89"/>
      <c r="Q421" s="89" t="str">
        <f t="shared" si="42"/>
        <v>NCV_Var / dolomită / magnezit: Praf de cuptor (metoda B)</v>
      </c>
      <c r="X421" s="100" t="b">
        <f t="shared" si="39"/>
        <v>1</v>
      </c>
      <c r="AJ421" s="661" t="s">
        <v>307</v>
      </c>
      <c r="AK421" s="661" t="s">
        <v>307</v>
      </c>
      <c r="AL421" s="661" t="s">
        <v>307</v>
      </c>
      <c r="AM421" s="661" t="s">
        <v>307</v>
      </c>
      <c r="AN421" s="661" t="s">
        <v>307</v>
      </c>
    </row>
    <row r="422" spans="1:40" ht="12.75" customHeight="1" outlineLevel="1" x14ac:dyDescent="0.2">
      <c r="A422" s="100">
        <v>38</v>
      </c>
      <c r="B422" s="644" t="str">
        <f t="shared" si="43"/>
        <v>Fabricarea sticlei</v>
      </c>
      <c r="C422" s="21" t="str">
        <f t="shared" si="43"/>
        <v>Sticlă și vată minerală</v>
      </c>
      <c r="D422" s="21" t="str">
        <f t="shared" si="43"/>
        <v>Proces (metoda A): numai carbonat</v>
      </c>
      <c r="E422" s="634"/>
      <c r="F422" s="181" t="str">
        <f t="shared" si="44"/>
        <v>Metodă standard: Proces, articolul 24 alineatul (2)</v>
      </c>
      <c r="G422" s="125" t="str">
        <f>EUconst_NA</f>
        <v>n.a.</v>
      </c>
      <c r="H422" s="178"/>
      <c r="I422" s="178"/>
      <c r="J422" s="181"/>
      <c r="K422" s="181"/>
      <c r="L422" s="178"/>
      <c r="M422" s="180"/>
      <c r="N422" s="125" t="str">
        <f t="shared" si="40"/>
        <v>n.a.</v>
      </c>
      <c r="O422" s="176" t="str">
        <f t="shared" si="41"/>
        <v>Sticlă și vată minerală: Proces (metoda A): numai carbonat</v>
      </c>
      <c r="P422" s="89"/>
      <c r="Q422" s="89" t="str">
        <f t="shared" si="42"/>
        <v>NCV_Sticlă și vată minerală: Proces (metoda A): numai carbonat</v>
      </c>
      <c r="X422" s="100" t="b">
        <f t="shared" si="39"/>
        <v>1</v>
      </c>
      <c r="AJ422" s="661" t="s">
        <v>307</v>
      </c>
      <c r="AK422" s="661" t="s">
        <v>307</v>
      </c>
      <c r="AL422" s="661" t="s">
        <v>307</v>
      </c>
      <c r="AM422" s="661" t="s">
        <v>307</v>
      </c>
      <c r="AN422" s="661" t="s">
        <v>307</v>
      </c>
    </row>
    <row r="423" spans="1:40" ht="12.75" customHeight="1" outlineLevel="1" x14ac:dyDescent="0.2">
      <c r="A423" s="100">
        <v>39</v>
      </c>
      <c r="B423" s="644" t="str">
        <f t="shared" si="43"/>
        <v>Fabricarea sticlei</v>
      </c>
      <c r="C423" s="21" t="str">
        <f t="shared" si="43"/>
        <v>Sticlă și vată minerală</v>
      </c>
      <c r="D423" s="21" t="str">
        <f t="shared" si="43"/>
        <v>Proces (metoda A): amestec (carbonat + necalcinat)</v>
      </c>
      <c r="E423" s="634"/>
      <c r="F423" s="181" t="str">
        <f t="shared" si="44"/>
        <v>Metodă standard: Proces, articolul 24 alineatul (2)</v>
      </c>
      <c r="G423" s="125" t="s">
        <v>500</v>
      </c>
      <c r="H423" s="646" t="str">
        <f>Translations!$B$493</f>
        <v>Valori implicite de tip I</v>
      </c>
      <c r="I423" s="180"/>
      <c r="J423" s="180" t="str">
        <f>Translations!$B$528</f>
        <v>Valori implicite de tip II</v>
      </c>
      <c r="K423" s="180" t="str">
        <f>Translations!$B$1109</f>
        <v>Registrele de achiziții (dacă este cazul)</v>
      </c>
      <c r="L423" s="646" t="str">
        <f>Translations!$B$527</f>
        <v>Analize de laborator</v>
      </c>
      <c r="M423" s="177"/>
      <c r="N423" s="125">
        <f t="shared" si="40"/>
        <v>3</v>
      </c>
      <c r="O423" s="176" t="str">
        <f t="shared" si="41"/>
        <v>Sticlă și vată minerală: Proces (metoda A): amestec (carbonat + necalcinat)</v>
      </c>
      <c r="P423" s="89"/>
      <c r="Q423" s="89" t="str">
        <f t="shared" si="42"/>
        <v>NCV_Sticlă și vată minerală: Proces (metoda A): amestec (carbonat + necalcinat)</v>
      </c>
      <c r="X423" s="100" t="b">
        <f t="shared" si="39"/>
        <v>0</v>
      </c>
      <c r="AJ423" s="661">
        <v>1</v>
      </c>
      <c r="AK423" s="661" t="s">
        <v>307</v>
      </c>
      <c r="AL423" s="661">
        <v>1</v>
      </c>
      <c r="AM423" s="661" t="str">
        <f>Translations!$B$1109</f>
        <v>Registrele de achiziții (dacă este cazul)</v>
      </c>
      <c r="AN423" s="661">
        <v>2</v>
      </c>
    </row>
    <row r="424" spans="1:40" ht="12.75" customHeight="1" outlineLevel="1" x14ac:dyDescent="0.2">
      <c r="A424" s="100">
        <v>40</v>
      </c>
      <c r="B424" s="644" t="str">
        <f t="shared" si="43"/>
        <v>Fabricarea sticlei</v>
      </c>
      <c r="C424" s="21" t="str">
        <f t="shared" si="43"/>
        <v>Sticlă și vată minerală</v>
      </c>
      <c r="D424" s="21" t="str">
        <f t="shared" si="43"/>
        <v>Proces (metoda A): necalcinat</v>
      </c>
      <c r="E424" s="634"/>
      <c r="F424" s="181" t="str">
        <f t="shared" si="44"/>
        <v>Metodă standard: Proces, articolul 24 alineatul (2)</v>
      </c>
      <c r="G424" s="125" t="s">
        <v>500</v>
      </c>
      <c r="H424" s="646" t="str">
        <f>Translations!$B$493</f>
        <v>Valori implicite de tip I</v>
      </c>
      <c r="I424" s="180"/>
      <c r="J424" s="180" t="str">
        <f>Translations!$B$528</f>
        <v>Valori implicite de tip II</v>
      </c>
      <c r="K424" s="180" t="str">
        <f>Translations!$B$1109</f>
        <v>Registrele de achiziții (dacă este cazul)</v>
      </c>
      <c r="L424" s="646" t="str">
        <f>Translations!$B$527</f>
        <v>Analize de laborator</v>
      </c>
      <c r="M424" s="177"/>
      <c r="N424" s="125">
        <f t="shared" si="40"/>
        <v>3</v>
      </c>
      <c r="O424" s="176" t="str">
        <f t="shared" si="41"/>
        <v>Sticlă și vată minerală: Proces (metoda A): necalcinat</v>
      </c>
      <c r="P424" s="89"/>
      <c r="Q424" s="89" t="str">
        <f t="shared" si="42"/>
        <v>NCV_Sticlă și vată minerală: Proces (metoda A): necalcinat</v>
      </c>
      <c r="X424" s="100" t="b">
        <f t="shared" si="39"/>
        <v>0</v>
      </c>
      <c r="AJ424" s="661">
        <v>1</v>
      </c>
      <c r="AK424" s="661" t="s">
        <v>307</v>
      </c>
      <c r="AL424" s="661">
        <v>1</v>
      </c>
      <c r="AM424" s="661" t="str">
        <f>Translations!$B$1109</f>
        <v>Registrele de achiziții (dacă este cazul)</v>
      </c>
      <c r="AN424" s="661">
        <v>2</v>
      </c>
    </row>
    <row r="425" spans="1:40" ht="12.75" customHeight="1" outlineLevel="1" x14ac:dyDescent="0.2">
      <c r="A425" s="100">
        <v>41</v>
      </c>
      <c r="B425" s="644" t="str">
        <f t="shared" ref="B425:D444" si="45">B363</f>
        <v>Fabricarea de produse ceramice</v>
      </c>
      <c r="C425" s="21" t="str">
        <f t="shared" si="45"/>
        <v>Produse ceramice</v>
      </c>
      <c r="D425" s="21" t="str">
        <f t="shared" si="45"/>
        <v>Proces (metoda A): numai carbonat</v>
      </c>
      <c r="E425" s="634"/>
      <c r="F425" s="181" t="str">
        <f t="shared" si="44"/>
        <v>Metodă standard: Proces, articolul 24 alineatul (2)</v>
      </c>
      <c r="G425" s="125" t="str">
        <f>EUconst_NA</f>
        <v>n.a.</v>
      </c>
      <c r="H425" s="178"/>
      <c r="I425" s="178"/>
      <c r="J425" s="181"/>
      <c r="K425" s="181"/>
      <c r="L425" s="178"/>
      <c r="M425" s="180"/>
      <c r="N425" s="125" t="str">
        <f t="shared" si="40"/>
        <v>n.a.</v>
      </c>
      <c r="O425" s="176" t="str">
        <f t="shared" si="41"/>
        <v>Produse ceramice: Proces (metoda A): numai carbonat</v>
      </c>
      <c r="P425" s="89"/>
      <c r="Q425" s="89" t="str">
        <f t="shared" si="42"/>
        <v>NCV_Produse ceramice: Proces (metoda A): numai carbonat</v>
      </c>
      <c r="X425" s="100" t="b">
        <f t="shared" si="39"/>
        <v>1</v>
      </c>
      <c r="AJ425" s="661" t="s">
        <v>307</v>
      </c>
      <c r="AK425" s="661" t="s">
        <v>307</v>
      </c>
      <c r="AL425" s="661" t="s">
        <v>307</v>
      </c>
      <c r="AM425" s="661" t="s">
        <v>307</v>
      </c>
      <c r="AN425" s="661" t="s">
        <v>307</v>
      </c>
    </row>
    <row r="426" spans="1:40" ht="12.75" customHeight="1" outlineLevel="1" x14ac:dyDescent="0.2">
      <c r="A426" s="100">
        <v>42</v>
      </c>
      <c r="B426" s="644" t="str">
        <f t="shared" si="45"/>
        <v>Fabricarea de produse ceramice</v>
      </c>
      <c r="C426" s="21" t="str">
        <f t="shared" si="45"/>
        <v>Produse ceramice</v>
      </c>
      <c r="D426" s="21" t="str">
        <f t="shared" si="45"/>
        <v>Proces (metoda A): amestec (carbonat + necalcinat)</v>
      </c>
      <c r="E426" s="634"/>
      <c r="F426" s="181" t="str">
        <f t="shared" si="44"/>
        <v>Metodă standard: Proces, articolul 24 alineatul (2)</v>
      </c>
      <c r="G426" s="125" t="s">
        <v>500</v>
      </c>
      <c r="H426" s="646" t="str">
        <f>Translations!$B$493</f>
        <v>Valori implicite de tip I</v>
      </c>
      <c r="I426" s="180"/>
      <c r="J426" s="180" t="str">
        <f>Translations!$B$528</f>
        <v>Valori implicite de tip II</v>
      </c>
      <c r="K426" s="180" t="str">
        <f>Translations!$B$1109</f>
        <v>Registrele de achiziții (dacă este cazul)</v>
      </c>
      <c r="L426" s="646" t="str">
        <f>Translations!$B$527</f>
        <v>Analize de laborator</v>
      </c>
      <c r="M426" s="177"/>
      <c r="N426" s="125">
        <f t="shared" si="40"/>
        <v>3</v>
      </c>
      <c r="O426" s="176" t="str">
        <f t="shared" si="41"/>
        <v>Produse ceramice: Proces (metoda A): amestec (carbonat + necalcinat)</v>
      </c>
      <c r="P426" s="89"/>
      <c r="Q426" s="89" t="str">
        <f t="shared" si="42"/>
        <v>NCV_Produse ceramice: Proces (metoda A): amestec (carbonat + necalcinat)</v>
      </c>
      <c r="U426" s="263"/>
      <c r="V426" s="84"/>
      <c r="X426" s="100" t="b">
        <f t="shared" si="39"/>
        <v>0</v>
      </c>
      <c r="AJ426" s="661">
        <v>1</v>
      </c>
      <c r="AK426" s="661" t="s">
        <v>307</v>
      </c>
      <c r="AL426" s="661">
        <v>1</v>
      </c>
      <c r="AM426" s="661" t="str">
        <f>Translations!$B$1109</f>
        <v>Registrele de achiziții (dacă este cazul)</v>
      </c>
      <c r="AN426" s="661">
        <v>2</v>
      </c>
    </row>
    <row r="427" spans="1:40" ht="12.75" customHeight="1" outlineLevel="1" x14ac:dyDescent="0.2">
      <c r="A427" s="100">
        <v>43</v>
      </c>
      <c r="B427" s="644" t="str">
        <f t="shared" si="45"/>
        <v>Fabricarea de produse ceramice</v>
      </c>
      <c r="C427" s="21" t="str">
        <f t="shared" si="45"/>
        <v>Produse ceramice</v>
      </c>
      <c r="D427" s="21" t="str">
        <f t="shared" si="45"/>
        <v>Proces (metoda A): necalcinat</v>
      </c>
      <c r="E427" s="634"/>
      <c r="F427" s="181" t="str">
        <f t="shared" si="44"/>
        <v>Metodă standard: Proces, articolul 24 alineatul (2)</v>
      </c>
      <c r="G427" s="125" t="s">
        <v>500</v>
      </c>
      <c r="H427" s="646" t="str">
        <f>Translations!$B$493</f>
        <v>Valori implicite de tip I</v>
      </c>
      <c r="I427" s="180"/>
      <c r="J427" s="180" t="str">
        <f>Translations!$B$528</f>
        <v>Valori implicite de tip II</v>
      </c>
      <c r="K427" s="180" t="str">
        <f>Translations!$B$1109</f>
        <v>Registrele de achiziții (dacă este cazul)</v>
      </c>
      <c r="L427" s="646" t="str">
        <f>Translations!$B$527</f>
        <v>Analize de laborator</v>
      </c>
      <c r="M427" s="177"/>
      <c r="N427" s="125">
        <f t="shared" si="40"/>
        <v>3</v>
      </c>
      <c r="O427" s="176" t="str">
        <f t="shared" si="41"/>
        <v>Produse ceramice: Proces (metoda A): necalcinat</v>
      </c>
      <c r="P427" s="89"/>
      <c r="Q427" s="89" t="str">
        <f t="shared" si="42"/>
        <v>NCV_Produse ceramice: Proces (metoda A): necalcinat</v>
      </c>
      <c r="U427" s="263"/>
      <c r="V427" s="84"/>
      <c r="X427" s="100" t="b">
        <f t="shared" si="39"/>
        <v>0</v>
      </c>
      <c r="AJ427" s="661">
        <v>1</v>
      </c>
      <c r="AK427" s="661" t="s">
        <v>307</v>
      </c>
      <c r="AL427" s="661">
        <v>1</v>
      </c>
      <c r="AM427" s="661" t="str">
        <f>Translations!$B$1109</f>
        <v>Registrele de achiziții (dacă este cazul)</v>
      </c>
      <c r="AN427" s="661">
        <v>2</v>
      </c>
    </row>
    <row r="428" spans="1:40" ht="12.75" customHeight="1" outlineLevel="1" x14ac:dyDescent="0.2">
      <c r="A428" s="100">
        <v>44</v>
      </c>
      <c r="B428" s="644" t="str">
        <f t="shared" si="45"/>
        <v>Fabricarea de produse ceramice</v>
      </c>
      <c r="C428" s="21" t="str">
        <f t="shared" si="45"/>
        <v>Produse ceramice</v>
      </c>
      <c r="D428" s="21" t="str">
        <f t="shared" si="45"/>
        <v>Proces (metoda B): producție de oxizi</v>
      </c>
      <c r="E428" s="21"/>
      <c r="F428" s="181" t="str">
        <f t="shared" si="44"/>
        <v>Metodă standard: Proces, articolul 24 alineatul (2)</v>
      </c>
      <c r="G428" s="125" t="str">
        <f>EUconst_NA</f>
        <v>n.a.</v>
      </c>
      <c r="H428" s="178"/>
      <c r="I428" s="178"/>
      <c r="J428" s="181"/>
      <c r="K428" s="181"/>
      <c r="L428" s="178"/>
      <c r="M428" s="180"/>
      <c r="N428" s="125" t="str">
        <f t="shared" si="40"/>
        <v>n.a.</v>
      </c>
      <c r="O428" s="176" t="str">
        <f t="shared" si="41"/>
        <v>Produse ceramice: Proces (metoda B): producție de oxizi</v>
      </c>
      <c r="P428" s="89"/>
      <c r="Q428" s="89" t="str">
        <f t="shared" si="42"/>
        <v>NCV_Produse ceramice: Proces (metoda B): producție de oxizi</v>
      </c>
      <c r="X428" s="100" t="b">
        <f t="shared" si="39"/>
        <v>1</v>
      </c>
      <c r="AJ428" s="661" t="s">
        <v>307</v>
      </c>
      <c r="AK428" s="661" t="s">
        <v>307</v>
      </c>
      <c r="AL428" s="661" t="s">
        <v>307</v>
      </c>
      <c r="AM428" s="661" t="s">
        <v>307</v>
      </c>
      <c r="AN428" s="661" t="s">
        <v>307</v>
      </c>
    </row>
    <row r="429" spans="1:40" ht="12.75" customHeight="1" outlineLevel="1" x14ac:dyDescent="0.2">
      <c r="A429" s="100">
        <v>45</v>
      </c>
      <c r="B429" s="644" t="str">
        <f t="shared" si="45"/>
        <v>Fabricarea de produse ceramice</v>
      </c>
      <c r="C429" s="21" t="str">
        <f t="shared" si="45"/>
        <v>Produse ceramice</v>
      </c>
      <c r="D429" s="21" t="str">
        <f t="shared" si="45"/>
        <v>Epurare</v>
      </c>
      <c r="E429" s="21"/>
      <c r="F429" s="181" t="str">
        <f t="shared" si="44"/>
        <v>Metodă standard: Proces, articolul 24 alineatul (2)</v>
      </c>
      <c r="G429" s="125" t="str">
        <f>""</f>
        <v/>
      </c>
      <c r="H429" s="646" t="str">
        <f>Translations!$B$493</f>
        <v>Valori implicite de tip I</v>
      </c>
      <c r="I429" s="175"/>
      <c r="J429" s="89"/>
      <c r="K429" s="89"/>
      <c r="L429" s="175"/>
      <c r="M429" s="175"/>
      <c r="N429" s="125">
        <f t="shared" si="40"/>
        <v>1</v>
      </c>
      <c r="O429" s="176" t="str">
        <f t="shared" si="41"/>
        <v>Produse ceramice: Epurare</v>
      </c>
      <c r="P429" s="89"/>
      <c r="Q429" s="89" t="str">
        <f t="shared" si="42"/>
        <v>NCV_Produse ceramice: Epurare</v>
      </c>
      <c r="X429" s="100" t="b">
        <f t="shared" si="39"/>
        <v>0</v>
      </c>
      <c r="AJ429" s="661">
        <v>1</v>
      </c>
      <c r="AK429" s="661" t="s">
        <v>307</v>
      </c>
      <c r="AL429" s="661" t="s">
        <v>307</v>
      </c>
      <c r="AM429" s="661" t="s">
        <v>307</v>
      </c>
      <c r="AN429" s="661" t="s">
        <v>307</v>
      </c>
    </row>
    <row r="430" spans="1:40" ht="12.75" customHeight="1" outlineLevel="1" x14ac:dyDescent="0.2">
      <c r="A430" s="100">
        <v>46</v>
      </c>
      <c r="B430" s="644" t="str">
        <f t="shared" si="45"/>
        <v>Producerea de celuloză</v>
      </c>
      <c r="C430" s="21" t="str">
        <f t="shared" si="45"/>
        <v>Celuloză și hârtie</v>
      </c>
      <c r="D430" s="21" t="str">
        <f t="shared" si="45"/>
        <v>Componente chimice</v>
      </c>
      <c r="E430" s="21"/>
      <c r="F430" s="181" t="str">
        <f t="shared" si="44"/>
        <v>Metodă standard: Proces, articolul 24 alineatul (2)</v>
      </c>
      <c r="G430" s="125" t="str">
        <f>EUconst_NA</f>
        <v>n.a.</v>
      </c>
      <c r="H430" s="178"/>
      <c r="I430" s="178"/>
      <c r="J430" s="181"/>
      <c r="K430" s="181"/>
      <c r="L430" s="178"/>
      <c r="M430" s="180"/>
      <c r="N430" s="125" t="str">
        <f t="shared" si="40"/>
        <v>n.a.</v>
      </c>
      <c r="O430" s="176" t="str">
        <f t="shared" si="41"/>
        <v>Celuloză și hârtie: Componente chimice</v>
      </c>
      <c r="P430" s="89"/>
      <c r="Q430" s="89" t="str">
        <f t="shared" si="42"/>
        <v>NCV_Celuloză și hârtie: Componente chimice</v>
      </c>
      <c r="X430" s="100" t="b">
        <f t="shared" si="39"/>
        <v>1</v>
      </c>
      <c r="AJ430" s="661" t="s">
        <v>307</v>
      </c>
      <c r="AK430" s="661" t="s">
        <v>307</v>
      </c>
      <c r="AL430" s="661" t="s">
        <v>307</v>
      </c>
      <c r="AM430" s="661" t="s">
        <v>307</v>
      </c>
      <c r="AN430" s="661" t="s">
        <v>307</v>
      </c>
    </row>
    <row r="431" spans="1:40" ht="12.75" customHeight="1" outlineLevel="1" x14ac:dyDescent="0.2">
      <c r="A431" s="100">
        <v>47</v>
      </c>
      <c r="B431" s="644" t="str">
        <f t="shared" si="45"/>
        <v>Producerea de negru de fum</v>
      </c>
      <c r="C431" s="21" t="str">
        <f t="shared" si="45"/>
        <v>Negru de fum</v>
      </c>
      <c r="D431" s="21" t="str">
        <f t="shared" si="45"/>
        <v>Metoda bilanțului masic</v>
      </c>
      <c r="E431" s="21"/>
      <c r="F431" s="181" t="str">
        <f t="shared" si="44"/>
        <v>Metoda bilanțului masic, articolul 25</v>
      </c>
      <c r="G431" s="125" t="str">
        <f>""</f>
        <v/>
      </c>
      <c r="H431" s="178" t="str">
        <f>Translations!$B$493</f>
        <v>Valori implicite de tip I</v>
      </c>
      <c r="I431" s="178"/>
      <c r="J431" s="178" t="str">
        <f>Translations!$B$528</f>
        <v>Valori implicite de tip II</v>
      </c>
      <c r="K431" s="178" t="str">
        <f>Translations!$B$1109</f>
        <v>Registrele de achiziții (dacă este cazul)</v>
      </c>
      <c r="L431" s="178" t="str">
        <f>Translations!$B$527</f>
        <v>Analize de laborator</v>
      </c>
      <c r="M431" s="180"/>
      <c r="N431" s="125">
        <f t="shared" si="40"/>
        <v>3</v>
      </c>
      <c r="O431" s="176" t="str">
        <f t="shared" si="41"/>
        <v>Negru de fum: Metoda bilanțului masic</v>
      </c>
      <c r="P431" s="89"/>
      <c r="Q431" s="89" t="str">
        <f t="shared" si="42"/>
        <v>NCV_Negru de fum: Metoda bilanțului masic</v>
      </c>
      <c r="X431" s="100" t="b">
        <f t="shared" si="39"/>
        <v>0</v>
      </c>
      <c r="AJ431" s="661">
        <v>1</v>
      </c>
      <c r="AK431" s="661" t="s">
        <v>307</v>
      </c>
      <c r="AL431" s="661">
        <v>1</v>
      </c>
      <c r="AM431" s="661" t="str">
        <f>Translations!$B$1109</f>
        <v>Registrele de achiziții (dacă este cazul)</v>
      </c>
      <c r="AN431" s="661">
        <v>2</v>
      </c>
    </row>
    <row r="432" spans="1:40" ht="12.75" customHeight="1" outlineLevel="1" x14ac:dyDescent="0.2">
      <c r="A432" s="100">
        <v>48</v>
      </c>
      <c r="B432" s="644" t="str">
        <f t="shared" si="45"/>
        <v>Producerea de amoniac</v>
      </c>
      <c r="C432" s="21" t="str">
        <f t="shared" si="45"/>
        <v>Amoniac</v>
      </c>
      <c r="D432" s="21" t="str">
        <f t="shared" si="45"/>
        <v>Combustibil ca intrare în proces</v>
      </c>
      <c r="E432" s="21"/>
      <c r="F432" s="181" t="str">
        <f t="shared" si="44"/>
        <v>Metodă standard: Combustibil, articolul 24 alineatul (1)</v>
      </c>
      <c r="G432" s="125" t="s">
        <v>500</v>
      </c>
      <c r="H432" s="646" t="str">
        <f>Translations!$B$493</f>
        <v>Valori implicite de tip I</v>
      </c>
      <c r="I432" s="180"/>
      <c r="J432" s="180" t="str">
        <f>Translations!$B$528</f>
        <v>Valori implicite de tip II</v>
      </c>
      <c r="K432" s="180" t="str">
        <f>Translations!$B$1109</f>
        <v>Registrele de achiziții (dacă este cazul)</v>
      </c>
      <c r="L432" s="646" t="str">
        <f>Translations!$B$527</f>
        <v>Analize de laborator</v>
      </c>
      <c r="M432" s="175"/>
      <c r="N432" s="125">
        <f t="shared" si="40"/>
        <v>3</v>
      </c>
      <c r="O432" s="176" t="str">
        <f t="shared" si="41"/>
        <v>Amoniac: Combustibil ca intrare în proces</v>
      </c>
      <c r="P432" s="89"/>
      <c r="Q432" s="89" t="str">
        <f t="shared" si="42"/>
        <v>NCV_Amoniac: Combustibil ca intrare în proces</v>
      </c>
      <c r="X432" s="100" t="b">
        <f t="shared" si="39"/>
        <v>0</v>
      </c>
      <c r="AJ432" s="661">
        <v>1</v>
      </c>
      <c r="AK432" s="661" t="s">
        <v>307</v>
      </c>
      <c r="AL432" s="661">
        <v>1</v>
      </c>
      <c r="AM432" s="661" t="str">
        <f>Translations!$B$1109</f>
        <v>Registrele de achiziții (dacă este cazul)</v>
      </c>
      <c r="AN432" s="661">
        <v>2</v>
      </c>
    </row>
    <row r="433" spans="1:40" ht="12.75" customHeight="1" outlineLevel="1" x14ac:dyDescent="0.2">
      <c r="A433" s="100">
        <v>49</v>
      </c>
      <c r="B433" s="644" t="str">
        <f t="shared" si="45"/>
        <v>Producerea de hidrogen și de gaz de sinteză</v>
      </c>
      <c r="C433" s="21" t="str">
        <f t="shared" si="45"/>
        <v>Hidrogen și gaz de sinteză</v>
      </c>
      <c r="D433" s="21" t="str">
        <f t="shared" si="45"/>
        <v>Combustibil ca intrare în proces</v>
      </c>
      <c r="E433" s="21"/>
      <c r="F433" s="181" t="str">
        <f t="shared" si="44"/>
        <v>Metodă standard: Combustibil, articolul 24 alineatul (1)</v>
      </c>
      <c r="G433" s="125" t="s">
        <v>500</v>
      </c>
      <c r="H433" s="646" t="str">
        <f>Translations!$B$493</f>
        <v>Valori implicite de tip I</v>
      </c>
      <c r="I433" s="180"/>
      <c r="J433" s="180" t="str">
        <f>Translations!$B$528</f>
        <v>Valori implicite de tip II</v>
      </c>
      <c r="K433" s="180" t="str">
        <f>Translations!$B$1109</f>
        <v>Registrele de achiziții (dacă este cazul)</v>
      </c>
      <c r="L433" s="646" t="str">
        <f>Translations!$B$527</f>
        <v>Analize de laborator</v>
      </c>
      <c r="M433" s="175"/>
      <c r="N433" s="125">
        <f t="shared" si="40"/>
        <v>3</v>
      </c>
      <c r="O433" s="176" t="str">
        <f t="shared" si="41"/>
        <v>Hidrogen și gaz de sinteză: Combustibil ca intrare în proces</v>
      </c>
      <c r="P433" s="89"/>
      <c r="Q433" s="89" t="str">
        <f t="shared" si="42"/>
        <v>NCV_Hidrogen și gaz de sinteză: Combustibil ca intrare în proces</v>
      </c>
      <c r="X433" s="100" t="b">
        <f t="shared" si="39"/>
        <v>0</v>
      </c>
      <c r="AJ433" s="661">
        <v>1</v>
      </c>
      <c r="AK433" s="661" t="s">
        <v>307</v>
      </c>
      <c r="AL433" s="661">
        <v>1</v>
      </c>
      <c r="AM433" s="661" t="str">
        <f>Translations!$B$1109</f>
        <v>Registrele de achiziții (dacă este cazul)</v>
      </c>
      <c r="AN433" s="661">
        <v>2</v>
      </c>
    </row>
    <row r="434" spans="1:40" ht="12.75" customHeight="1" outlineLevel="1" x14ac:dyDescent="0.2">
      <c r="A434" s="100">
        <v>50</v>
      </c>
      <c r="B434" s="644" t="str">
        <f t="shared" si="45"/>
        <v>Producerea de hidrogen și de gaz de sinteză</v>
      </c>
      <c r="C434" s="21" t="str">
        <f t="shared" si="45"/>
        <v>Hidrogen și gaz de sinteză</v>
      </c>
      <c r="D434" s="21" t="str">
        <f t="shared" si="45"/>
        <v>Metoda bilanțului masic</v>
      </c>
      <c r="E434" s="21"/>
      <c r="F434" s="181" t="str">
        <f t="shared" si="44"/>
        <v>Metoda bilanțului masic, articolul 25</v>
      </c>
      <c r="G434" s="125" t="str">
        <f>""</f>
        <v/>
      </c>
      <c r="H434" s="178" t="str">
        <f>Translations!$B$493</f>
        <v>Valori implicite de tip I</v>
      </c>
      <c r="I434" s="178"/>
      <c r="J434" s="178" t="str">
        <f>Translations!$B$528</f>
        <v>Valori implicite de tip II</v>
      </c>
      <c r="K434" s="178" t="str">
        <f>Translations!$B$1109</f>
        <v>Registrele de achiziții (dacă este cazul)</v>
      </c>
      <c r="L434" s="178" t="str">
        <f>Translations!$B$527</f>
        <v>Analize de laborator</v>
      </c>
      <c r="M434" s="180"/>
      <c r="N434" s="125">
        <f t="shared" si="40"/>
        <v>3</v>
      </c>
      <c r="O434" s="176" t="str">
        <f t="shared" si="41"/>
        <v>Hidrogen și gaz de sinteză: Metoda bilanțului masic</v>
      </c>
      <c r="P434" s="89"/>
      <c r="Q434" s="89" t="str">
        <f t="shared" si="42"/>
        <v>NCV_Hidrogen și gaz de sinteză: Metoda bilanțului masic</v>
      </c>
      <c r="X434" s="100" t="b">
        <f t="shared" si="39"/>
        <v>0</v>
      </c>
      <c r="AJ434" s="661">
        <v>1</v>
      </c>
      <c r="AK434" s="661" t="s">
        <v>307</v>
      </c>
      <c r="AL434" s="661">
        <v>1</v>
      </c>
      <c r="AM434" s="661" t="str">
        <f>Translations!$B$1109</f>
        <v>Registrele de achiziții (dacă este cazul)</v>
      </c>
      <c r="AN434" s="661">
        <v>2</v>
      </c>
    </row>
    <row r="435" spans="1:40" ht="12.75" customHeight="1" outlineLevel="1" x14ac:dyDescent="0.2">
      <c r="A435" s="100">
        <v>51</v>
      </c>
      <c r="B435" s="644" t="str">
        <f t="shared" si="45"/>
        <v>Producerea de produse chimice vrac</v>
      </c>
      <c r="C435" s="21" t="str">
        <f t="shared" si="45"/>
        <v>Produse chimice organice vrac</v>
      </c>
      <c r="D435" s="21" t="str">
        <f t="shared" si="45"/>
        <v>Metoda bilanțului masic</v>
      </c>
      <c r="E435" s="21"/>
      <c r="F435" s="181" t="str">
        <f t="shared" si="44"/>
        <v>Metoda bilanțului masic, articolul 25</v>
      </c>
      <c r="G435" s="125" t="str">
        <f>""</f>
        <v/>
      </c>
      <c r="H435" s="178" t="str">
        <f>Translations!$B$493</f>
        <v>Valori implicite de tip I</v>
      </c>
      <c r="I435" s="178"/>
      <c r="J435" s="178" t="str">
        <f>Translations!$B$528</f>
        <v>Valori implicite de tip II</v>
      </c>
      <c r="K435" s="178" t="str">
        <f>Translations!$B$1109</f>
        <v>Registrele de achiziții (dacă este cazul)</v>
      </c>
      <c r="L435" s="178" t="str">
        <f>Translations!$B$527</f>
        <v>Analize de laborator</v>
      </c>
      <c r="M435" s="180"/>
      <c r="N435" s="125">
        <f t="shared" si="40"/>
        <v>3</v>
      </c>
      <c r="O435" s="176" t="str">
        <f t="shared" si="41"/>
        <v>Produse chimice organice vrac: Metoda bilanțului masic</v>
      </c>
      <c r="P435" s="89"/>
      <c r="Q435" s="89" t="str">
        <f t="shared" si="42"/>
        <v>NCV_Produse chimice organice vrac: Metoda bilanțului masic</v>
      </c>
      <c r="X435" s="100" t="b">
        <f t="shared" si="39"/>
        <v>0</v>
      </c>
      <c r="AJ435" s="661">
        <v>1</v>
      </c>
      <c r="AK435" s="661" t="s">
        <v>307</v>
      </c>
      <c r="AL435" s="661">
        <v>1</v>
      </c>
      <c r="AM435" s="661" t="str">
        <f>Translations!$B$1109</f>
        <v>Registrele de achiziții (dacă este cazul)</v>
      </c>
      <c r="AN435" s="661">
        <v>2</v>
      </c>
    </row>
    <row r="436" spans="1:40" ht="12.75" customHeight="1" outlineLevel="1" x14ac:dyDescent="0.2">
      <c r="A436" s="100">
        <v>52</v>
      </c>
      <c r="B436" s="644" t="str">
        <f t="shared" si="45"/>
        <v>Producerea sau prelucrarea metalelor feroase</v>
      </c>
      <c r="C436" s="21" t="str">
        <f t="shared" si="45"/>
        <v>Aluminiu secundar, (ne)feroase</v>
      </c>
      <c r="D436" s="21" t="str">
        <f t="shared" si="45"/>
        <v>Proces (metoda A): numai carbonat</v>
      </c>
      <c r="E436" s="634"/>
      <c r="F436" s="181" t="str">
        <f t="shared" si="44"/>
        <v>Metodă standard: Proces, articolul 24 alineatul (2)</v>
      </c>
      <c r="G436" s="125" t="str">
        <f>EUconst_NA</f>
        <v>n.a.</v>
      </c>
      <c r="H436" s="178"/>
      <c r="I436" s="178"/>
      <c r="J436" s="181"/>
      <c r="K436" s="181"/>
      <c r="L436" s="178"/>
      <c r="M436" s="180"/>
      <c r="N436" s="125" t="str">
        <f t="shared" si="40"/>
        <v>n.a.</v>
      </c>
      <c r="O436" s="176" t="str">
        <f t="shared" si="41"/>
        <v>Aluminiu secundar, (ne)feroase: Proces (metoda A): numai carbonat</v>
      </c>
      <c r="P436" s="89"/>
      <c r="Q436" s="89" t="str">
        <f t="shared" si="42"/>
        <v>NCV_Aluminiu secundar, (ne)feroase: Proces (metoda A): numai carbonat</v>
      </c>
      <c r="X436" s="100" t="b">
        <f t="shared" si="39"/>
        <v>1</v>
      </c>
      <c r="AJ436" s="661" t="s">
        <v>307</v>
      </c>
      <c r="AK436" s="661" t="s">
        <v>307</v>
      </c>
      <c r="AL436" s="661" t="s">
        <v>307</v>
      </c>
      <c r="AM436" s="661" t="s">
        <v>307</v>
      </c>
      <c r="AN436" s="661" t="s">
        <v>307</v>
      </c>
    </row>
    <row r="437" spans="1:40" ht="12.75" customHeight="1" outlineLevel="1" x14ac:dyDescent="0.2">
      <c r="A437" s="100">
        <v>53</v>
      </c>
      <c r="B437" s="644" t="str">
        <f t="shared" si="45"/>
        <v>Producerea sau prelucrarea metalelor feroase</v>
      </c>
      <c r="C437" s="21" t="str">
        <f t="shared" si="45"/>
        <v>Aluminiu secundar, (ne)feroase</v>
      </c>
      <c r="D437" s="21" t="str">
        <f t="shared" si="45"/>
        <v>Proces (metoda A): amestec (carbonat + necalcinat)</v>
      </c>
      <c r="E437" s="634"/>
      <c r="F437" s="181" t="str">
        <f t="shared" si="44"/>
        <v>Metodă standard: Proces, articolul 24 alineatul (2)</v>
      </c>
      <c r="G437" s="125" t="s">
        <v>500</v>
      </c>
      <c r="H437" s="646" t="str">
        <f>Translations!$B$493</f>
        <v>Valori implicite de tip I</v>
      </c>
      <c r="I437" s="180"/>
      <c r="J437" s="180" t="str">
        <f>Translations!$B$528</f>
        <v>Valori implicite de tip II</v>
      </c>
      <c r="K437" s="180" t="str">
        <f>Translations!$B$1109</f>
        <v>Registrele de achiziții (dacă este cazul)</v>
      </c>
      <c r="L437" s="646" t="str">
        <f>Translations!$B$527</f>
        <v>Analize de laborator</v>
      </c>
      <c r="M437" s="177"/>
      <c r="N437" s="125">
        <f t="shared" si="40"/>
        <v>3</v>
      </c>
      <c r="O437" s="176" t="str">
        <f t="shared" si="41"/>
        <v>Aluminiu secundar, (ne)feroase: Proces (metoda A): amestec (carbonat + necalcinat)</v>
      </c>
      <c r="P437" s="89"/>
      <c r="Q437" s="89" t="str">
        <f t="shared" si="42"/>
        <v>NCV_Aluminiu secundar, (ne)feroase: Proces (metoda A): amestec (carbonat + necalcinat)</v>
      </c>
      <c r="X437" s="100" t="b">
        <f t="shared" si="39"/>
        <v>0</v>
      </c>
      <c r="AJ437" s="661">
        <v>1</v>
      </c>
      <c r="AK437" s="661" t="s">
        <v>307</v>
      </c>
      <c r="AL437" s="661">
        <v>1</v>
      </c>
      <c r="AM437" s="661" t="str">
        <f>Translations!$B$1109</f>
        <v>Registrele de achiziții (dacă este cazul)</v>
      </c>
      <c r="AN437" s="661">
        <v>2</v>
      </c>
    </row>
    <row r="438" spans="1:40" ht="12.75" customHeight="1" outlineLevel="1" x14ac:dyDescent="0.2">
      <c r="A438" s="100">
        <v>54</v>
      </c>
      <c r="B438" s="644" t="str">
        <f t="shared" si="45"/>
        <v>Producerea sau prelucrarea metalelor feroase</v>
      </c>
      <c r="C438" s="21" t="str">
        <f t="shared" si="45"/>
        <v>Aluminiu secundar, (ne)feroase</v>
      </c>
      <c r="D438" s="21" t="str">
        <f t="shared" si="45"/>
        <v>Proces (metoda A): necalcinat</v>
      </c>
      <c r="E438" s="634"/>
      <c r="F438" s="181" t="str">
        <f t="shared" si="44"/>
        <v>Metodă standard: Proces, articolul 24 alineatul (2)</v>
      </c>
      <c r="G438" s="125" t="s">
        <v>500</v>
      </c>
      <c r="H438" s="646" t="str">
        <f>Translations!$B$493</f>
        <v>Valori implicite de tip I</v>
      </c>
      <c r="I438" s="180"/>
      <c r="J438" s="180" t="str">
        <f>Translations!$B$528</f>
        <v>Valori implicite de tip II</v>
      </c>
      <c r="K438" s="180" t="str">
        <f>Translations!$B$1109</f>
        <v>Registrele de achiziții (dacă este cazul)</v>
      </c>
      <c r="L438" s="646" t="str">
        <f>Translations!$B$527</f>
        <v>Analize de laborator</v>
      </c>
      <c r="M438" s="177"/>
      <c r="N438" s="125">
        <f t="shared" si="40"/>
        <v>3</v>
      </c>
      <c r="O438" s="176" t="str">
        <f t="shared" si="41"/>
        <v>Aluminiu secundar, (ne)feroase: Proces (metoda A): necalcinat</v>
      </c>
      <c r="P438" s="89"/>
      <c r="Q438" s="89" t="str">
        <f t="shared" si="42"/>
        <v>NCV_Aluminiu secundar, (ne)feroase: Proces (metoda A): necalcinat</v>
      </c>
      <c r="X438" s="100" t="b">
        <f t="shared" si="39"/>
        <v>0</v>
      </c>
      <c r="AJ438" s="661">
        <v>1</v>
      </c>
      <c r="AK438" s="661" t="s">
        <v>307</v>
      </c>
      <c r="AL438" s="661">
        <v>1</v>
      </c>
      <c r="AM438" s="661" t="str">
        <f>Translations!$B$1109</f>
        <v>Registrele de achiziții (dacă este cazul)</v>
      </c>
      <c r="AN438" s="661">
        <v>2</v>
      </c>
    </row>
    <row r="439" spans="1:40" ht="12.75" customHeight="1" outlineLevel="1" x14ac:dyDescent="0.2">
      <c r="A439" s="100">
        <v>55</v>
      </c>
      <c r="B439" s="644" t="str">
        <f t="shared" si="45"/>
        <v>Producerea sau prelucrarea metalelor feroase</v>
      </c>
      <c r="C439" s="21" t="str">
        <f t="shared" si="45"/>
        <v>Aluminiu secundar, (ne)feroase</v>
      </c>
      <c r="D439" s="21" t="str">
        <f t="shared" si="45"/>
        <v>Proces (metoda B): producție de oxizi</v>
      </c>
      <c r="E439" s="634"/>
      <c r="F439" s="181" t="str">
        <f t="shared" si="44"/>
        <v>Metodă standard: Proces, articolul 24 alineatul (2)</v>
      </c>
      <c r="G439" s="125" t="str">
        <f>EUconst_NA</f>
        <v>n.a.</v>
      </c>
      <c r="H439" s="178"/>
      <c r="I439" s="178"/>
      <c r="J439" s="181"/>
      <c r="K439" s="181"/>
      <c r="L439" s="178"/>
      <c r="M439" s="180"/>
      <c r="N439" s="125" t="str">
        <f t="shared" si="40"/>
        <v>n.a.</v>
      </c>
      <c r="O439" s="176" t="str">
        <f t="shared" si="41"/>
        <v>Aluminiu secundar, (ne)feroase: Proces (metoda B): producție de oxizi</v>
      </c>
      <c r="P439" s="89"/>
      <c r="Q439" s="89" t="str">
        <f t="shared" si="42"/>
        <v>NCV_Aluminiu secundar, (ne)feroase: Proces (metoda B): producție de oxizi</v>
      </c>
      <c r="X439" s="100" t="b">
        <f t="shared" si="39"/>
        <v>1</v>
      </c>
      <c r="AJ439" s="661" t="s">
        <v>307</v>
      </c>
      <c r="AK439" s="661" t="s">
        <v>307</v>
      </c>
      <c r="AL439" s="661" t="s">
        <v>307</v>
      </c>
      <c r="AM439" s="661" t="s">
        <v>307</v>
      </c>
      <c r="AN439" s="661" t="s">
        <v>307</v>
      </c>
    </row>
    <row r="440" spans="1:40" ht="12.75" customHeight="1" outlineLevel="1" x14ac:dyDescent="0.2">
      <c r="A440" s="100">
        <v>56</v>
      </c>
      <c r="B440" s="644" t="str">
        <f t="shared" si="45"/>
        <v>Producerea sau prelucrarea metalelor feroase</v>
      </c>
      <c r="C440" s="21" t="str">
        <f t="shared" si="45"/>
        <v>Aluminiu secundar, (ne)feroase</v>
      </c>
      <c r="D440" s="21" t="str">
        <f t="shared" si="45"/>
        <v>Metoda bilanțului masic</v>
      </c>
      <c r="E440" s="21"/>
      <c r="F440" s="181" t="str">
        <f t="shared" si="44"/>
        <v>Metoda bilanțului masic, articolul 25</v>
      </c>
      <c r="G440" s="125" t="str">
        <f>""</f>
        <v/>
      </c>
      <c r="H440" s="178" t="str">
        <f>Translations!$B$493</f>
        <v>Valori implicite de tip I</v>
      </c>
      <c r="I440" s="178"/>
      <c r="J440" s="178" t="str">
        <f>Translations!$B$528</f>
        <v>Valori implicite de tip II</v>
      </c>
      <c r="K440" s="178" t="str">
        <f>Translations!$B$1109</f>
        <v>Registrele de achiziții (dacă este cazul)</v>
      </c>
      <c r="L440" s="178" t="str">
        <f>Translations!$B$527</f>
        <v>Analize de laborator</v>
      </c>
      <c r="M440" s="180"/>
      <c r="N440" s="125">
        <f t="shared" si="40"/>
        <v>3</v>
      </c>
      <c r="O440" s="176" t="str">
        <f t="shared" si="41"/>
        <v>Aluminiu secundar, (ne)feroase: Metoda bilanțului masic</v>
      </c>
      <c r="P440" s="89"/>
      <c r="Q440" s="89" t="str">
        <f t="shared" si="42"/>
        <v>NCV_Aluminiu secundar, (ne)feroase: Metoda bilanțului masic</v>
      </c>
      <c r="X440" s="100" t="b">
        <f t="shared" si="39"/>
        <v>0</v>
      </c>
      <c r="AJ440" s="661">
        <v>1</v>
      </c>
      <c r="AK440" s="661" t="s">
        <v>307</v>
      </c>
      <c r="AL440" s="661">
        <v>1</v>
      </c>
      <c r="AM440" s="661" t="str">
        <f>Translations!$B$1109</f>
        <v>Registrele de achiziții (dacă este cazul)</v>
      </c>
      <c r="AN440" s="661">
        <v>2</v>
      </c>
    </row>
    <row r="441" spans="1:40" ht="12.75" customHeight="1" outlineLevel="1" x14ac:dyDescent="0.2">
      <c r="A441" s="100">
        <v>57</v>
      </c>
      <c r="B441" s="644" t="str">
        <f t="shared" si="45"/>
        <v>Producerea de sodă calcinată și de bicarbonat de sodiu</v>
      </c>
      <c r="C441" s="21" t="str">
        <f t="shared" si="45"/>
        <v>Sodă calcinată / bicarbonat de sodiu</v>
      </c>
      <c r="D441" s="21" t="str">
        <f t="shared" si="45"/>
        <v>Metoda bilanțului masic</v>
      </c>
      <c r="E441" s="21"/>
      <c r="F441" s="181" t="str">
        <f t="shared" si="44"/>
        <v>Metoda bilanțului masic, articolul 25</v>
      </c>
      <c r="G441" s="125" t="str">
        <f>""</f>
        <v/>
      </c>
      <c r="H441" s="178" t="str">
        <f>Translations!$B$493</f>
        <v>Valori implicite de tip I</v>
      </c>
      <c r="I441" s="178"/>
      <c r="J441" s="178" t="str">
        <f>Translations!$B$528</f>
        <v>Valori implicite de tip II</v>
      </c>
      <c r="K441" s="178" t="str">
        <f>Translations!$B$1109</f>
        <v>Registrele de achiziții (dacă este cazul)</v>
      </c>
      <c r="L441" s="178" t="str">
        <f>Translations!$B$527</f>
        <v>Analize de laborator</v>
      </c>
      <c r="M441" s="180"/>
      <c r="N441" s="125">
        <f t="shared" si="40"/>
        <v>3</v>
      </c>
      <c r="O441" s="176" t="str">
        <f t="shared" si="41"/>
        <v>Sodă calcinată / bicarbonat de sodiu: Metoda bilanțului masic</v>
      </c>
      <c r="P441" s="89"/>
      <c r="Q441" s="89" t="str">
        <f t="shared" si="42"/>
        <v>NCV_Sodă calcinată / bicarbonat de sodiu: Metoda bilanțului masic</v>
      </c>
      <c r="U441" s="263"/>
      <c r="X441" s="100" t="b">
        <f t="shared" si="39"/>
        <v>0</v>
      </c>
      <c r="AJ441" s="661">
        <v>1</v>
      </c>
      <c r="AK441" s="661" t="s">
        <v>307</v>
      </c>
      <c r="AL441" s="661">
        <v>1</v>
      </c>
      <c r="AM441" s="661" t="str">
        <f>Translations!$B$1109</f>
        <v>Registrele de achiziții (dacă este cazul)</v>
      </c>
      <c r="AN441" s="661">
        <v>2</v>
      </c>
    </row>
    <row r="442" spans="1:40" ht="12.75" customHeight="1" outlineLevel="1" x14ac:dyDescent="0.2">
      <c r="A442" s="100">
        <v>58</v>
      </c>
      <c r="B442" s="644" t="str">
        <f t="shared" si="45"/>
        <v>Producerea de aluminiu primar</v>
      </c>
      <c r="C442" s="21" t="str">
        <f t="shared" si="45"/>
        <v>Aluminiu primar</v>
      </c>
      <c r="D442" s="21" t="str">
        <f t="shared" si="45"/>
        <v>Metoda bilanțului masic</v>
      </c>
      <c r="E442" s="21"/>
      <c r="F442" s="181" t="str">
        <f t="shared" si="44"/>
        <v>Metoda bilanțului masic, articolul 25</v>
      </c>
      <c r="G442" s="125" t="str">
        <f>""</f>
        <v/>
      </c>
      <c r="H442" s="178" t="str">
        <f>Translations!$B$493</f>
        <v>Valori implicite de tip I</v>
      </c>
      <c r="I442" s="178"/>
      <c r="J442" s="178" t="str">
        <f>Translations!$B$528</f>
        <v>Valori implicite de tip II</v>
      </c>
      <c r="K442" s="178" t="str">
        <f>Translations!$B$1109</f>
        <v>Registrele de achiziții (dacă este cazul)</v>
      </c>
      <c r="L442" s="178" t="str">
        <f>Translations!$B$527</f>
        <v>Analize de laborator</v>
      </c>
      <c r="M442" s="180"/>
      <c r="N442" s="125">
        <f t="shared" si="40"/>
        <v>3</v>
      </c>
      <c r="O442" s="176" t="str">
        <f t="shared" si="41"/>
        <v>Aluminiu primar: Metoda bilanțului masic</v>
      </c>
      <c r="P442" s="89"/>
      <c r="Q442" s="89" t="str">
        <f t="shared" si="42"/>
        <v>NCV_Aluminiu primar: Metoda bilanțului masic</v>
      </c>
      <c r="X442" s="100" t="b">
        <f t="shared" si="39"/>
        <v>0</v>
      </c>
      <c r="AJ442" s="661">
        <v>1</v>
      </c>
      <c r="AK442" s="661" t="s">
        <v>307</v>
      </c>
      <c r="AL442" s="661">
        <v>1</v>
      </c>
      <c r="AM442" s="661" t="str">
        <f>Translations!$B$1109</f>
        <v>Registrele de achiziții (dacă este cazul)</v>
      </c>
      <c r="AN442" s="661">
        <v>2</v>
      </c>
    </row>
    <row r="443" spans="1:40" ht="12.75" customHeight="1" outlineLevel="1" x14ac:dyDescent="0.2">
      <c r="A443" s="100">
        <v>59</v>
      </c>
      <c r="B443" s="644" t="str">
        <f t="shared" si="45"/>
        <v>Producerea de aluminiu primar</v>
      </c>
      <c r="C443" s="21" t="str">
        <f t="shared" si="45"/>
        <v>Aluminiu primar</v>
      </c>
      <c r="D443" s="21" t="str">
        <f t="shared" si="45"/>
        <v>Emisii de PFC (metoda pantei)</v>
      </c>
      <c r="E443" s="21"/>
      <c r="F443" s="181" t="str">
        <f t="shared" si="44"/>
        <v>Calcul cu dispoziții speciale pentru PFC (anexa IV secțiunea 8)</v>
      </c>
      <c r="G443" s="125" t="str">
        <f>EUconst_NA</f>
        <v>n.a.</v>
      </c>
      <c r="H443" s="178"/>
      <c r="I443" s="178"/>
      <c r="J443" s="181"/>
      <c r="K443" s="181"/>
      <c r="L443" s="178"/>
      <c r="M443" s="180"/>
      <c r="N443" s="125" t="str">
        <f t="shared" si="40"/>
        <v>n.a.</v>
      </c>
      <c r="O443" s="176" t="str">
        <f t="shared" si="41"/>
        <v>Aluminiu primar: Emisii de PFC (metoda pantei)</v>
      </c>
      <c r="P443" s="89"/>
      <c r="Q443" s="89" t="str">
        <f t="shared" si="42"/>
        <v>NCV_Aluminiu primar: Emisii de PFC (metoda pantei)</v>
      </c>
      <c r="X443" s="100" t="b">
        <f t="shared" si="39"/>
        <v>1</v>
      </c>
      <c r="AJ443" s="661" t="s">
        <v>307</v>
      </c>
      <c r="AK443" s="661" t="s">
        <v>307</v>
      </c>
      <c r="AL443" s="661" t="s">
        <v>307</v>
      </c>
      <c r="AM443" s="661" t="s">
        <v>307</v>
      </c>
      <c r="AN443" s="661" t="s">
        <v>307</v>
      </c>
    </row>
    <row r="444" spans="1:40" ht="12.75" customHeight="1" outlineLevel="1" x14ac:dyDescent="0.2">
      <c r="A444" s="100">
        <v>60</v>
      </c>
      <c r="B444" s="644" t="str">
        <f t="shared" si="45"/>
        <v>Producerea de aluminiu primar</v>
      </c>
      <c r="C444" s="21" t="str">
        <f t="shared" si="45"/>
        <v>Aluminiu primar</v>
      </c>
      <c r="D444" s="21" t="str">
        <f t="shared" si="45"/>
        <v>Emisii de PFC (metoda supratensiunii)</v>
      </c>
      <c r="E444" s="21"/>
      <c r="F444" s="181" t="str">
        <f t="shared" si="44"/>
        <v>Calcul cu dispoziții speciale pentru PFC (anexa IV secțiunea 8)</v>
      </c>
      <c r="G444" s="125" t="str">
        <f>EUconst_NA</f>
        <v>n.a.</v>
      </c>
      <c r="H444" s="178"/>
      <c r="I444" s="178"/>
      <c r="J444" s="181"/>
      <c r="K444" s="181"/>
      <c r="L444" s="178"/>
      <c r="M444" s="180"/>
      <c r="N444" s="125" t="str">
        <f t="shared" si="40"/>
        <v>n.a.</v>
      </c>
      <c r="O444" s="176" t="str">
        <f t="shared" si="41"/>
        <v>Aluminiu primar: Emisii de PFC (metoda supratensiunii)</v>
      </c>
      <c r="P444" s="89"/>
      <c r="Q444" s="89" t="str">
        <f t="shared" si="42"/>
        <v>NCV_Aluminiu primar: Emisii de PFC (metoda supratensiunii)</v>
      </c>
      <c r="X444" s="100" t="b">
        <f>IF(G444=EUconst_NA,TRUE,FALSE)</f>
        <v>1</v>
      </c>
      <c r="AJ444" s="661" t="s">
        <v>307</v>
      </c>
      <c r="AK444" s="661" t="s">
        <v>307</v>
      </c>
      <c r="AL444" s="661" t="s">
        <v>307</v>
      </c>
      <c r="AM444" s="661" t="s">
        <v>307</v>
      </c>
      <c r="AN444" s="661" t="s">
        <v>307</v>
      </c>
    </row>
    <row r="445" spans="1:40" ht="12.75" customHeight="1" outlineLevel="1" x14ac:dyDescent="0.2">
      <c r="B445" s="89"/>
      <c r="C445" s="89"/>
      <c r="D445" s="89"/>
      <c r="E445" s="89"/>
      <c r="F445" s="89"/>
      <c r="G445" s="89"/>
      <c r="H445" s="109"/>
      <c r="I445" s="109"/>
      <c r="J445" s="89"/>
      <c r="K445" s="89"/>
      <c r="L445" s="109"/>
      <c r="M445" s="109"/>
      <c r="N445" s="125"/>
      <c r="O445" s="89"/>
      <c r="P445" s="89"/>
      <c r="Q445" s="89"/>
      <c r="X445" s="100" t="b">
        <f>IF(G445=EUconst_NA,TRUE,FALSE)</f>
        <v>0</v>
      </c>
    </row>
    <row r="446" spans="1:40" s="170" customFormat="1" ht="12.75" customHeight="1" outlineLevel="1" x14ac:dyDescent="0.2">
      <c r="A446" s="170" t="s">
        <v>519</v>
      </c>
      <c r="B446" s="171" t="str">
        <f>Translations!$B$524</f>
        <v>Conținutul de carbon</v>
      </c>
      <c r="C446" s="171" t="str">
        <f>Translations!$B$957</f>
        <v>Denumire scurtă</v>
      </c>
      <c r="D446" s="171" t="str">
        <f>Translations!$B$958</f>
        <v>Subactivitate</v>
      </c>
      <c r="E446" s="171" t="str">
        <f>Translations!$B$389</f>
        <v>Parametru</v>
      </c>
      <c r="F446" s="171" t="str">
        <f>Translations!$B$959</f>
        <v>Tip sursă</v>
      </c>
      <c r="G446" s="173" t="str">
        <f>Translations!$B$960</f>
        <v>Minim</v>
      </c>
      <c r="H446" s="173">
        <v>1</v>
      </c>
      <c r="I446" s="173">
        <v>2</v>
      </c>
      <c r="J446" s="173" t="s">
        <v>402</v>
      </c>
      <c r="K446" s="173" t="str">
        <f>Translations!$B$928</f>
        <v>2b</v>
      </c>
      <c r="L446" s="173">
        <v>3</v>
      </c>
      <c r="M446" s="173">
        <v>4</v>
      </c>
      <c r="N446" s="173" t="str">
        <f>Translations!$B$961</f>
        <v>Maxim</v>
      </c>
      <c r="O446" s="174"/>
      <c r="X446" s="170" t="str">
        <f>Translations!$B$962</f>
        <v>Colorez în gri?</v>
      </c>
      <c r="AI446" s="170" t="s">
        <v>531</v>
      </c>
      <c r="AJ446" s="241">
        <v>1</v>
      </c>
      <c r="AK446" s="241">
        <v>2</v>
      </c>
      <c r="AL446" s="241" t="s">
        <v>402</v>
      </c>
      <c r="AM446" s="241" t="str">
        <f>Translations!$B$928</f>
        <v>2b</v>
      </c>
      <c r="AN446" s="241">
        <v>3</v>
      </c>
    </row>
    <row r="447" spans="1:40" ht="12.75" customHeight="1" outlineLevel="1" x14ac:dyDescent="0.2">
      <c r="A447" s="100">
        <v>1</v>
      </c>
      <c r="B447" s="643" t="str">
        <f t="shared" ref="B447:D466" si="46">B385</f>
        <v>Arderea combustibililor</v>
      </c>
      <c r="C447" s="89" t="str">
        <f t="shared" si="46"/>
        <v>Ardere</v>
      </c>
      <c r="D447" s="89" t="str">
        <f t="shared" si="46"/>
        <v>Combustibili comerciali standard</v>
      </c>
      <c r="E447" s="89"/>
      <c r="F447" s="181" t="str">
        <f t="shared" ref="F447:F478" si="47">F385</f>
        <v>Metodă standard: Combustibil, articolul 24 alineatul (1)</v>
      </c>
      <c r="G447" s="125" t="str">
        <f>EUconst_NA</f>
        <v>n.a.</v>
      </c>
      <c r="H447" s="178"/>
      <c r="I447" s="178"/>
      <c r="J447" s="178"/>
      <c r="K447" s="178"/>
      <c r="L447" s="178"/>
      <c r="M447" s="180"/>
      <c r="N447" s="125" t="str">
        <f>G447</f>
        <v>n.a.</v>
      </c>
      <c r="O447" s="176" t="str">
        <f>C447 &amp; ": " &amp;D447</f>
        <v>Ardere: Combustibili comerciali standard</v>
      </c>
      <c r="P447" s="89"/>
      <c r="Q447" s="89" t="str">
        <f t="shared" ref="Q447:Q478" si="48">EUconst_CNTR_CarbonContent&amp;O447</f>
        <v>CarbC_Ardere: Combustibili comerciali standard</v>
      </c>
      <c r="X447" s="100" t="b">
        <f t="shared" ref="X447:X505" si="49">IF(G447=EUconst_NA,TRUE,FALSE)</f>
        <v>1</v>
      </c>
      <c r="AJ447" s="661" t="s">
        <v>307</v>
      </c>
      <c r="AK447" s="661" t="s">
        <v>307</v>
      </c>
      <c r="AL447" s="661" t="s">
        <v>307</v>
      </c>
      <c r="AM447" s="661" t="s">
        <v>307</v>
      </c>
      <c r="AN447" s="661" t="s">
        <v>307</v>
      </c>
    </row>
    <row r="448" spans="1:40" ht="12.75" customHeight="1" outlineLevel="1" x14ac:dyDescent="0.2">
      <c r="A448" s="100">
        <v>2</v>
      </c>
      <c r="B448" s="644" t="str">
        <f t="shared" si="46"/>
        <v>Arderea combustibililor</v>
      </c>
      <c r="C448" s="21" t="str">
        <f t="shared" si="46"/>
        <v>Ardere</v>
      </c>
      <c r="D448" s="21" t="str">
        <f t="shared" si="46"/>
        <v>Alți combustibili gazoși și lichizi</v>
      </c>
      <c r="E448" s="21"/>
      <c r="F448" s="181" t="str">
        <f t="shared" si="47"/>
        <v>Metodă standard: Combustibil, articolul 24 alineatul (1)</v>
      </c>
      <c r="G448" s="125" t="str">
        <f>EUconst_NA</f>
        <v>n.a.</v>
      </c>
      <c r="H448" s="178"/>
      <c r="I448" s="178"/>
      <c r="J448" s="178"/>
      <c r="K448" s="178"/>
      <c r="L448" s="178"/>
      <c r="M448" s="180"/>
      <c r="N448" s="125" t="str">
        <f t="shared" ref="N448:N457" si="50">IF(G448=EUconst_NA,EUconst_NA,IF(ISBLANK(J448),COUNTA(H448:M448),COUNTA(H448,J448,L448)))</f>
        <v>n.a.</v>
      </c>
      <c r="O448" s="176" t="str">
        <f t="shared" ref="O448:O506" si="51">C448 &amp; ": " &amp;D448</f>
        <v>Ardere: Alți combustibili gazoși și lichizi</v>
      </c>
      <c r="P448" s="89"/>
      <c r="Q448" s="89" t="str">
        <f t="shared" si="48"/>
        <v>CarbC_Ardere: Alți combustibili gazoși și lichizi</v>
      </c>
      <c r="X448" s="100" t="b">
        <f t="shared" si="49"/>
        <v>1</v>
      </c>
      <c r="AJ448" s="661" t="s">
        <v>307</v>
      </c>
      <c r="AK448" s="661" t="s">
        <v>307</v>
      </c>
      <c r="AL448" s="661" t="s">
        <v>307</v>
      </c>
      <c r="AM448" s="661" t="s">
        <v>307</v>
      </c>
      <c r="AN448" s="661" t="s">
        <v>307</v>
      </c>
    </row>
    <row r="449" spans="1:40" ht="12.75" customHeight="1" outlineLevel="1" x14ac:dyDescent="0.2">
      <c r="A449" s="100">
        <v>3</v>
      </c>
      <c r="B449" s="644" t="str">
        <f t="shared" si="46"/>
        <v>Arderea combustibililor</v>
      </c>
      <c r="C449" s="21" t="str">
        <f t="shared" si="46"/>
        <v>Ardere</v>
      </c>
      <c r="D449" s="21" t="str">
        <f t="shared" si="46"/>
        <v>Combustibili solizi</v>
      </c>
      <c r="E449" s="21"/>
      <c r="F449" s="181" t="str">
        <f t="shared" si="47"/>
        <v>Metodă standard: Combustibil, articolul 24 alineatul (1)</v>
      </c>
      <c r="G449" s="125" t="str">
        <f>EUconst_NA</f>
        <v>n.a.</v>
      </c>
      <c r="H449" s="178"/>
      <c r="I449" s="178"/>
      <c r="J449" s="178"/>
      <c r="K449" s="178"/>
      <c r="L449" s="178"/>
      <c r="M449" s="180"/>
      <c r="N449" s="125" t="str">
        <f t="shared" si="50"/>
        <v>n.a.</v>
      </c>
      <c r="O449" s="176" t="str">
        <f t="shared" si="51"/>
        <v>Ardere: Combustibili solizi</v>
      </c>
      <c r="P449" s="89"/>
      <c r="Q449" s="89" t="str">
        <f t="shared" si="48"/>
        <v>CarbC_Ardere: Combustibili solizi</v>
      </c>
      <c r="X449" s="100" t="b">
        <f t="shared" si="49"/>
        <v>1</v>
      </c>
      <c r="AJ449" s="661" t="s">
        <v>307</v>
      </c>
      <c r="AK449" s="661" t="s">
        <v>307</v>
      </c>
      <c r="AL449" s="661" t="s">
        <v>307</v>
      </c>
      <c r="AM449" s="661" t="s">
        <v>307</v>
      </c>
      <c r="AN449" s="661" t="s">
        <v>307</v>
      </c>
    </row>
    <row r="450" spans="1:40" ht="12.75" customHeight="1" outlineLevel="1" x14ac:dyDescent="0.2">
      <c r="A450" s="100">
        <v>4</v>
      </c>
      <c r="B450" s="644" t="str">
        <f t="shared" si="46"/>
        <v>Arderea combustibililor</v>
      </c>
      <c r="C450" s="21" t="str">
        <f t="shared" si="46"/>
        <v>Ardere</v>
      </c>
      <c r="D450" s="21" t="str">
        <f t="shared" si="46"/>
        <v>Terminale de prelucrare a gazului</v>
      </c>
      <c r="E450" s="21"/>
      <c r="F450" s="181" t="str">
        <f t="shared" si="47"/>
        <v>Metoda bilanțului masic, articolul 25</v>
      </c>
      <c r="G450" s="125">
        <v>1</v>
      </c>
      <c r="H450" s="178" t="str">
        <f>Translations!$B$493</f>
        <v>Valori implicite de tip I</v>
      </c>
      <c r="I450" s="178"/>
      <c r="J450" s="181" t="str">
        <f>Translations!$B$528</f>
        <v>Valori implicite de tip II</v>
      </c>
      <c r="K450" s="181" t="str">
        <f>Translations!$B$1061</f>
        <v>Indicatori stabiliți (dacă este cazul)</v>
      </c>
      <c r="L450" s="178" t="str">
        <f>Translations!$B$527</f>
        <v>Analize de laborator</v>
      </c>
      <c r="M450" s="180"/>
      <c r="N450" s="125">
        <f t="shared" si="50"/>
        <v>3</v>
      </c>
      <c r="O450" s="176" t="str">
        <f t="shared" si="51"/>
        <v>Ardere: Terminale de prelucrare a gazului</v>
      </c>
      <c r="P450" s="89"/>
      <c r="Q450" s="89" t="str">
        <f t="shared" si="48"/>
        <v>CarbC_Ardere: Terminale de prelucrare a gazului</v>
      </c>
      <c r="U450" s="263"/>
      <c r="X450" s="100" t="b">
        <f t="shared" si="49"/>
        <v>0</v>
      </c>
      <c r="AJ450" s="661">
        <v>1</v>
      </c>
      <c r="AK450" s="661" t="s">
        <v>307</v>
      </c>
      <c r="AL450" s="661">
        <v>1</v>
      </c>
      <c r="AM450" s="661">
        <v>2</v>
      </c>
      <c r="AN450" s="661">
        <v>2</v>
      </c>
    </row>
    <row r="451" spans="1:40" ht="12.75" customHeight="1" outlineLevel="1" x14ac:dyDescent="0.2">
      <c r="A451" s="100">
        <v>5</v>
      </c>
      <c r="B451" s="644" t="str">
        <f t="shared" si="46"/>
        <v>Arderea combustibililor</v>
      </c>
      <c r="C451" s="21" t="str">
        <f t="shared" si="46"/>
        <v>Ardere</v>
      </c>
      <c r="D451" s="21" t="str">
        <f t="shared" si="46"/>
        <v>Flăcări deschise</v>
      </c>
      <c r="E451" s="21"/>
      <c r="F451" s="181" t="str">
        <f t="shared" si="47"/>
        <v>Metodă standard: Combustibil, articolul 24 alineatul (1)</v>
      </c>
      <c r="G451" s="125" t="str">
        <f>EUconst_NA</f>
        <v>n.a.</v>
      </c>
      <c r="H451" s="178"/>
      <c r="I451" s="178"/>
      <c r="J451" s="178"/>
      <c r="K451" s="178"/>
      <c r="L451" s="178"/>
      <c r="M451" s="180"/>
      <c r="N451" s="125" t="str">
        <f t="shared" si="50"/>
        <v>n.a.</v>
      </c>
      <c r="O451" s="176" t="str">
        <f t="shared" si="51"/>
        <v>Ardere: Flăcări deschise</v>
      </c>
      <c r="P451" s="89"/>
      <c r="Q451" s="89" t="str">
        <f t="shared" si="48"/>
        <v>CarbC_Ardere: Flăcări deschise</v>
      </c>
      <c r="X451" s="100" t="b">
        <f t="shared" si="49"/>
        <v>1</v>
      </c>
      <c r="AJ451" s="661" t="s">
        <v>307</v>
      </c>
      <c r="AK451" s="661" t="s">
        <v>307</v>
      </c>
      <c r="AL451" s="661" t="s">
        <v>307</v>
      </c>
      <c r="AM451" s="661" t="s">
        <v>307</v>
      </c>
      <c r="AN451" s="661" t="s">
        <v>307</v>
      </c>
    </row>
    <row r="452" spans="1:40" ht="12.75" customHeight="1" outlineLevel="1" x14ac:dyDescent="0.2">
      <c r="A452" s="100">
        <v>6</v>
      </c>
      <c r="B452" s="644" t="str">
        <f t="shared" si="46"/>
        <v>Arderea combustibililor</v>
      </c>
      <c r="C452" s="21" t="str">
        <f t="shared" si="46"/>
        <v>Ardere</v>
      </c>
      <c r="D452" s="21" t="str">
        <f t="shared" si="46"/>
        <v>Epurare (carbonat)</v>
      </c>
      <c r="E452" s="21"/>
      <c r="F452" s="181" t="str">
        <f t="shared" si="47"/>
        <v>Metodă standard: Proces, articolul 24 alineatul (2)</v>
      </c>
      <c r="G452" s="125" t="str">
        <f>EUconst_NA</f>
        <v>n.a.</v>
      </c>
      <c r="H452" s="178"/>
      <c r="I452" s="178"/>
      <c r="J452" s="181"/>
      <c r="K452" s="181"/>
      <c r="L452" s="178"/>
      <c r="M452" s="180"/>
      <c r="N452" s="125" t="str">
        <f t="shared" si="50"/>
        <v>n.a.</v>
      </c>
      <c r="O452" s="176" t="str">
        <f t="shared" si="51"/>
        <v>Ardere: Epurare (carbonat)</v>
      </c>
      <c r="P452" s="89"/>
      <c r="Q452" s="89" t="str">
        <f t="shared" si="48"/>
        <v>CarbC_Ardere: Epurare (carbonat)</v>
      </c>
      <c r="X452" s="100" t="b">
        <f t="shared" si="49"/>
        <v>1</v>
      </c>
      <c r="AJ452" s="661" t="s">
        <v>307</v>
      </c>
      <c r="AK452" s="661" t="s">
        <v>307</v>
      </c>
      <c r="AL452" s="661" t="s">
        <v>307</v>
      </c>
      <c r="AM452" s="661" t="s">
        <v>307</v>
      </c>
      <c r="AN452" s="661" t="s">
        <v>307</v>
      </c>
    </row>
    <row r="453" spans="1:40" ht="12.75" customHeight="1" outlineLevel="1" x14ac:dyDescent="0.2">
      <c r="A453" s="100">
        <v>7</v>
      </c>
      <c r="B453" s="644" t="str">
        <f t="shared" si="46"/>
        <v>Arderea combustibililor</v>
      </c>
      <c r="C453" s="21" t="str">
        <f t="shared" si="46"/>
        <v>Ardere</v>
      </c>
      <c r="D453" s="21" t="str">
        <f t="shared" si="46"/>
        <v>Epurare (ghips)</v>
      </c>
      <c r="E453" s="21"/>
      <c r="F453" s="181" t="str">
        <f t="shared" si="47"/>
        <v>Metodă standard: Proces, articolul 24 alineatul (2)</v>
      </c>
      <c r="G453" s="125" t="str">
        <f>EUconst_NA</f>
        <v>n.a.</v>
      </c>
      <c r="H453" s="178"/>
      <c r="I453" s="178"/>
      <c r="J453" s="181"/>
      <c r="K453" s="181"/>
      <c r="L453" s="178"/>
      <c r="M453" s="180"/>
      <c r="N453" s="125" t="str">
        <f t="shared" si="50"/>
        <v>n.a.</v>
      </c>
      <c r="O453" s="176" t="str">
        <f t="shared" si="51"/>
        <v>Ardere: Epurare (ghips)</v>
      </c>
      <c r="P453" s="89"/>
      <c r="Q453" s="89" t="str">
        <f t="shared" si="48"/>
        <v>CarbC_Ardere: Epurare (ghips)</v>
      </c>
      <c r="X453" s="100" t="b">
        <f t="shared" si="49"/>
        <v>1</v>
      </c>
      <c r="AJ453" s="661" t="s">
        <v>307</v>
      </c>
      <c r="AK453" s="661" t="s">
        <v>307</v>
      </c>
      <c r="AL453" s="661" t="s">
        <v>307</v>
      </c>
      <c r="AM453" s="661" t="s">
        <v>307</v>
      </c>
      <c r="AN453" s="661" t="s">
        <v>307</v>
      </c>
    </row>
    <row r="454" spans="1:40" ht="12.75" customHeight="1" outlineLevel="1" x14ac:dyDescent="0.2">
      <c r="A454" s="100">
        <v>8</v>
      </c>
      <c r="B454" s="644" t="str">
        <f t="shared" si="46"/>
        <v>Arderea combustibililor</v>
      </c>
      <c r="C454" s="21" t="str">
        <f t="shared" si="46"/>
        <v>Ardere</v>
      </c>
      <c r="D454" s="21" t="str">
        <f t="shared" si="46"/>
        <v>Epurare (uree)</v>
      </c>
      <c r="E454" s="21"/>
      <c r="F454" s="181" t="str">
        <f t="shared" si="47"/>
        <v>Metodă standard: Proces, articolul 24 alineatul (2)</v>
      </c>
      <c r="G454" s="125" t="str">
        <f>EUconst_NA</f>
        <v>n.a.</v>
      </c>
      <c r="H454" s="178"/>
      <c r="I454" s="178"/>
      <c r="J454" s="181"/>
      <c r="K454" s="181"/>
      <c r="L454" s="178"/>
      <c r="M454" s="180"/>
      <c r="N454" s="125" t="str">
        <f t="shared" si="50"/>
        <v>n.a.</v>
      </c>
      <c r="O454" s="176" t="str">
        <f t="shared" si="51"/>
        <v>Ardere: Epurare (uree)</v>
      </c>
      <c r="P454" s="89"/>
      <c r="Q454" s="89" t="str">
        <f t="shared" si="48"/>
        <v>CarbC_Ardere: Epurare (uree)</v>
      </c>
      <c r="X454" s="100" t="b">
        <f t="shared" si="49"/>
        <v>1</v>
      </c>
      <c r="AJ454" s="661" t="s">
        <v>307</v>
      </c>
      <c r="AK454" s="661" t="s">
        <v>307</v>
      </c>
      <c r="AL454" s="661" t="s">
        <v>307</v>
      </c>
      <c r="AM454" s="661" t="s">
        <v>307</v>
      </c>
      <c r="AN454" s="661" t="s">
        <v>307</v>
      </c>
    </row>
    <row r="455" spans="1:40" ht="12.75" customHeight="1" outlineLevel="1" x14ac:dyDescent="0.2">
      <c r="A455" s="100">
        <v>9</v>
      </c>
      <c r="B455" s="644" t="str">
        <f t="shared" si="46"/>
        <v xml:space="preserve">Rafinarea de ulei mineral </v>
      </c>
      <c r="C455" s="21" t="str">
        <f t="shared" si="46"/>
        <v>Rafinării</v>
      </c>
      <c r="D455" s="21" t="str">
        <f t="shared" si="46"/>
        <v>Bilanțul masic</v>
      </c>
      <c r="E455" s="21"/>
      <c r="F455" s="181" t="str">
        <f t="shared" si="47"/>
        <v>Metoda bilanțului masic, articolul 25</v>
      </c>
      <c r="G455" s="125" t="s">
        <v>500</v>
      </c>
      <c r="H455" s="178" t="str">
        <f>Translations!$B$493</f>
        <v>Valori implicite de tip I</v>
      </c>
      <c r="I455" s="178"/>
      <c r="J455" s="178" t="str">
        <f>Translations!$B$528</f>
        <v>Valori implicite de tip II</v>
      </c>
      <c r="K455" s="178" t="str">
        <f>Translations!$B$1061</f>
        <v>Indicatori stabiliți (dacă este cazul)</v>
      </c>
      <c r="L455" s="178" t="str">
        <f>Translations!$B$527</f>
        <v>Analize de laborator</v>
      </c>
      <c r="M455" s="180"/>
      <c r="N455" s="125">
        <f t="shared" si="50"/>
        <v>3</v>
      </c>
      <c r="O455" s="176" t="str">
        <f t="shared" si="51"/>
        <v>Rafinării: Bilanțul masic</v>
      </c>
      <c r="P455" s="89"/>
      <c r="Q455" s="89" t="str">
        <f t="shared" si="48"/>
        <v>CarbC_Rafinării: Bilanțul masic</v>
      </c>
      <c r="U455" s="263"/>
      <c r="X455" s="100" t="b">
        <f t="shared" si="49"/>
        <v>0</v>
      </c>
      <c r="AJ455" s="661">
        <v>1</v>
      </c>
      <c r="AK455" s="661" t="s">
        <v>307</v>
      </c>
      <c r="AL455" s="661">
        <v>1</v>
      </c>
      <c r="AM455" s="661">
        <v>2</v>
      </c>
      <c r="AN455" s="661">
        <v>2</v>
      </c>
    </row>
    <row r="456" spans="1:40" ht="12.75" customHeight="1" outlineLevel="1" x14ac:dyDescent="0.2">
      <c r="A456" s="100">
        <v>10</v>
      </c>
      <c r="B456" s="644" t="str">
        <f t="shared" si="46"/>
        <v xml:space="preserve">Rafinarea de ulei mineral </v>
      </c>
      <c r="C456" s="21" t="str">
        <f t="shared" si="46"/>
        <v>Rafinării</v>
      </c>
      <c r="D456" s="21" t="str">
        <f t="shared" si="46"/>
        <v>Regenerarea catalizatorilor de cracare</v>
      </c>
      <c r="E456" s="21"/>
      <c r="F456" s="181" t="str">
        <f t="shared" si="47"/>
        <v>Metoda bilanțului masic, articolul 25</v>
      </c>
      <c r="G456" s="125" t="str">
        <f t="shared" ref="G456:G462" si="52">EUconst_NA</f>
        <v>n.a.</v>
      </c>
      <c r="H456" s="178"/>
      <c r="I456" s="178"/>
      <c r="J456" s="181"/>
      <c r="K456" s="181"/>
      <c r="L456" s="178"/>
      <c r="M456" s="180"/>
      <c r="N456" s="125" t="str">
        <f t="shared" si="50"/>
        <v>n.a.</v>
      </c>
      <c r="O456" s="176" t="str">
        <f t="shared" si="51"/>
        <v>Rafinării: Regenerarea catalizatorilor de cracare</v>
      </c>
      <c r="P456" s="89"/>
      <c r="Q456" s="89" t="str">
        <f t="shared" si="48"/>
        <v>CarbC_Rafinării: Regenerarea catalizatorilor de cracare</v>
      </c>
      <c r="X456" s="100" t="b">
        <f t="shared" si="49"/>
        <v>1</v>
      </c>
      <c r="AJ456" s="661" t="s">
        <v>307</v>
      </c>
      <c r="AK456" s="661" t="s">
        <v>307</v>
      </c>
      <c r="AL456" s="661" t="s">
        <v>307</v>
      </c>
      <c r="AM456" s="661" t="s">
        <v>307</v>
      </c>
      <c r="AN456" s="661" t="s">
        <v>307</v>
      </c>
    </row>
    <row r="457" spans="1:40" ht="12.75" customHeight="1" outlineLevel="1" x14ac:dyDescent="0.2">
      <c r="A457" s="100">
        <v>11</v>
      </c>
      <c r="B457" s="644" t="str">
        <f t="shared" si="46"/>
        <v xml:space="preserve">Rafinarea de ulei mineral </v>
      </c>
      <c r="C457" s="21" t="str">
        <f t="shared" si="46"/>
        <v>Rafinării</v>
      </c>
      <c r="D457" s="21" t="str">
        <f t="shared" si="46"/>
        <v>Producția de hidrogen</v>
      </c>
      <c r="E457" s="642"/>
      <c r="F457" s="181" t="str">
        <f t="shared" si="47"/>
        <v>Metoda bilanțului masic, articolul 25</v>
      </c>
      <c r="G457" s="651" t="s">
        <v>500</v>
      </c>
      <c r="H457" s="645" t="str">
        <f>Translations!$B$493</f>
        <v>Valori implicite de tip I</v>
      </c>
      <c r="I457" s="645"/>
      <c r="J457" s="645" t="str">
        <f>Translations!$B$528</f>
        <v>Valori implicite de tip II</v>
      </c>
      <c r="K457" s="645" t="str">
        <f>Translations!$B$1061</f>
        <v>Indicatori stabiliți (dacă este cazul)</v>
      </c>
      <c r="L457" s="645" t="str">
        <f>Translations!$B$527</f>
        <v>Analize de laborator</v>
      </c>
      <c r="M457" s="650"/>
      <c r="N457" s="651">
        <f t="shared" si="50"/>
        <v>3</v>
      </c>
      <c r="O457" s="176" t="str">
        <f t="shared" si="51"/>
        <v>Rafinării: Producția de hidrogen</v>
      </c>
      <c r="P457" s="89"/>
      <c r="Q457" s="89" t="str">
        <f t="shared" si="48"/>
        <v>CarbC_Rafinării: Producția de hidrogen</v>
      </c>
      <c r="V457" s="84"/>
      <c r="X457" s="100" t="b">
        <f t="shared" si="49"/>
        <v>0</v>
      </c>
      <c r="AJ457" s="661">
        <v>1</v>
      </c>
      <c r="AK457" s="661" t="s">
        <v>307</v>
      </c>
      <c r="AL457" s="661">
        <v>1</v>
      </c>
      <c r="AM457" s="661">
        <v>2</v>
      </c>
      <c r="AN457" s="661">
        <v>2</v>
      </c>
    </row>
    <row r="458" spans="1:40" ht="12.75" customHeight="1" outlineLevel="1" x14ac:dyDescent="0.2">
      <c r="A458" s="100">
        <v>12</v>
      </c>
      <c r="B458" s="644" t="str">
        <f t="shared" si="46"/>
        <v>Producerea de cocs</v>
      </c>
      <c r="C458" s="21" t="str">
        <f t="shared" si="46"/>
        <v>Cocs</v>
      </c>
      <c r="D458" s="21" t="str">
        <f t="shared" si="46"/>
        <v>Combustibil ca intrare în proces</v>
      </c>
      <c r="E458" s="21"/>
      <c r="F458" s="181" t="str">
        <f t="shared" si="47"/>
        <v>Metodă standard: Combustibil, articolul 24 alineatul (1)</v>
      </c>
      <c r="G458" s="125" t="str">
        <f t="shared" si="52"/>
        <v>n.a.</v>
      </c>
      <c r="H458" s="646"/>
      <c r="I458" s="180"/>
      <c r="J458" s="180"/>
      <c r="K458" s="180"/>
      <c r="L458" s="646"/>
      <c r="M458" s="175"/>
      <c r="N458" s="125" t="str">
        <f>IF(G458=EUconst_NA,EUconst_NA,IF(ISBLANK(J458),COUNTA(H458:M458),COUNTA(H458,J458,L458)))</f>
        <v>n.a.</v>
      </c>
      <c r="O458" s="176" t="str">
        <f t="shared" si="51"/>
        <v>Cocs: Combustibil ca intrare în proces</v>
      </c>
      <c r="P458" s="89"/>
      <c r="Q458" s="89" t="str">
        <f t="shared" si="48"/>
        <v>CarbC_Cocs: Combustibil ca intrare în proces</v>
      </c>
      <c r="U458" s="263"/>
      <c r="V458" s="84"/>
      <c r="X458" s="100" t="b">
        <f t="shared" si="49"/>
        <v>1</v>
      </c>
      <c r="AJ458" s="661" t="s">
        <v>307</v>
      </c>
      <c r="AK458" s="661" t="s">
        <v>307</v>
      </c>
      <c r="AL458" s="661" t="s">
        <v>307</v>
      </c>
      <c r="AM458" s="661" t="s">
        <v>307</v>
      </c>
      <c r="AN458" s="661" t="s">
        <v>307</v>
      </c>
    </row>
    <row r="459" spans="1:40" ht="12.75" customHeight="1" outlineLevel="1" x14ac:dyDescent="0.2">
      <c r="A459" s="100">
        <v>13</v>
      </c>
      <c r="B459" s="644" t="str">
        <f t="shared" si="46"/>
        <v>Producerea de cocs</v>
      </c>
      <c r="C459" s="21" t="str">
        <f t="shared" si="46"/>
        <v>Cocs</v>
      </c>
      <c r="D459" s="21" t="str">
        <f t="shared" si="46"/>
        <v>Proces (metoda A): numai carbonat</v>
      </c>
      <c r="E459" s="634"/>
      <c r="F459" s="181" t="str">
        <f t="shared" si="47"/>
        <v>Metodă standard: Proces, articolul 24 alineatul (2)</v>
      </c>
      <c r="G459" s="125" t="str">
        <f t="shared" si="52"/>
        <v>n.a.</v>
      </c>
      <c r="H459" s="178"/>
      <c r="I459" s="178"/>
      <c r="J459" s="181"/>
      <c r="K459" s="181"/>
      <c r="L459" s="178"/>
      <c r="M459" s="180"/>
      <c r="N459" s="125" t="str">
        <f>IF(G459=EUconst_NA,EUconst_NA,IF(ISBLANK(J459),COUNTA(H459:M459),COUNTA(H459,J459,L459)))</f>
        <v>n.a.</v>
      </c>
      <c r="O459" s="176" t="str">
        <f t="shared" si="51"/>
        <v>Cocs: Proces (metoda A): numai carbonat</v>
      </c>
      <c r="P459" s="89"/>
      <c r="Q459" s="89" t="str">
        <f t="shared" si="48"/>
        <v>CarbC_Cocs: Proces (metoda A): numai carbonat</v>
      </c>
      <c r="U459" s="263"/>
      <c r="V459" s="84"/>
      <c r="X459" s="100" t="b">
        <f t="shared" si="49"/>
        <v>1</v>
      </c>
      <c r="AJ459" s="661" t="s">
        <v>307</v>
      </c>
      <c r="AK459" s="661" t="s">
        <v>307</v>
      </c>
      <c r="AL459" s="661" t="s">
        <v>307</v>
      </c>
      <c r="AM459" s="661" t="s">
        <v>307</v>
      </c>
      <c r="AN459" s="661" t="s">
        <v>307</v>
      </c>
    </row>
    <row r="460" spans="1:40" ht="12.75" customHeight="1" outlineLevel="1" x14ac:dyDescent="0.2">
      <c r="A460" s="100">
        <v>14</v>
      </c>
      <c r="B460" s="644" t="str">
        <f t="shared" si="46"/>
        <v>Producerea de cocs</v>
      </c>
      <c r="C460" s="21" t="str">
        <f t="shared" si="46"/>
        <v>Cocs</v>
      </c>
      <c r="D460" s="21" t="str">
        <f t="shared" si="46"/>
        <v>Proces (metoda A): amestec (carbonat + necalcinat)</v>
      </c>
      <c r="E460" s="634"/>
      <c r="F460" s="181" t="str">
        <f t="shared" si="47"/>
        <v>Metodă standard: Proces, articolul 24 alineatul (2)</v>
      </c>
      <c r="G460" s="125" t="str">
        <f t="shared" si="52"/>
        <v>n.a.</v>
      </c>
      <c r="H460" s="646"/>
      <c r="I460" s="180"/>
      <c r="J460" s="180"/>
      <c r="K460" s="180"/>
      <c r="L460" s="646"/>
      <c r="M460" s="177"/>
      <c r="N460" s="125" t="str">
        <f>IF(G460=EUconst_NA,EUconst_NA,IF(ISBLANK(J460),COUNTA(H460:M460),COUNTA(H460,J460,L460)))</f>
        <v>n.a.</v>
      </c>
      <c r="O460" s="176" t="str">
        <f t="shared" si="51"/>
        <v>Cocs: Proces (metoda A): amestec (carbonat + necalcinat)</v>
      </c>
      <c r="P460" s="89"/>
      <c r="Q460" s="89" t="str">
        <f t="shared" si="48"/>
        <v>CarbC_Cocs: Proces (metoda A): amestec (carbonat + necalcinat)</v>
      </c>
      <c r="U460" s="263"/>
      <c r="V460" s="84"/>
      <c r="X460" s="100" t="b">
        <f t="shared" si="49"/>
        <v>1</v>
      </c>
      <c r="AJ460" s="661" t="s">
        <v>307</v>
      </c>
      <c r="AK460" s="661" t="s">
        <v>307</v>
      </c>
      <c r="AL460" s="661" t="s">
        <v>307</v>
      </c>
      <c r="AM460" s="661" t="s">
        <v>307</v>
      </c>
      <c r="AN460" s="661" t="s">
        <v>307</v>
      </c>
    </row>
    <row r="461" spans="1:40" ht="12.75" customHeight="1" outlineLevel="1" x14ac:dyDescent="0.2">
      <c r="A461" s="100">
        <v>15</v>
      </c>
      <c r="B461" s="644" t="str">
        <f t="shared" si="46"/>
        <v>Producerea de cocs</v>
      </c>
      <c r="C461" s="21" t="str">
        <f t="shared" si="46"/>
        <v>Cocs</v>
      </c>
      <c r="D461" s="21" t="str">
        <f t="shared" si="46"/>
        <v>Proces (metoda A): necalcinat</v>
      </c>
      <c r="E461" s="634"/>
      <c r="F461" s="181" t="str">
        <f t="shared" si="47"/>
        <v>Metodă standard: Proces, articolul 24 alineatul (2)</v>
      </c>
      <c r="G461" s="125" t="str">
        <f t="shared" si="52"/>
        <v>n.a.</v>
      </c>
      <c r="H461" s="646"/>
      <c r="I461" s="180"/>
      <c r="J461" s="180"/>
      <c r="K461" s="180"/>
      <c r="L461" s="646"/>
      <c r="M461" s="177"/>
      <c r="N461" s="125" t="str">
        <f>IF(G461=EUconst_NA,EUconst_NA,IF(ISBLANK(J461),COUNTA(H461:M461),COUNTA(H461,J461,L461)))</f>
        <v>n.a.</v>
      </c>
      <c r="O461" s="176" t="str">
        <f t="shared" si="51"/>
        <v>Cocs: Proces (metoda A): necalcinat</v>
      </c>
      <c r="P461" s="89"/>
      <c r="Q461" s="89" t="str">
        <f t="shared" si="48"/>
        <v>CarbC_Cocs: Proces (metoda A): necalcinat</v>
      </c>
      <c r="U461" s="263"/>
      <c r="V461" s="84"/>
      <c r="X461" s="100" t="b">
        <f t="shared" si="49"/>
        <v>1</v>
      </c>
      <c r="AJ461" s="661" t="s">
        <v>307</v>
      </c>
      <c r="AK461" s="661" t="s">
        <v>307</v>
      </c>
      <c r="AL461" s="661" t="s">
        <v>307</v>
      </c>
      <c r="AM461" s="661" t="s">
        <v>307</v>
      </c>
      <c r="AN461" s="661" t="s">
        <v>307</v>
      </c>
    </row>
    <row r="462" spans="1:40" ht="12.75" customHeight="1" outlineLevel="1" x14ac:dyDescent="0.2">
      <c r="A462" s="100">
        <v>16</v>
      </c>
      <c r="B462" s="644" t="str">
        <f t="shared" si="46"/>
        <v>Producerea de cocs</v>
      </c>
      <c r="C462" s="21" t="str">
        <f t="shared" si="46"/>
        <v>Cocs</v>
      </c>
      <c r="D462" s="21" t="str">
        <f t="shared" si="46"/>
        <v>Proces (metoda B): producție de oxizi</v>
      </c>
      <c r="E462" s="642"/>
      <c r="F462" s="181" t="str">
        <f t="shared" si="47"/>
        <v>Metodă standard: Proces, articolul 24 alineatul (2)</v>
      </c>
      <c r="G462" s="125" t="str">
        <f t="shared" si="52"/>
        <v>n.a.</v>
      </c>
      <c r="H462" s="178"/>
      <c r="I462" s="178"/>
      <c r="J462" s="181"/>
      <c r="K462" s="181"/>
      <c r="L462" s="178"/>
      <c r="M462" s="180"/>
      <c r="N462" s="125" t="str">
        <f>IF(G462=EUconst_NA,EUconst_NA,IF(ISBLANK(J462),COUNTA(H462:M462),COUNTA(H462,J462,L462)))</f>
        <v>n.a.</v>
      </c>
      <c r="O462" s="176" t="str">
        <f t="shared" si="51"/>
        <v>Cocs: Proces (metoda B): producție de oxizi</v>
      </c>
      <c r="P462" s="89"/>
      <c r="Q462" s="89" t="str">
        <f t="shared" si="48"/>
        <v>CarbC_Cocs: Proces (metoda B): producție de oxizi</v>
      </c>
      <c r="U462" s="263"/>
      <c r="V462" s="84"/>
      <c r="X462" s="100" t="b">
        <f t="shared" si="49"/>
        <v>1</v>
      </c>
      <c r="AJ462" s="661" t="s">
        <v>307</v>
      </c>
      <c r="AK462" s="661" t="s">
        <v>307</v>
      </c>
      <c r="AL462" s="661" t="s">
        <v>307</v>
      </c>
      <c r="AM462" s="661" t="s">
        <v>307</v>
      </c>
      <c r="AN462" s="661" t="s">
        <v>307</v>
      </c>
    </row>
    <row r="463" spans="1:40" ht="12.75" customHeight="1" outlineLevel="1" x14ac:dyDescent="0.2">
      <c r="A463" s="100">
        <v>17</v>
      </c>
      <c r="B463" s="644" t="str">
        <f t="shared" si="46"/>
        <v>Producerea de cocs</v>
      </c>
      <c r="C463" s="21" t="str">
        <f t="shared" si="46"/>
        <v>Cocs</v>
      </c>
      <c r="D463" s="21" t="str">
        <f t="shared" si="46"/>
        <v>Bilanțul masic</v>
      </c>
      <c r="E463" s="21"/>
      <c r="F463" s="181" t="str">
        <f t="shared" si="47"/>
        <v>Metoda bilanțului masic, articolul 25</v>
      </c>
      <c r="G463" s="125" t="s">
        <v>500</v>
      </c>
      <c r="H463" s="178" t="str">
        <f>Translations!$B$493</f>
        <v>Valori implicite de tip I</v>
      </c>
      <c r="I463" s="178"/>
      <c r="J463" s="178" t="str">
        <f>Translations!$B$528</f>
        <v>Valori implicite de tip II</v>
      </c>
      <c r="K463" s="178" t="str">
        <f>Translations!$B$1061</f>
        <v>Indicatori stabiliți (dacă este cazul)</v>
      </c>
      <c r="L463" s="178" t="str">
        <f>Translations!$B$527</f>
        <v>Analize de laborator</v>
      </c>
      <c r="M463" s="180"/>
      <c r="N463" s="125">
        <f t="shared" ref="N463:N474" si="53">IF(G463=EUconst_NA,EUconst_NA,IF(ISBLANK(J463),COUNTA(H463:M463),COUNTA(H463,J463,L463)))</f>
        <v>3</v>
      </c>
      <c r="O463" s="176" t="str">
        <f t="shared" si="51"/>
        <v>Cocs: Bilanțul masic</v>
      </c>
      <c r="P463" s="89"/>
      <c r="Q463" s="89" t="str">
        <f t="shared" si="48"/>
        <v>CarbC_Cocs: Bilanțul masic</v>
      </c>
      <c r="V463" s="84"/>
      <c r="X463" s="100" t="b">
        <f t="shared" si="49"/>
        <v>0</v>
      </c>
      <c r="AJ463" s="661">
        <v>1</v>
      </c>
      <c r="AK463" s="661" t="s">
        <v>307</v>
      </c>
      <c r="AL463" s="661">
        <v>1</v>
      </c>
      <c r="AM463" s="661">
        <v>2</v>
      </c>
      <c r="AN463" s="661">
        <v>2</v>
      </c>
    </row>
    <row r="464" spans="1:40" ht="12.75" customHeight="1" outlineLevel="1" x14ac:dyDescent="0.2">
      <c r="A464" s="100">
        <v>18</v>
      </c>
      <c r="B464" s="644" t="str">
        <f t="shared" si="46"/>
        <v>Prăjirea și sinterizarea minereurilor metalice</v>
      </c>
      <c r="C464" s="21" t="str">
        <f t="shared" si="46"/>
        <v>Minereu metalic</v>
      </c>
      <c r="D464" s="21" t="str">
        <f t="shared" si="46"/>
        <v>Proces (metoda A): numai carbonat</v>
      </c>
      <c r="E464" s="634"/>
      <c r="F464" s="181" t="str">
        <f t="shared" si="47"/>
        <v>Metodă standard: Proces, articolul 24 alineatul (2)</v>
      </c>
      <c r="G464" s="125" t="str">
        <f>EUconst_NA</f>
        <v>n.a.</v>
      </c>
      <c r="H464" s="178"/>
      <c r="I464" s="178"/>
      <c r="J464" s="181"/>
      <c r="K464" s="181"/>
      <c r="L464" s="178"/>
      <c r="M464" s="180"/>
      <c r="N464" s="125" t="str">
        <f t="shared" si="53"/>
        <v>n.a.</v>
      </c>
      <c r="O464" s="176" t="str">
        <f t="shared" si="51"/>
        <v>Minereu metalic: Proces (metoda A): numai carbonat</v>
      </c>
      <c r="P464" s="89"/>
      <c r="Q464" s="89" t="str">
        <f t="shared" si="48"/>
        <v>CarbC_Minereu metalic: Proces (metoda A): numai carbonat</v>
      </c>
      <c r="V464" s="84"/>
      <c r="X464" s="100" t="b">
        <f t="shared" si="49"/>
        <v>1</v>
      </c>
      <c r="AJ464" s="661" t="s">
        <v>307</v>
      </c>
      <c r="AK464" s="661" t="s">
        <v>307</v>
      </c>
      <c r="AL464" s="661" t="s">
        <v>307</v>
      </c>
      <c r="AM464" s="661" t="s">
        <v>307</v>
      </c>
      <c r="AN464" s="661" t="s">
        <v>307</v>
      </c>
    </row>
    <row r="465" spans="1:40" ht="12.75" customHeight="1" outlineLevel="1" x14ac:dyDescent="0.2">
      <c r="A465" s="100">
        <v>19</v>
      </c>
      <c r="B465" s="644" t="str">
        <f t="shared" si="46"/>
        <v>Prăjirea și sinterizarea minereurilor metalice</v>
      </c>
      <c r="C465" s="21" t="str">
        <f t="shared" si="46"/>
        <v>Minereu metalic</v>
      </c>
      <c r="D465" s="21" t="str">
        <f t="shared" si="46"/>
        <v>Proces (metoda A): amestec (carbonat + necalcinat)</v>
      </c>
      <c r="E465" s="634"/>
      <c r="F465" s="181" t="str">
        <f t="shared" si="47"/>
        <v>Metodă standard: Proces, articolul 24 alineatul (2)</v>
      </c>
      <c r="G465" s="125" t="str">
        <f>EUconst_NA</f>
        <v>n.a.</v>
      </c>
      <c r="H465" s="178"/>
      <c r="I465" s="178"/>
      <c r="J465" s="178"/>
      <c r="K465" s="178"/>
      <c r="L465" s="178"/>
      <c r="M465" s="180"/>
      <c r="N465" s="125" t="str">
        <f t="shared" si="53"/>
        <v>n.a.</v>
      </c>
      <c r="O465" s="176" t="str">
        <f t="shared" si="51"/>
        <v>Minereu metalic: Proces (metoda A): amestec (carbonat + necalcinat)</v>
      </c>
      <c r="P465" s="89"/>
      <c r="Q465" s="89" t="str">
        <f t="shared" si="48"/>
        <v>CarbC_Minereu metalic: Proces (metoda A): amestec (carbonat + necalcinat)</v>
      </c>
      <c r="U465" s="263"/>
      <c r="V465" s="84"/>
      <c r="X465" s="100" t="b">
        <f t="shared" si="49"/>
        <v>1</v>
      </c>
      <c r="AJ465" s="661">
        <v>1</v>
      </c>
      <c r="AK465" s="661" t="s">
        <v>307</v>
      </c>
      <c r="AL465" s="661">
        <v>1</v>
      </c>
      <c r="AM465" s="661">
        <v>2</v>
      </c>
      <c r="AN465" s="661">
        <v>2</v>
      </c>
    </row>
    <row r="466" spans="1:40" ht="12.75" customHeight="1" outlineLevel="1" x14ac:dyDescent="0.2">
      <c r="A466" s="100">
        <v>20</v>
      </c>
      <c r="B466" s="644" t="str">
        <f t="shared" si="46"/>
        <v>Prăjirea și sinterizarea minereurilor metalice</v>
      </c>
      <c r="C466" s="21" t="str">
        <f t="shared" si="46"/>
        <v>Minereu metalic</v>
      </c>
      <c r="D466" s="21" t="str">
        <f t="shared" si="46"/>
        <v>Proces (metoda A): necalcinat</v>
      </c>
      <c r="E466" s="634"/>
      <c r="F466" s="181" t="str">
        <f t="shared" si="47"/>
        <v>Metodă standard: Proces, articolul 24 alineatul (2)</v>
      </c>
      <c r="G466" s="125" t="str">
        <f>EUconst_NA</f>
        <v>n.a.</v>
      </c>
      <c r="H466" s="646"/>
      <c r="I466" s="180"/>
      <c r="J466" s="180"/>
      <c r="K466" s="180"/>
      <c r="L466" s="646"/>
      <c r="M466" s="177"/>
      <c r="N466" s="125" t="str">
        <f t="shared" si="53"/>
        <v>n.a.</v>
      </c>
      <c r="O466" s="176" t="str">
        <f t="shared" si="51"/>
        <v>Minereu metalic: Proces (metoda A): necalcinat</v>
      </c>
      <c r="P466" s="89"/>
      <c r="Q466" s="89" t="str">
        <f t="shared" si="48"/>
        <v>CarbC_Minereu metalic: Proces (metoda A): necalcinat</v>
      </c>
      <c r="U466" s="263"/>
      <c r="V466" s="84"/>
      <c r="X466" s="100" t="b">
        <f t="shared" si="49"/>
        <v>1</v>
      </c>
      <c r="AJ466" s="661" t="s">
        <v>307</v>
      </c>
      <c r="AK466" s="661" t="s">
        <v>307</v>
      </c>
      <c r="AL466" s="661" t="s">
        <v>307</v>
      </c>
      <c r="AM466" s="661" t="s">
        <v>307</v>
      </c>
      <c r="AN466" s="661" t="s">
        <v>307</v>
      </c>
    </row>
    <row r="467" spans="1:40" ht="12.75" customHeight="1" outlineLevel="1" x14ac:dyDescent="0.2">
      <c r="A467" s="100">
        <v>21</v>
      </c>
      <c r="B467" s="644" t="str">
        <f t="shared" ref="B467:D486" si="54">B405</f>
        <v>Prăjirea și sinterizarea minereurilor metalice</v>
      </c>
      <c r="C467" s="21" t="str">
        <f t="shared" si="54"/>
        <v>Minereu metalic</v>
      </c>
      <c r="D467" s="21" t="str">
        <f t="shared" si="54"/>
        <v>Proces (metoda B): producție de oxizi</v>
      </c>
      <c r="E467" s="634"/>
      <c r="F467" s="181" t="str">
        <f t="shared" si="47"/>
        <v>Metodă standard: Proces, articolul 24 alineatul (2)</v>
      </c>
      <c r="G467" s="125" t="str">
        <f>EUconst_NA</f>
        <v>n.a.</v>
      </c>
      <c r="H467" s="178"/>
      <c r="I467" s="178"/>
      <c r="J467" s="181"/>
      <c r="K467" s="181"/>
      <c r="L467" s="178"/>
      <c r="M467" s="180"/>
      <c r="N467" s="125" t="str">
        <f t="shared" si="53"/>
        <v>n.a.</v>
      </c>
      <c r="O467" s="176" t="str">
        <f t="shared" si="51"/>
        <v>Minereu metalic: Proces (metoda B): producție de oxizi</v>
      </c>
      <c r="P467" s="89"/>
      <c r="Q467" s="89" t="str">
        <f t="shared" si="48"/>
        <v>CarbC_Minereu metalic: Proces (metoda B): producție de oxizi</v>
      </c>
      <c r="U467" s="263"/>
      <c r="V467" s="84"/>
      <c r="X467" s="100" t="b">
        <f t="shared" si="49"/>
        <v>1</v>
      </c>
      <c r="AJ467" s="661" t="s">
        <v>307</v>
      </c>
      <c r="AK467" s="661" t="s">
        <v>307</v>
      </c>
      <c r="AL467" s="661" t="s">
        <v>307</v>
      </c>
      <c r="AM467" s="661" t="s">
        <v>307</v>
      </c>
      <c r="AN467" s="661" t="s">
        <v>307</v>
      </c>
    </row>
    <row r="468" spans="1:40" ht="12.75" customHeight="1" outlineLevel="1" x14ac:dyDescent="0.2">
      <c r="A468" s="100">
        <v>22</v>
      </c>
      <c r="B468" s="644" t="str">
        <f t="shared" si="54"/>
        <v>Prăjirea și sinterizarea minereurilor metalice</v>
      </c>
      <c r="C468" s="21" t="str">
        <f t="shared" si="54"/>
        <v>Minereu metalic</v>
      </c>
      <c r="D468" s="21" t="str">
        <f t="shared" si="54"/>
        <v>Bilanțul masic</v>
      </c>
      <c r="E468" s="21"/>
      <c r="F468" s="181" t="str">
        <f t="shared" si="47"/>
        <v>Metoda bilanțului masic, articolul 25</v>
      </c>
      <c r="G468" s="125" t="s">
        <v>500</v>
      </c>
      <c r="H468" s="178" t="str">
        <f>Translations!$B$493</f>
        <v>Valori implicite de tip I</v>
      </c>
      <c r="I468" s="178"/>
      <c r="J468" s="178" t="str">
        <f>Translations!$B$528</f>
        <v>Valori implicite de tip II</v>
      </c>
      <c r="K468" s="178" t="str">
        <f>Translations!$B$1061</f>
        <v>Indicatori stabiliți (dacă este cazul)</v>
      </c>
      <c r="L468" s="178" t="str">
        <f>Translations!$B$527</f>
        <v>Analize de laborator</v>
      </c>
      <c r="M468" s="180"/>
      <c r="N468" s="125">
        <f t="shared" si="53"/>
        <v>3</v>
      </c>
      <c r="O468" s="176" t="str">
        <f t="shared" si="51"/>
        <v>Minereu metalic: Bilanțul masic</v>
      </c>
      <c r="P468" s="89"/>
      <c r="Q468" s="89" t="str">
        <f t="shared" si="48"/>
        <v>CarbC_Minereu metalic: Bilanțul masic</v>
      </c>
      <c r="V468" s="84"/>
      <c r="X468" s="100" t="b">
        <f t="shared" si="49"/>
        <v>0</v>
      </c>
      <c r="AJ468" s="661">
        <v>1</v>
      </c>
      <c r="AK468" s="661" t="s">
        <v>307</v>
      </c>
      <c r="AL468" s="661">
        <v>1</v>
      </c>
      <c r="AM468" s="661">
        <v>2</v>
      </c>
      <c r="AN468" s="661">
        <v>2</v>
      </c>
    </row>
    <row r="469" spans="1:40" ht="12.75" customHeight="1" outlineLevel="1" x14ac:dyDescent="0.2">
      <c r="A469" s="100">
        <v>23</v>
      </c>
      <c r="B469" s="644" t="str">
        <f t="shared" si="54"/>
        <v>Producerea de fontă sau oțel</v>
      </c>
      <c r="C469" s="21" t="str">
        <f t="shared" si="54"/>
        <v>Fier și oțel</v>
      </c>
      <c r="D469" s="21" t="str">
        <f t="shared" si="54"/>
        <v>Combustibil ca intrare în proces</v>
      </c>
      <c r="E469" s="21"/>
      <c r="F469" s="181" t="str">
        <f t="shared" si="47"/>
        <v>Metodă standard: Combustibil, articolul 24 alineatul (1)</v>
      </c>
      <c r="G469" s="125" t="str">
        <f>EUconst_NA</f>
        <v>n.a.</v>
      </c>
      <c r="H469" s="646"/>
      <c r="I469" s="180"/>
      <c r="J469" s="180"/>
      <c r="K469" s="180"/>
      <c r="L469" s="646"/>
      <c r="M469" s="175"/>
      <c r="N469" s="125" t="str">
        <f t="shared" si="53"/>
        <v>n.a.</v>
      </c>
      <c r="O469" s="176" t="str">
        <f t="shared" si="51"/>
        <v>Fier și oțel: Combustibil ca intrare în proces</v>
      </c>
      <c r="P469" s="89"/>
      <c r="Q469" s="89" t="str">
        <f t="shared" si="48"/>
        <v>CarbC_Fier și oțel: Combustibil ca intrare în proces</v>
      </c>
      <c r="V469" s="84"/>
      <c r="X469" s="100" t="b">
        <f t="shared" si="49"/>
        <v>1</v>
      </c>
      <c r="AJ469" s="661" t="s">
        <v>307</v>
      </c>
      <c r="AK469" s="661" t="s">
        <v>307</v>
      </c>
      <c r="AL469" s="661" t="s">
        <v>307</v>
      </c>
      <c r="AM469" s="661" t="s">
        <v>307</v>
      </c>
      <c r="AN469" s="661" t="s">
        <v>307</v>
      </c>
    </row>
    <row r="470" spans="1:40" ht="12.75" customHeight="1" outlineLevel="1" x14ac:dyDescent="0.2">
      <c r="A470" s="100">
        <v>24</v>
      </c>
      <c r="B470" s="644" t="str">
        <f t="shared" si="54"/>
        <v>Producerea de fontă sau oțel</v>
      </c>
      <c r="C470" s="21" t="str">
        <f t="shared" si="54"/>
        <v>Fier și oțel</v>
      </c>
      <c r="D470" s="21" t="str">
        <f t="shared" si="54"/>
        <v>Proces (metoda A): numai carbonat</v>
      </c>
      <c r="E470" s="634"/>
      <c r="F470" s="181" t="str">
        <f t="shared" si="47"/>
        <v>Metodă standard: Proces, articolul 24 alineatul (2)</v>
      </c>
      <c r="G470" s="125" t="str">
        <f>EUconst_NA</f>
        <v>n.a.</v>
      </c>
      <c r="H470" s="178"/>
      <c r="I470" s="178"/>
      <c r="J470" s="181"/>
      <c r="K470" s="181"/>
      <c r="L470" s="178"/>
      <c r="M470" s="180"/>
      <c r="N470" s="125" t="str">
        <f t="shared" si="53"/>
        <v>n.a.</v>
      </c>
      <c r="O470" s="176" t="str">
        <f t="shared" si="51"/>
        <v>Fier și oțel: Proces (metoda A): numai carbonat</v>
      </c>
      <c r="P470" s="89"/>
      <c r="Q470" s="89" t="str">
        <f t="shared" si="48"/>
        <v>CarbC_Fier și oțel: Proces (metoda A): numai carbonat</v>
      </c>
      <c r="U470" s="263"/>
      <c r="V470" s="84"/>
      <c r="X470" s="100" t="b">
        <f t="shared" si="49"/>
        <v>1</v>
      </c>
      <c r="AJ470" s="661" t="s">
        <v>307</v>
      </c>
      <c r="AK470" s="661" t="s">
        <v>307</v>
      </c>
      <c r="AL470" s="661" t="s">
        <v>307</v>
      </c>
      <c r="AM470" s="661" t="s">
        <v>307</v>
      </c>
      <c r="AN470" s="661" t="s">
        <v>307</v>
      </c>
    </row>
    <row r="471" spans="1:40" ht="12.75" customHeight="1" outlineLevel="1" x14ac:dyDescent="0.2">
      <c r="A471" s="100">
        <v>25</v>
      </c>
      <c r="B471" s="644" t="str">
        <f t="shared" si="54"/>
        <v>Producerea de fontă sau oțel</v>
      </c>
      <c r="C471" s="21" t="str">
        <f t="shared" si="54"/>
        <v>Fier și oțel</v>
      </c>
      <c r="D471" s="21" t="str">
        <f t="shared" si="54"/>
        <v>Proces (metoda A): amestec (carbonat + necalcinat)</v>
      </c>
      <c r="E471" s="634"/>
      <c r="F471" s="181" t="str">
        <f t="shared" si="47"/>
        <v>Metodă standard: Proces, articolul 24 alineatul (2)</v>
      </c>
      <c r="G471" s="125" t="str">
        <f>EUconst_NA</f>
        <v>n.a.</v>
      </c>
      <c r="H471" s="646"/>
      <c r="I471" s="180"/>
      <c r="J471" s="180"/>
      <c r="K471" s="180"/>
      <c r="L471" s="646"/>
      <c r="M471" s="177"/>
      <c r="N471" s="125" t="str">
        <f t="shared" si="53"/>
        <v>n.a.</v>
      </c>
      <c r="O471" s="176" t="str">
        <f t="shared" si="51"/>
        <v>Fier și oțel: Proces (metoda A): amestec (carbonat + necalcinat)</v>
      </c>
      <c r="P471" s="89"/>
      <c r="Q471" s="89" t="str">
        <f t="shared" si="48"/>
        <v>CarbC_Fier și oțel: Proces (metoda A): amestec (carbonat + necalcinat)</v>
      </c>
      <c r="U471" s="263"/>
      <c r="V471" s="84"/>
      <c r="X471" s="100" t="b">
        <f t="shared" si="49"/>
        <v>1</v>
      </c>
      <c r="AJ471" s="661" t="s">
        <v>307</v>
      </c>
      <c r="AK471" s="661" t="s">
        <v>307</v>
      </c>
      <c r="AL471" s="661" t="s">
        <v>307</v>
      </c>
      <c r="AM471" s="661" t="s">
        <v>307</v>
      </c>
      <c r="AN471" s="661" t="s">
        <v>307</v>
      </c>
    </row>
    <row r="472" spans="1:40" ht="12.75" customHeight="1" outlineLevel="1" x14ac:dyDescent="0.2">
      <c r="A472" s="100">
        <v>26</v>
      </c>
      <c r="B472" s="644" t="str">
        <f t="shared" si="54"/>
        <v>Producerea de fontă sau oțel</v>
      </c>
      <c r="C472" s="21" t="str">
        <f t="shared" si="54"/>
        <v>Fier și oțel</v>
      </c>
      <c r="D472" s="21" t="str">
        <f t="shared" si="54"/>
        <v>Proces (metoda A): necalcinat</v>
      </c>
      <c r="E472" s="634"/>
      <c r="F472" s="181" t="str">
        <f t="shared" si="47"/>
        <v>Metodă standard: Proces, articolul 24 alineatul (2)</v>
      </c>
      <c r="G472" s="125" t="str">
        <f>EUconst_NA</f>
        <v>n.a.</v>
      </c>
      <c r="H472" s="646"/>
      <c r="I472" s="180"/>
      <c r="J472" s="180"/>
      <c r="K472" s="180"/>
      <c r="L472" s="646"/>
      <c r="M472" s="177"/>
      <c r="N472" s="125" t="str">
        <f t="shared" si="53"/>
        <v>n.a.</v>
      </c>
      <c r="O472" s="176" t="str">
        <f t="shared" si="51"/>
        <v>Fier și oțel: Proces (metoda A): necalcinat</v>
      </c>
      <c r="P472" s="89"/>
      <c r="Q472" s="89" t="str">
        <f t="shared" si="48"/>
        <v>CarbC_Fier și oțel: Proces (metoda A): necalcinat</v>
      </c>
      <c r="U472" s="263"/>
      <c r="V472" s="84"/>
      <c r="X472" s="100" t="b">
        <f t="shared" si="49"/>
        <v>1</v>
      </c>
      <c r="AJ472" s="661" t="s">
        <v>307</v>
      </c>
      <c r="AK472" s="661" t="s">
        <v>307</v>
      </c>
      <c r="AL472" s="661" t="s">
        <v>307</v>
      </c>
      <c r="AM472" s="661" t="s">
        <v>307</v>
      </c>
      <c r="AN472" s="661" t="s">
        <v>307</v>
      </c>
    </row>
    <row r="473" spans="1:40" ht="12.75" customHeight="1" outlineLevel="1" x14ac:dyDescent="0.2">
      <c r="A473" s="100">
        <v>27</v>
      </c>
      <c r="B473" s="644" t="str">
        <f t="shared" si="54"/>
        <v>Producerea de fontă sau oțel</v>
      </c>
      <c r="C473" s="21" t="str">
        <f t="shared" si="54"/>
        <v>Fier și oțel</v>
      </c>
      <c r="D473" s="21" t="str">
        <f t="shared" si="54"/>
        <v>Proces (metoda B): producție de oxizi</v>
      </c>
      <c r="E473" s="634"/>
      <c r="F473" s="181" t="str">
        <f t="shared" si="47"/>
        <v>Metodă standard: Proces, articolul 24 alineatul (2)</v>
      </c>
      <c r="G473" s="125" t="str">
        <f>EUconst_NA</f>
        <v>n.a.</v>
      </c>
      <c r="H473" s="178"/>
      <c r="I473" s="178"/>
      <c r="J473" s="181"/>
      <c r="K473" s="181"/>
      <c r="L473" s="178"/>
      <c r="M473" s="180"/>
      <c r="N473" s="125" t="str">
        <f t="shared" si="53"/>
        <v>n.a.</v>
      </c>
      <c r="O473" s="176" t="str">
        <f t="shared" si="51"/>
        <v>Fier și oțel: Proces (metoda B): producție de oxizi</v>
      </c>
      <c r="P473" s="89"/>
      <c r="Q473" s="89" t="str">
        <f t="shared" si="48"/>
        <v>CarbC_Fier și oțel: Proces (metoda B): producție de oxizi</v>
      </c>
      <c r="U473" s="263"/>
      <c r="V473" s="84"/>
      <c r="X473" s="100" t="b">
        <f t="shared" si="49"/>
        <v>1</v>
      </c>
      <c r="AJ473" s="661" t="s">
        <v>307</v>
      </c>
      <c r="AK473" s="661" t="s">
        <v>307</v>
      </c>
      <c r="AL473" s="661" t="s">
        <v>307</v>
      </c>
      <c r="AM473" s="661" t="s">
        <v>307</v>
      </c>
      <c r="AN473" s="661" t="s">
        <v>307</v>
      </c>
    </row>
    <row r="474" spans="1:40" ht="12.75" customHeight="1" outlineLevel="1" x14ac:dyDescent="0.2">
      <c r="A474" s="100">
        <v>28</v>
      </c>
      <c r="B474" s="644" t="str">
        <f t="shared" si="54"/>
        <v>Producerea de fontă sau oțel</v>
      </c>
      <c r="C474" s="21" t="str">
        <f t="shared" si="54"/>
        <v>Fier și oțel</v>
      </c>
      <c r="D474" s="21" t="str">
        <f t="shared" si="54"/>
        <v>Bilanțul masic</v>
      </c>
      <c r="E474" s="21"/>
      <c r="F474" s="181" t="str">
        <f t="shared" si="47"/>
        <v>Metoda bilanțului masic, articolul 25</v>
      </c>
      <c r="G474" s="125" t="s">
        <v>500</v>
      </c>
      <c r="H474" s="178" t="str">
        <f>Translations!$B$493</f>
        <v>Valori implicite de tip I</v>
      </c>
      <c r="I474" s="178"/>
      <c r="J474" s="178" t="str">
        <f>Translations!$B$528</f>
        <v>Valori implicite de tip II</v>
      </c>
      <c r="K474" s="178" t="str">
        <f>Translations!$B$1061</f>
        <v>Indicatori stabiliți (dacă este cazul)</v>
      </c>
      <c r="L474" s="178" t="str">
        <f>Translations!$B$527</f>
        <v>Analize de laborator</v>
      </c>
      <c r="M474" s="180"/>
      <c r="N474" s="125">
        <f t="shared" si="53"/>
        <v>3</v>
      </c>
      <c r="O474" s="176" t="str">
        <f t="shared" si="51"/>
        <v>Fier și oțel: Bilanțul masic</v>
      </c>
      <c r="P474" s="89"/>
      <c r="Q474" s="89" t="str">
        <f t="shared" si="48"/>
        <v>CarbC_Fier și oțel: Bilanțul masic</v>
      </c>
      <c r="V474" s="84"/>
      <c r="X474" s="100" t="b">
        <f t="shared" si="49"/>
        <v>0</v>
      </c>
      <c r="AJ474" s="661">
        <v>1</v>
      </c>
      <c r="AK474" s="661" t="s">
        <v>307</v>
      </c>
      <c r="AL474" s="661">
        <v>1</v>
      </c>
      <c r="AM474" s="661">
        <v>2</v>
      </c>
      <c r="AN474" s="661">
        <v>2</v>
      </c>
    </row>
    <row r="475" spans="1:40" ht="12.75" customHeight="1" outlineLevel="1" x14ac:dyDescent="0.2">
      <c r="A475" s="100">
        <v>29</v>
      </c>
      <c r="B475" s="644" t="str">
        <f t="shared" si="54"/>
        <v>Producția de clincher de ciment</v>
      </c>
      <c r="C475" s="21" t="str">
        <f t="shared" si="54"/>
        <v>Clincher de ciment</v>
      </c>
      <c r="D475" s="21" t="str">
        <f t="shared" si="54"/>
        <v>Pe baza intrărilor în cuptor (metoda A)</v>
      </c>
      <c r="E475" s="21"/>
      <c r="F475" s="181" t="str">
        <f t="shared" si="47"/>
        <v>Metodă standard: Proces, articolul 24 alineatul (2)</v>
      </c>
      <c r="G475" s="125" t="str">
        <f t="shared" ref="G475:G492" si="55">EUconst_NA</f>
        <v>n.a.</v>
      </c>
      <c r="H475" s="178"/>
      <c r="I475" s="178"/>
      <c r="J475" s="181"/>
      <c r="K475" s="181"/>
      <c r="L475" s="178"/>
      <c r="M475" s="180"/>
      <c r="N475" s="125" t="str">
        <f t="shared" ref="N475:N492" si="56">IF(G475=EUconst_NA,EUconst_NA,IF(ISBLANK(J475),COUNTA(H475:M475),COUNTA(H475,J475,L475)))</f>
        <v>n.a.</v>
      </c>
      <c r="O475" s="176" t="str">
        <f t="shared" si="51"/>
        <v>Clincher de ciment: Pe baza intrărilor în cuptor (metoda A)</v>
      </c>
      <c r="P475" s="89"/>
      <c r="Q475" s="89" t="str">
        <f t="shared" si="48"/>
        <v>CarbC_Clincher de ciment: Pe baza intrărilor în cuptor (metoda A)</v>
      </c>
      <c r="V475" s="84"/>
      <c r="X475" s="100" t="b">
        <f t="shared" si="49"/>
        <v>1</v>
      </c>
      <c r="AJ475" s="661" t="s">
        <v>307</v>
      </c>
      <c r="AK475" s="661" t="s">
        <v>307</v>
      </c>
      <c r="AL475" s="661" t="s">
        <v>307</v>
      </c>
      <c r="AM475" s="661" t="s">
        <v>307</v>
      </c>
      <c r="AN475" s="661" t="s">
        <v>307</v>
      </c>
    </row>
    <row r="476" spans="1:40" ht="12.75" customHeight="1" outlineLevel="1" x14ac:dyDescent="0.2">
      <c r="A476" s="100">
        <v>30</v>
      </c>
      <c r="B476" s="644" t="str">
        <f t="shared" si="54"/>
        <v>Producția de clincher de ciment</v>
      </c>
      <c r="C476" s="21" t="str">
        <f t="shared" si="54"/>
        <v>Clincher de ciment</v>
      </c>
      <c r="D476" s="21" t="str">
        <f t="shared" si="54"/>
        <v>Producția de clincher (metoda B)</v>
      </c>
      <c r="E476" s="21"/>
      <c r="F476" s="181" t="str">
        <f t="shared" si="47"/>
        <v>Metodă standard: Proces, articolul 24 alineatul (2)</v>
      </c>
      <c r="G476" s="125" t="str">
        <f t="shared" si="55"/>
        <v>n.a.</v>
      </c>
      <c r="H476" s="178"/>
      <c r="I476" s="178"/>
      <c r="J476" s="181"/>
      <c r="K476" s="181"/>
      <c r="L476" s="178"/>
      <c r="M476" s="180"/>
      <c r="N476" s="125" t="str">
        <f t="shared" si="56"/>
        <v>n.a.</v>
      </c>
      <c r="O476" s="176" t="str">
        <f t="shared" si="51"/>
        <v>Clincher de ciment: Producția de clincher (metoda B)</v>
      </c>
      <c r="P476" s="89"/>
      <c r="Q476" s="89" t="str">
        <f t="shared" si="48"/>
        <v>CarbC_Clincher de ciment: Producția de clincher (metoda B)</v>
      </c>
      <c r="V476" s="84"/>
      <c r="X476" s="100" t="b">
        <f t="shared" si="49"/>
        <v>1</v>
      </c>
      <c r="AJ476" s="661" t="s">
        <v>307</v>
      </c>
      <c r="AK476" s="661" t="s">
        <v>307</v>
      </c>
      <c r="AL476" s="661" t="s">
        <v>307</v>
      </c>
      <c r="AM476" s="661" t="s">
        <v>307</v>
      </c>
      <c r="AN476" s="661" t="s">
        <v>307</v>
      </c>
    </row>
    <row r="477" spans="1:40" ht="12.75" customHeight="1" outlineLevel="1" x14ac:dyDescent="0.2">
      <c r="A477" s="100">
        <v>31</v>
      </c>
      <c r="B477" s="644" t="str">
        <f t="shared" si="54"/>
        <v>Producția de clincher de ciment</v>
      </c>
      <c r="C477" s="21" t="str">
        <f t="shared" si="54"/>
        <v>Clincher de ciment</v>
      </c>
      <c r="D477" s="21" t="str">
        <f t="shared" si="54"/>
        <v>Praf din cuptoarele de ciment (CKD)</v>
      </c>
      <c r="E477" s="21"/>
      <c r="F477" s="181" t="str">
        <f t="shared" si="47"/>
        <v>Metodă standard: Proces, articolul 24 alineatul (2)</v>
      </c>
      <c r="G477" s="125" t="str">
        <f t="shared" si="55"/>
        <v>n.a.</v>
      </c>
      <c r="H477" s="178"/>
      <c r="I477" s="178"/>
      <c r="J477" s="181"/>
      <c r="K477" s="181"/>
      <c r="L477" s="178"/>
      <c r="M477" s="180"/>
      <c r="N477" s="125" t="str">
        <f t="shared" si="56"/>
        <v>n.a.</v>
      </c>
      <c r="O477" s="176" t="str">
        <f t="shared" si="51"/>
        <v>Clincher de ciment: Praf din cuptoarele de ciment (CKD)</v>
      </c>
      <c r="P477" s="89"/>
      <c r="Q477" s="89" t="str">
        <f t="shared" si="48"/>
        <v>CarbC_Clincher de ciment: Praf din cuptoarele de ciment (CKD)</v>
      </c>
      <c r="V477" s="84"/>
      <c r="X477" s="100" t="b">
        <f t="shared" si="49"/>
        <v>1</v>
      </c>
      <c r="AJ477" s="661" t="s">
        <v>307</v>
      </c>
      <c r="AK477" s="661" t="s">
        <v>307</v>
      </c>
      <c r="AL477" s="661" t="s">
        <v>307</v>
      </c>
      <c r="AM477" s="661" t="s">
        <v>307</v>
      </c>
      <c r="AN477" s="661" t="s">
        <v>307</v>
      </c>
    </row>
    <row r="478" spans="1:40" ht="12.75" customHeight="1" outlineLevel="1" x14ac:dyDescent="0.2">
      <c r="A478" s="100">
        <v>32</v>
      </c>
      <c r="B478" s="644" t="str">
        <f t="shared" si="54"/>
        <v>Producția de clincher de ciment</v>
      </c>
      <c r="C478" s="21" t="str">
        <f t="shared" si="54"/>
        <v>Clincher de ciment</v>
      </c>
      <c r="D478" s="21" t="str">
        <f t="shared" si="54"/>
        <v>Carbon care nu provine din carbonați</v>
      </c>
      <c r="E478" s="21"/>
      <c r="F478" s="181" t="str">
        <f t="shared" si="47"/>
        <v>Metodă standard: Proces, articolul 24 alineatul (2)</v>
      </c>
      <c r="G478" s="125" t="str">
        <f t="shared" si="55"/>
        <v>n.a.</v>
      </c>
      <c r="H478" s="178"/>
      <c r="I478" s="178"/>
      <c r="J478" s="181"/>
      <c r="K478" s="181"/>
      <c r="L478" s="178"/>
      <c r="M478" s="180"/>
      <c r="N478" s="125" t="str">
        <f t="shared" si="56"/>
        <v>n.a.</v>
      </c>
      <c r="O478" s="176" t="str">
        <f t="shared" si="51"/>
        <v>Clincher de ciment: Carbon care nu provine din carbonați</v>
      </c>
      <c r="P478" s="89"/>
      <c r="Q478" s="89" t="str">
        <f t="shared" si="48"/>
        <v>CarbC_Clincher de ciment: Carbon care nu provine din carbonați</v>
      </c>
      <c r="X478" s="100" t="b">
        <f t="shared" si="49"/>
        <v>1</v>
      </c>
      <c r="AJ478" s="661" t="s">
        <v>307</v>
      </c>
      <c r="AK478" s="661" t="s">
        <v>307</v>
      </c>
      <c r="AL478" s="661" t="s">
        <v>307</v>
      </c>
      <c r="AM478" s="661" t="s">
        <v>307</v>
      </c>
      <c r="AN478" s="661" t="s">
        <v>307</v>
      </c>
    </row>
    <row r="479" spans="1:40" ht="12.75" customHeight="1" outlineLevel="1" x14ac:dyDescent="0.2">
      <c r="A479" s="100">
        <v>33</v>
      </c>
      <c r="B479" s="644" t="str">
        <f t="shared" si="54"/>
        <v>Producerea de var sau calcinarea dolomitei/magnezitului</v>
      </c>
      <c r="C479" s="21" t="str">
        <f t="shared" si="54"/>
        <v>Var / dolomită / magnezit</v>
      </c>
      <c r="D479" s="21" t="str">
        <f t="shared" si="54"/>
        <v>Proces (metoda A): numai carbonat</v>
      </c>
      <c r="E479" s="634"/>
      <c r="F479" s="181" t="str">
        <f t="shared" ref="F479:F506" si="57">F417</f>
        <v>Metodă standard: Proces, articolul 24 alineatul (2)</v>
      </c>
      <c r="G479" s="125" t="str">
        <f t="shared" si="55"/>
        <v>n.a.</v>
      </c>
      <c r="H479" s="178"/>
      <c r="I479" s="178"/>
      <c r="J479" s="181"/>
      <c r="K479" s="181"/>
      <c r="L479" s="178"/>
      <c r="M479" s="180"/>
      <c r="N479" s="125" t="str">
        <f t="shared" si="56"/>
        <v>n.a.</v>
      </c>
      <c r="O479" s="176" t="str">
        <f t="shared" si="51"/>
        <v>Var / dolomită / magnezit: Proces (metoda A): numai carbonat</v>
      </c>
      <c r="P479" s="89"/>
      <c r="Q479" s="89" t="str">
        <f t="shared" ref="Q479:Q506" si="58">EUconst_CNTR_CarbonContent&amp;O479</f>
        <v>CarbC_Var / dolomită / magnezit: Proces (metoda A): numai carbonat</v>
      </c>
      <c r="X479" s="100" t="b">
        <f t="shared" si="49"/>
        <v>1</v>
      </c>
      <c r="AJ479" s="661" t="s">
        <v>307</v>
      </c>
      <c r="AK479" s="661" t="s">
        <v>307</v>
      </c>
      <c r="AL479" s="661" t="s">
        <v>307</v>
      </c>
      <c r="AM479" s="661" t="s">
        <v>307</v>
      </c>
      <c r="AN479" s="661" t="s">
        <v>307</v>
      </c>
    </row>
    <row r="480" spans="1:40" ht="12.75" customHeight="1" outlineLevel="1" x14ac:dyDescent="0.2">
      <c r="A480" s="100">
        <v>34</v>
      </c>
      <c r="B480" s="644" t="str">
        <f t="shared" si="54"/>
        <v>Producerea de var sau calcinarea dolomitei/magnezitului</v>
      </c>
      <c r="C480" s="21" t="str">
        <f t="shared" si="54"/>
        <v>Var / dolomită / magnezit</v>
      </c>
      <c r="D480" s="21" t="str">
        <f t="shared" si="54"/>
        <v>Proces (metoda A): amestec (carbonat + necalcinat)</v>
      </c>
      <c r="E480" s="634"/>
      <c r="F480" s="181" t="str">
        <f t="shared" si="57"/>
        <v>Metodă standard: Proces, articolul 24 alineatul (2)</v>
      </c>
      <c r="G480" s="125" t="str">
        <f t="shared" si="55"/>
        <v>n.a.</v>
      </c>
      <c r="H480" s="646"/>
      <c r="I480" s="180"/>
      <c r="J480" s="180"/>
      <c r="K480" s="180"/>
      <c r="L480" s="646"/>
      <c r="M480" s="177"/>
      <c r="N480" s="125" t="str">
        <f t="shared" si="56"/>
        <v>n.a.</v>
      </c>
      <c r="O480" s="176" t="str">
        <f t="shared" si="51"/>
        <v>Var / dolomită / magnezit: Proces (metoda A): amestec (carbonat + necalcinat)</v>
      </c>
      <c r="P480" s="89"/>
      <c r="Q480" s="89" t="str">
        <f t="shared" si="58"/>
        <v>CarbC_Var / dolomită / magnezit: Proces (metoda A): amestec (carbonat + necalcinat)</v>
      </c>
      <c r="X480" s="100" t="b">
        <f t="shared" si="49"/>
        <v>1</v>
      </c>
      <c r="AJ480" s="661" t="s">
        <v>307</v>
      </c>
      <c r="AK480" s="661" t="s">
        <v>307</v>
      </c>
      <c r="AL480" s="661" t="s">
        <v>307</v>
      </c>
      <c r="AM480" s="661" t="s">
        <v>307</v>
      </c>
      <c r="AN480" s="661" t="s">
        <v>307</v>
      </c>
    </row>
    <row r="481" spans="1:40" ht="12.75" customHeight="1" outlineLevel="1" x14ac:dyDescent="0.2">
      <c r="A481" s="100">
        <v>35</v>
      </c>
      <c r="B481" s="644" t="str">
        <f t="shared" si="54"/>
        <v>Producerea de var sau calcinarea dolomitei/magnezitului</v>
      </c>
      <c r="C481" s="21" t="str">
        <f t="shared" si="54"/>
        <v>Var / dolomită / magnezit</v>
      </c>
      <c r="D481" s="21" t="str">
        <f t="shared" si="54"/>
        <v>Proces (metoda A): necalcinat</v>
      </c>
      <c r="E481" s="634"/>
      <c r="F481" s="181" t="str">
        <f t="shared" si="57"/>
        <v>Metodă standard: Proces, articolul 24 alineatul (2)</v>
      </c>
      <c r="G481" s="125" t="str">
        <f t="shared" si="55"/>
        <v>n.a.</v>
      </c>
      <c r="H481" s="646"/>
      <c r="I481" s="180"/>
      <c r="J481" s="180"/>
      <c r="K481" s="180"/>
      <c r="L481" s="646"/>
      <c r="M481" s="177"/>
      <c r="N481" s="125" t="str">
        <f t="shared" si="56"/>
        <v>n.a.</v>
      </c>
      <c r="O481" s="176" t="str">
        <f t="shared" si="51"/>
        <v>Var / dolomită / magnezit: Proces (metoda A): necalcinat</v>
      </c>
      <c r="P481" s="89"/>
      <c r="Q481" s="89" t="str">
        <f t="shared" si="58"/>
        <v>CarbC_Var / dolomită / magnezit: Proces (metoda A): necalcinat</v>
      </c>
      <c r="X481" s="100" t="b">
        <f t="shared" si="49"/>
        <v>1</v>
      </c>
      <c r="AJ481" s="661" t="s">
        <v>307</v>
      </c>
      <c r="AK481" s="661" t="s">
        <v>307</v>
      </c>
      <c r="AL481" s="661" t="s">
        <v>307</v>
      </c>
      <c r="AM481" s="661" t="s">
        <v>307</v>
      </c>
      <c r="AN481" s="661" t="s">
        <v>307</v>
      </c>
    </row>
    <row r="482" spans="1:40" ht="12.75" customHeight="1" outlineLevel="1" x14ac:dyDescent="0.2">
      <c r="A482" s="100">
        <v>36</v>
      </c>
      <c r="B482" s="644" t="str">
        <f t="shared" si="54"/>
        <v>Producerea de var sau calcinarea dolomitei/magnezitului</v>
      </c>
      <c r="C482" s="21" t="str">
        <f t="shared" si="54"/>
        <v>Var / dolomită / magnezit</v>
      </c>
      <c r="D482" s="21" t="str">
        <f t="shared" si="54"/>
        <v>Proces (metoda B): producție de oxizi</v>
      </c>
      <c r="E482" s="634"/>
      <c r="F482" s="181" t="str">
        <f t="shared" si="57"/>
        <v>Metodă standard: Proces, articolul 24 alineatul (2)</v>
      </c>
      <c r="G482" s="125" t="str">
        <f t="shared" si="55"/>
        <v>n.a.</v>
      </c>
      <c r="H482" s="178"/>
      <c r="I482" s="178"/>
      <c r="J482" s="181"/>
      <c r="K482" s="181"/>
      <c r="L482" s="178"/>
      <c r="M482" s="180"/>
      <c r="N482" s="125" t="str">
        <f t="shared" si="56"/>
        <v>n.a.</v>
      </c>
      <c r="O482" s="176" t="str">
        <f t="shared" si="51"/>
        <v>Var / dolomită / magnezit: Proces (metoda B): producție de oxizi</v>
      </c>
      <c r="P482" s="89"/>
      <c r="Q482" s="89" t="str">
        <f t="shared" si="58"/>
        <v>CarbC_Var / dolomită / magnezit: Proces (metoda B): producție de oxizi</v>
      </c>
      <c r="X482" s="100" t="b">
        <f t="shared" si="49"/>
        <v>1</v>
      </c>
      <c r="AJ482" s="661" t="s">
        <v>307</v>
      </c>
      <c r="AK482" s="661" t="s">
        <v>307</v>
      </c>
      <c r="AL482" s="661" t="s">
        <v>307</v>
      </c>
      <c r="AM482" s="661" t="s">
        <v>307</v>
      </c>
      <c r="AN482" s="661" t="s">
        <v>307</v>
      </c>
    </row>
    <row r="483" spans="1:40" ht="12.75" customHeight="1" outlineLevel="1" x14ac:dyDescent="0.2">
      <c r="A483" s="100">
        <v>37</v>
      </c>
      <c r="B483" s="644" t="str">
        <f t="shared" si="54"/>
        <v>Producerea de var sau calcinarea dolomitei/magnezitului</v>
      </c>
      <c r="C483" s="21" t="str">
        <f t="shared" si="54"/>
        <v>Var / dolomită / magnezit</v>
      </c>
      <c r="D483" s="21" t="str">
        <f t="shared" si="54"/>
        <v>Praf de cuptor (metoda B)</v>
      </c>
      <c r="E483" s="21"/>
      <c r="F483" s="181" t="str">
        <f t="shared" si="57"/>
        <v>Metodă standard: Proces, articolul 24 alineatul (2)</v>
      </c>
      <c r="G483" s="125" t="str">
        <f t="shared" si="55"/>
        <v>n.a.</v>
      </c>
      <c r="H483" s="646"/>
      <c r="I483" s="646"/>
      <c r="J483" s="180"/>
      <c r="K483" s="180"/>
      <c r="L483" s="646"/>
      <c r="M483" s="177"/>
      <c r="N483" s="125" t="str">
        <f t="shared" si="56"/>
        <v>n.a.</v>
      </c>
      <c r="O483" s="176" t="str">
        <f t="shared" si="51"/>
        <v>Var / dolomită / magnezit: Praf de cuptor (metoda B)</v>
      </c>
      <c r="P483" s="89"/>
      <c r="Q483" s="89" t="str">
        <f t="shared" si="58"/>
        <v>CarbC_Var / dolomită / magnezit: Praf de cuptor (metoda B)</v>
      </c>
      <c r="X483" s="100" t="b">
        <f t="shared" si="49"/>
        <v>1</v>
      </c>
      <c r="AJ483" s="661" t="s">
        <v>307</v>
      </c>
      <c r="AK483" s="661" t="s">
        <v>307</v>
      </c>
      <c r="AL483" s="661" t="s">
        <v>307</v>
      </c>
      <c r="AM483" s="661" t="s">
        <v>307</v>
      </c>
      <c r="AN483" s="661" t="s">
        <v>307</v>
      </c>
    </row>
    <row r="484" spans="1:40" ht="12.75" customHeight="1" outlineLevel="1" x14ac:dyDescent="0.2">
      <c r="A484" s="100">
        <v>38</v>
      </c>
      <c r="B484" s="644" t="str">
        <f t="shared" si="54"/>
        <v>Fabricarea sticlei</v>
      </c>
      <c r="C484" s="21" t="str">
        <f t="shared" si="54"/>
        <v>Sticlă și vată minerală</v>
      </c>
      <c r="D484" s="21" t="str">
        <f t="shared" si="54"/>
        <v>Proces (metoda A): numai carbonat</v>
      </c>
      <c r="E484" s="634"/>
      <c r="F484" s="181" t="str">
        <f t="shared" si="57"/>
        <v>Metodă standard: Proces, articolul 24 alineatul (2)</v>
      </c>
      <c r="G484" s="125" t="str">
        <f t="shared" si="55"/>
        <v>n.a.</v>
      </c>
      <c r="H484" s="178"/>
      <c r="I484" s="178"/>
      <c r="J484" s="181"/>
      <c r="K484" s="181"/>
      <c r="L484" s="178"/>
      <c r="M484" s="180"/>
      <c r="N484" s="125" t="str">
        <f t="shared" si="56"/>
        <v>n.a.</v>
      </c>
      <c r="O484" s="176" t="str">
        <f t="shared" si="51"/>
        <v>Sticlă și vată minerală: Proces (metoda A): numai carbonat</v>
      </c>
      <c r="P484" s="89"/>
      <c r="Q484" s="89" t="str">
        <f t="shared" si="58"/>
        <v>CarbC_Sticlă și vată minerală: Proces (metoda A): numai carbonat</v>
      </c>
      <c r="X484" s="100" t="b">
        <f t="shared" si="49"/>
        <v>1</v>
      </c>
      <c r="AJ484" s="661" t="s">
        <v>307</v>
      </c>
      <c r="AK484" s="661" t="s">
        <v>307</v>
      </c>
      <c r="AL484" s="661" t="s">
        <v>307</v>
      </c>
      <c r="AM484" s="661" t="s">
        <v>307</v>
      </c>
      <c r="AN484" s="661" t="s">
        <v>307</v>
      </c>
    </row>
    <row r="485" spans="1:40" ht="12.75" customHeight="1" outlineLevel="1" x14ac:dyDescent="0.2">
      <c r="A485" s="100">
        <v>39</v>
      </c>
      <c r="B485" s="644" t="str">
        <f t="shared" si="54"/>
        <v>Fabricarea sticlei</v>
      </c>
      <c r="C485" s="21" t="str">
        <f t="shared" si="54"/>
        <v>Sticlă și vată minerală</v>
      </c>
      <c r="D485" s="21" t="str">
        <f t="shared" si="54"/>
        <v>Proces (metoda A): amestec (carbonat + necalcinat)</v>
      </c>
      <c r="E485" s="634"/>
      <c r="F485" s="181" t="str">
        <f t="shared" si="57"/>
        <v>Metodă standard: Proces, articolul 24 alineatul (2)</v>
      </c>
      <c r="G485" s="125" t="str">
        <f t="shared" si="55"/>
        <v>n.a.</v>
      </c>
      <c r="H485" s="646"/>
      <c r="I485" s="180"/>
      <c r="J485" s="180"/>
      <c r="K485" s="180"/>
      <c r="L485" s="646"/>
      <c r="M485" s="177"/>
      <c r="N485" s="125" t="str">
        <f t="shared" si="56"/>
        <v>n.a.</v>
      </c>
      <c r="O485" s="176" t="str">
        <f t="shared" si="51"/>
        <v>Sticlă și vată minerală: Proces (metoda A): amestec (carbonat + necalcinat)</v>
      </c>
      <c r="P485" s="89"/>
      <c r="Q485" s="89" t="str">
        <f t="shared" si="58"/>
        <v>CarbC_Sticlă și vată minerală: Proces (metoda A): amestec (carbonat + necalcinat)</v>
      </c>
      <c r="X485" s="100" t="b">
        <f t="shared" si="49"/>
        <v>1</v>
      </c>
      <c r="AJ485" s="661" t="s">
        <v>307</v>
      </c>
      <c r="AK485" s="661" t="s">
        <v>307</v>
      </c>
      <c r="AL485" s="661" t="s">
        <v>307</v>
      </c>
      <c r="AM485" s="661" t="s">
        <v>307</v>
      </c>
      <c r="AN485" s="661" t="s">
        <v>307</v>
      </c>
    </row>
    <row r="486" spans="1:40" ht="12.75" customHeight="1" outlineLevel="1" x14ac:dyDescent="0.2">
      <c r="A486" s="100">
        <v>40</v>
      </c>
      <c r="B486" s="644" t="str">
        <f t="shared" si="54"/>
        <v>Fabricarea sticlei</v>
      </c>
      <c r="C486" s="21" t="str">
        <f t="shared" si="54"/>
        <v>Sticlă și vată minerală</v>
      </c>
      <c r="D486" s="21" t="str">
        <f t="shared" si="54"/>
        <v>Proces (metoda A): necalcinat</v>
      </c>
      <c r="E486" s="634"/>
      <c r="F486" s="181" t="str">
        <f t="shared" si="57"/>
        <v>Metodă standard: Proces, articolul 24 alineatul (2)</v>
      </c>
      <c r="G486" s="125" t="str">
        <f t="shared" si="55"/>
        <v>n.a.</v>
      </c>
      <c r="H486" s="646"/>
      <c r="I486" s="180"/>
      <c r="J486" s="180"/>
      <c r="K486" s="180"/>
      <c r="L486" s="646"/>
      <c r="M486" s="177"/>
      <c r="N486" s="125" t="str">
        <f t="shared" si="56"/>
        <v>n.a.</v>
      </c>
      <c r="O486" s="176" t="str">
        <f t="shared" si="51"/>
        <v>Sticlă și vată minerală: Proces (metoda A): necalcinat</v>
      </c>
      <c r="P486" s="89"/>
      <c r="Q486" s="89" t="str">
        <f t="shared" si="58"/>
        <v>CarbC_Sticlă și vată minerală: Proces (metoda A): necalcinat</v>
      </c>
      <c r="X486" s="100" t="b">
        <f t="shared" si="49"/>
        <v>1</v>
      </c>
      <c r="AJ486" s="661" t="s">
        <v>307</v>
      </c>
      <c r="AK486" s="661" t="s">
        <v>307</v>
      </c>
      <c r="AL486" s="661" t="s">
        <v>307</v>
      </c>
      <c r="AM486" s="661" t="s">
        <v>307</v>
      </c>
      <c r="AN486" s="661" t="s">
        <v>307</v>
      </c>
    </row>
    <row r="487" spans="1:40" ht="12.75" customHeight="1" outlineLevel="1" x14ac:dyDescent="0.2">
      <c r="A487" s="100">
        <v>41</v>
      </c>
      <c r="B487" s="644" t="str">
        <f t="shared" ref="B487:D506" si="59">B425</f>
        <v>Fabricarea de produse ceramice</v>
      </c>
      <c r="C487" s="21" t="str">
        <f t="shared" si="59"/>
        <v>Produse ceramice</v>
      </c>
      <c r="D487" s="21" t="str">
        <f t="shared" si="59"/>
        <v>Proces (metoda A): numai carbonat</v>
      </c>
      <c r="E487" s="634"/>
      <c r="F487" s="181" t="str">
        <f t="shared" si="57"/>
        <v>Metodă standard: Proces, articolul 24 alineatul (2)</v>
      </c>
      <c r="G487" s="125" t="str">
        <f t="shared" si="55"/>
        <v>n.a.</v>
      </c>
      <c r="H487" s="178"/>
      <c r="I487" s="178"/>
      <c r="J487" s="181"/>
      <c r="K487" s="181"/>
      <c r="L487" s="178"/>
      <c r="M487" s="180"/>
      <c r="N487" s="125" t="str">
        <f t="shared" si="56"/>
        <v>n.a.</v>
      </c>
      <c r="O487" s="176" t="str">
        <f t="shared" si="51"/>
        <v>Produse ceramice: Proces (metoda A): numai carbonat</v>
      </c>
      <c r="P487" s="89"/>
      <c r="Q487" s="89" t="str">
        <f t="shared" si="58"/>
        <v>CarbC_Produse ceramice: Proces (metoda A): numai carbonat</v>
      </c>
      <c r="X487" s="100" t="b">
        <f t="shared" si="49"/>
        <v>1</v>
      </c>
      <c r="AJ487" s="661" t="s">
        <v>307</v>
      </c>
      <c r="AK487" s="661" t="s">
        <v>307</v>
      </c>
      <c r="AL487" s="661" t="s">
        <v>307</v>
      </c>
      <c r="AM487" s="661" t="s">
        <v>307</v>
      </c>
      <c r="AN487" s="661" t="s">
        <v>307</v>
      </c>
    </row>
    <row r="488" spans="1:40" ht="12.75" customHeight="1" outlineLevel="1" x14ac:dyDescent="0.2">
      <c r="A488" s="100">
        <v>42</v>
      </c>
      <c r="B488" s="644" t="str">
        <f t="shared" si="59"/>
        <v>Fabricarea de produse ceramice</v>
      </c>
      <c r="C488" s="21" t="str">
        <f t="shared" si="59"/>
        <v>Produse ceramice</v>
      </c>
      <c r="D488" s="21" t="str">
        <f t="shared" si="59"/>
        <v>Proces (metoda A): amestec (carbonat + necalcinat)</v>
      </c>
      <c r="E488" s="634"/>
      <c r="F488" s="181" t="str">
        <f t="shared" si="57"/>
        <v>Metodă standard: Proces, articolul 24 alineatul (2)</v>
      </c>
      <c r="G488" s="125" t="str">
        <f t="shared" si="55"/>
        <v>n.a.</v>
      </c>
      <c r="H488" s="646"/>
      <c r="I488" s="180"/>
      <c r="J488" s="180"/>
      <c r="K488" s="180"/>
      <c r="L488" s="646"/>
      <c r="M488" s="177"/>
      <c r="N488" s="125" t="str">
        <f t="shared" si="56"/>
        <v>n.a.</v>
      </c>
      <c r="O488" s="176" t="str">
        <f t="shared" si="51"/>
        <v>Produse ceramice: Proces (metoda A): amestec (carbonat + necalcinat)</v>
      </c>
      <c r="P488" s="89"/>
      <c r="Q488" s="89" t="str">
        <f t="shared" si="58"/>
        <v>CarbC_Produse ceramice: Proces (metoda A): amestec (carbonat + necalcinat)</v>
      </c>
      <c r="U488" s="263"/>
      <c r="V488" s="84"/>
      <c r="X488" s="100" t="b">
        <f t="shared" si="49"/>
        <v>1</v>
      </c>
      <c r="AJ488" s="661" t="s">
        <v>307</v>
      </c>
      <c r="AK488" s="661" t="s">
        <v>307</v>
      </c>
      <c r="AL488" s="661" t="s">
        <v>307</v>
      </c>
      <c r="AM488" s="661" t="s">
        <v>307</v>
      </c>
      <c r="AN488" s="661" t="s">
        <v>307</v>
      </c>
    </row>
    <row r="489" spans="1:40" ht="12.75" customHeight="1" outlineLevel="1" x14ac:dyDescent="0.2">
      <c r="A489" s="100">
        <v>43</v>
      </c>
      <c r="B489" s="644" t="str">
        <f t="shared" si="59"/>
        <v>Fabricarea de produse ceramice</v>
      </c>
      <c r="C489" s="21" t="str">
        <f t="shared" si="59"/>
        <v>Produse ceramice</v>
      </c>
      <c r="D489" s="21" t="str">
        <f t="shared" si="59"/>
        <v>Proces (metoda A): necalcinat</v>
      </c>
      <c r="E489" s="634"/>
      <c r="F489" s="181" t="str">
        <f t="shared" si="57"/>
        <v>Metodă standard: Proces, articolul 24 alineatul (2)</v>
      </c>
      <c r="G489" s="125" t="str">
        <f t="shared" si="55"/>
        <v>n.a.</v>
      </c>
      <c r="H489" s="646"/>
      <c r="I489" s="180"/>
      <c r="J489" s="180"/>
      <c r="K489" s="180"/>
      <c r="L489" s="646"/>
      <c r="M489" s="177"/>
      <c r="N489" s="125" t="str">
        <f t="shared" si="56"/>
        <v>n.a.</v>
      </c>
      <c r="O489" s="176" t="str">
        <f t="shared" si="51"/>
        <v>Produse ceramice: Proces (metoda A): necalcinat</v>
      </c>
      <c r="P489" s="89"/>
      <c r="Q489" s="89" t="str">
        <f t="shared" si="58"/>
        <v>CarbC_Produse ceramice: Proces (metoda A): necalcinat</v>
      </c>
      <c r="U489" s="263"/>
      <c r="V489" s="84"/>
      <c r="X489" s="100" t="b">
        <f t="shared" si="49"/>
        <v>1</v>
      </c>
      <c r="AJ489" s="661" t="s">
        <v>307</v>
      </c>
      <c r="AK489" s="661" t="s">
        <v>307</v>
      </c>
      <c r="AL489" s="661" t="s">
        <v>307</v>
      </c>
      <c r="AM489" s="661" t="s">
        <v>307</v>
      </c>
      <c r="AN489" s="661" t="s">
        <v>307</v>
      </c>
    </row>
    <row r="490" spans="1:40" ht="12.75" customHeight="1" outlineLevel="1" x14ac:dyDescent="0.2">
      <c r="A490" s="100">
        <v>44</v>
      </c>
      <c r="B490" s="644" t="str">
        <f t="shared" si="59"/>
        <v>Fabricarea de produse ceramice</v>
      </c>
      <c r="C490" s="21" t="str">
        <f t="shared" si="59"/>
        <v>Produse ceramice</v>
      </c>
      <c r="D490" s="21" t="str">
        <f t="shared" si="59"/>
        <v>Proces (metoda B): producție de oxizi</v>
      </c>
      <c r="E490" s="21"/>
      <c r="F490" s="181" t="str">
        <f t="shared" si="57"/>
        <v>Metodă standard: Proces, articolul 24 alineatul (2)</v>
      </c>
      <c r="G490" s="125" t="str">
        <f t="shared" si="55"/>
        <v>n.a.</v>
      </c>
      <c r="H490" s="178"/>
      <c r="I490" s="178"/>
      <c r="J490" s="181"/>
      <c r="K490" s="181"/>
      <c r="L490" s="178"/>
      <c r="M490" s="180"/>
      <c r="N490" s="125" t="str">
        <f t="shared" si="56"/>
        <v>n.a.</v>
      </c>
      <c r="O490" s="176" t="str">
        <f t="shared" si="51"/>
        <v>Produse ceramice: Proces (metoda B): producție de oxizi</v>
      </c>
      <c r="P490" s="89"/>
      <c r="Q490" s="89" t="str">
        <f t="shared" si="58"/>
        <v>CarbC_Produse ceramice: Proces (metoda B): producție de oxizi</v>
      </c>
      <c r="X490" s="100" t="b">
        <f t="shared" si="49"/>
        <v>1</v>
      </c>
      <c r="AJ490" s="661" t="s">
        <v>307</v>
      </c>
      <c r="AK490" s="661" t="s">
        <v>307</v>
      </c>
      <c r="AL490" s="661" t="s">
        <v>307</v>
      </c>
      <c r="AM490" s="661" t="s">
        <v>307</v>
      </c>
      <c r="AN490" s="661" t="s">
        <v>307</v>
      </c>
    </row>
    <row r="491" spans="1:40" ht="12.75" customHeight="1" outlineLevel="1" x14ac:dyDescent="0.2">
      <c r="A491" s="100">
        <v>45</v>
      </c>
      <c r="B491" s="644" t="str">
        <f t="shared" si="59"/>
        <v>Fabricarea de produse ceramice</v>
      </c>
      <c r="C491" s="21" t="str">
        <f t="shared" si="59"/>
        <v>Produse ceramice</v>
      </c>
      <c r="D491" s="21" t="str">
        <f t="shared" si="59"/>
        <v>Epurare</v>
      </c>
      <c r="E491" s="21"/>
      <c r="F491" s="181" t="str">
        <f t="shared" si="57"/>
        <v>Metodă standard: Proces, articolul 24 alineatul (2)</v>
      </c>
      <c r="G491" s="125" t="str">
        <f t="shared" si="55"/>
        <v>n.a.</v>
      </c>
      <c r="H491" s="646"/>
      <c r="I491" s="175"/>
      <c r="J491" s="89"/>
      <c r="K491" s="89"/>
      <c r="L491" s="175"/>
      <c r="M491" s="175"/>
      <c r="N491" s="125" t="str">
        <f t="shared" si="56"/>
        <v>n.a.</v>
      </c>
      <c r="O491" s="176" t="str">
        <f t="shared" si="51"/>
        <v>Produse ceramice: Epurare</v>
      </c>
      <c r="P491" s="89"/>
      <c r="Q491" s="89" t="str">
        <f t="shared" si="58"/>
        <v>CarbC_Produse ceramice: Epurare</v>
      </c>
      <c r="X491" s="100" t="b">
        <f t="shared" si="49"/>
        <v>1</v>
      </c>
      <c r="AJ491" s="661" t="s">
        <v>307</v>
      </c>
      <c r="AK491" s="661" t="s">
        <v>307</v>
      </c>
      <c r="AL491" s="661" t="s">
        <v>307</v>
      </c>
      <c r="AM491" s="661" t="s">
        <v>307</v>
      </c>
      <c r="AN491" s="661" t="s">
        <v>307</v>
      </c>
    </row>
    <row r="492" spans="1:40" ht="12.75" customHeight="1" outlineLevel="1" x14ac:dyDescent="0.2">
      <c r="A492" s="100">
        <v>46</v>
      </c>
      <c r="B492" s="644" t="str">
        <f t="shared" si="59"/>
        <v>Producerea de celuloză</v>
      </c>
      <c r="C492" s="21" t="str">
        <f t="shared" si="59"/>
        <v>Celuloză și hârtie</v>
      </c>
      <c r="D492" s="21" t="str">
        <f t="shared" si="59"/>
        <v>Componente chimice</v>
      </c>
      <c r="E492" s="21"/>
      <c r="F492" s="181" t="str">
        <f t="shared" si="57"/>
        <v>Metodă standard: Proces, articolul 24 alineatul (2)</v>
      </c>
      <c r="G492" s="125" t="str">
        <f t="shared" si="55"/>
        <v>n.a.</v>
      </c>
      <c r="H492" s="178"/>
      <c r="I492" s="178"/>
      <c r="J492" s="181"/>
      <c r="K492" s="181"/>
      <c r="L492" s="178"/>
      <c r="M492" s="180"/>
      <c r="N492" s="125" t="str">
        <f t="shared" si="56"/>
        <v>n.a.</v>
      </c>
      <c r="O492" s="176" t="str">
        <f t="shared" si="51"/>
        <v>Celuloză și hârtie: Componente chimice</v>
      </c>
      <c r="P492" s="89"/>
      <c r="Q492" s="89" t="str">
        <f t="shared" si="58"/>
        <v>CarbC_Celuloză și hârtie: Componente chimice</v>
      </c>
      <c r="X492" s="100" t="b">
        <f t="shared" si="49"/>
        <v>1</v>
      </c>
      <c r="AJ492" s="661" t="s">
        <v>307</v>
      </c>
      <c r="AK492" s="661" t="s">
        <v>307</v>
      </c>
      <c r="AL492" s="661" t="s">
        <v>307</v>
      </c>
      <c r="AM492" s="661" t="s">
        <v>307</v>
      </c>
      <c r="AN492" s="661" t="s">
        <v>307</v>
      </c>
    </row>
    <row r="493" spans="1:40" ht="12.75" customHeight="1" outlineLevel="1" x14ac:dyDescent="0.2">
      <c r="A493" s="100">
        <v>47</v>
      </c>
      <c r="B493" s="644" t="str">
        <f t="shared" si="59"/>
        <v>Producerea de negru de fum</v>
      </c>
      <c r="C493" s="21" t="str">
        <f t="shared" si="59"/>
        <v>Negru de fum</v>
      </c>
      <c r="D493" s="21" t="str">
        <f t="shared" si="59"/>
        <v>Metoda bilanțului masic</v>
      </c>
      <c r="E493" s="21"/>
      <c r="F493" s="181" t="str">
        <f t="shared" si="57"/>
        <v>Metoda bilanțului masic, articolul 25</v>
      </c>
      <c r="G493" s="125">
        <v>1</v>
      </c>
      <c r="H493" s="178" t="str">
        <f>Translations!$B$493</f>
        <v>Valori implicite de tip I</v>
      </c>
      <c r="I493" s="178"/>
      <c r="J493" s="178" t="str">
        <f>Translations!$B$528</f>
        <v>Valori implicite de tip II</v>
      </c>
      <c r="K493" s="178" t="str">
        <f>Translations!$B$1061</f>
        <v>Indicatori stabiliți (dacă este cazul)</v>
      </c>
      <c r="L493" s="178" t="str">
        <f>Translations!$B$527</f>
        <v>Analize de laborator</v>
      </c>
      <c r="M493" s="180"/>
      <c r="N493" s="125">
        <f t="shared" ref="N493:N506" si="60">IF(G493=EUconst_NA,EUconst_NA,IF(ISBLANK(J493),COUNTA(H493:M493),COUNTA(H493,J493,L493)))</f>
        <v>3</v>
      </c>
      <c r="O493" s="176" t="str">
        <f t="shared" si="51"/>
        <v>Negru de fum: Metoda bilanțului masic</v>
      </c>
      <c r="P493" s="89"/>
      <c r="Q493" s="89" t="str">
        <f t="shared" si="58"/>
        <v>CarbC_Negru de fum: Metoda bilanțului masic</v>
      </c>
      <c r="X493" s="100" t="b">
        <f t="shared" si="49"/>
        <v>0</v>
      </c>
      <c r="AJ493" s="661">
        <v>1</v>
      </c>
      <c r="AK493" s="661" t="s">
        <v>307</v>
      </c>
      <c r="AL493" s="661">
        <v>1</v>
      </c>
      <c r="AM493" s="661">
        <v>2</v>
      </c>
      <c r="AN493" s="661">
        <v>2</v>
      </c>
    </row>
    <row r="494" spans="1:40" ht="12.75" customHeight="1" outlineLevel="1" x14ac:dyDescent="0.2">
      <c r="A494" s="100">
        <v>48</v>
      </c>
      <c r="B494" s="644" t="str">
        <f t="shared" si="59"/>
        <v>Producerea de amoniac</v>
      </c>
      <c r="C494" s="21" t="str">
        <f t="shared" si="59"/>
        <v>Amoniac</v>
      </c>
      <c r="D494" s="21" t="str">
        <f t="shared" si="59"/>
        <v>Combustibil ca intrare în proces</v>
      </c>
      <c r="E494" s="21"/>
      <c r="F494" s="181" t="str">
        <f t="shared" si="57"/>
        <v>Metodă standard: Combustibil, articolul 24 alineatul (1)</v>
      </c>
      <c r="G494" s="125" t="str">
        <f>EUconst_NA</f>
        <v>n.a.</v>
      </c>
      <c r="H494" s="646"/>
      <c r="I494" s="180"/>
      <c r="J494" s="180"/>
      <c r="K494" s="180"/>
      <c r="L494" s="646"/>
      <c r="M494" s="175"/>
      <c r="N494" s="125" t="str">
        <f t="shared" si="60"/>
        <v>n.a.</v>
      </c>
      <c r="O494" s="176" t="str">
        <f t="shared" si="51"/>
        <v>Amoniac: Combustibil ca intrare în proces</v>
      </c>
      <c r="P494" s="89"/>
      <c r="Q494" s="89" t="str">
        <f t="shared" si="58"/>
        <v>CarbC_Amoniac: Combustibil ca intrare în proces</v>
      </c>
      <c r="X494" s="100" t="b">
        <f t="shared" si="49"/>
        <v>1</v>
      </c>
      <c r="AJ494" s="661" t="s">
        <v>307</v>
      </c>
      <c r="AK494" s="661" t="s">
        <v>307</v>
      </c>
      <c r="AL494" s="661" t="s">
        <v>307</v>
      </c>
      <c r="AM494" s="661" t="s">
        <v>307</v>
      </c>
      <c r="AN494" s="661" t="s">
        <v>307</v>
      </c>
    </row>
    <row r="495" spans="1:40" ht="12.75" customHeight="1" outlineLevel="1" x14ac:dyDescent="0.2">
      <c r="A495" s="100">
        <v>49</v>
      </c>
      <c r="B495" s="644" t="str">
        <f t="shared" si="59"/>
        <v>Producerea de hidrogen și de gaz de sinteză</v>
      </c>
      <c r="C495" s="21" t="str">
        <f t="shared" si="59"/>
        <v>Hidrogen și gaz de sinteză</v>
      </c>
      <c r="D495" s="21" t="str">
        <f t="shared" si="59"/>
        <v>Combustibil ca intrare în proces</v>
      </c>
      <c r="E495" s="21"/>
      <c r="F495" s="181" t="str">
        <f t="shared" si="57"/>
        <v>Metodă standard: Combustibil, articolul 24 alineatul (1)</v>
      </c>
      <c r="G495" s="125" t="str">
        <f>EUconst_NA</f>
        <v>n.a.</v>
      </c>
      <c r="H495" s="646"/>
      <c r="I495" s="180"/>
      <c r="J495" s="180"/>
      <c r="K495" s="180"/>
      <c r="L495" s="646"/>
      <c r="M495" s="175"/>
      <c r="N495" s="125" t="str">
        <f t="shared" si="60"/>
        <v>n.a.</v>
      </c>
      <c r="O495" s="176" t="str">
        <f t="shared" si="51"/>
        <v>Hidrogen și gaz de sinteză: Combustibil ca intrare în proces</v>
      </c>
      <c r="P495" s="89"/>
      <c r="Q495" s="89" t="str">
        <f t="shared" si="58"/>
        <v>CarbC_Hidrogen și gaz de sinteză: Combustibil ca intrare în proces</v>
      </c>
      <c r="X495" s="100" t="b">
        <f t="shared" si="49"/>
        <v>1</v>
      </c>
      <c r="AJ495" s="661" t="s">
        <v>307</v>
      </c>
      <c r="AK495" s="661" t="s">
        <v>307</v>
      </c>
      <c r="AL495" s="661" t="s">
        <v>307</v>
      </c>
      <c r="AM495" s="661" t="s">
        <v>307</v>
      </c>
      <c r="AN495" s="661" t="s">
        <v>307</v>
      </c>
    </row>
    <row r="496" spans="1:40" ht="12.75" customHeight="1" outlineLevel="1" x14ac:dyDescent="0.2">
      <c r="A496" s="100">
        <v>50</v>
      </c>
      <c r="B496" s="644" t="str">
        <f t="shared" si="59"/>
        <v>Producerea de hidrogen și de gaz de sinteză</v>
      </c>
      <c r="C496" s="21" t="str">
        <f t="shared" si="59"/>
        <v>Hidrogen și gaz de sinteză</v>
      </c>
      <c r="D496" s="21" t="str">
        <f t="shared" si="59"/>
        <v>Metoda bilanțului masic</v>
      </c>
      <c r="E496" s="21"/>
      <c r="F496" s="181" t="str">
        <f t="shared" si="57"/>
        <v>Metoda bilanțului masic, articolul 25</v>
      </c>
      <c r="G496" s="125" t="s">
        <v>500</v>
      </c>
      <c r="H496" s="178" t="str">
        <f>Translations!$B$493</f>
        <v>Valori implicite de tip I</v>
      </c>
      <c r="I496" s="178"/>
      <c r="J496" s="178" t="str">
        <f>Translations!$B$528</f>
        <v>Valori implicite de tip II</v>
      </c>
      <c r="K496" s="178" t="str">
        <f>Translations!$B$1061</f>
        <v>Indicatori stabiliți (dacă este cazul)</v>
      </c>
      <c r="L496" s="178" t="str">
        <f>Translations!$B$527</f>
        <v>Analize de laborator</v>
      </c>
      <c r="M496" s="180"/>
      <c r="N496" s="125">
        <f t="shared" si="60"/>
        <v>3</v>
      </c>
      <c r="O496" s="176" t="str">
        <f t="shared" si="51"/>
        <v>Hidrogen și gaz de sinteză: Metoda bilanțului masic</v>
      </c>
      <c r="P496" s="89"/>
      <c r="Q496" s="89" t="str">
        <f t="shared" si="58"/>
        <v>CarbC_Hidrogen și gaz de sinteză: Metoda bilanțului masic</v>
      </c>
      <c r="X496" s="100" t="b">
        <f t="shared" si="49"/>
        <v>0</v>
      </c>
      <c r="AJ496" s="661">
        <v>1</v>
      </c>
      <c r="AK496" s="661" t="s">
        <v>307</v>
      </c>
      <c r="AL496" s="661">
        <v>1</v>
      </c>
      <c r="AM496" s="661">
        <v>2</v>
      </c>
      <c r="AN496" s="661">
        <v>2</v>
      </c>
    </row>
    <row r="497" spans="1:40" ht="12.75" customHeight="1" outlineLevel="1" x14ac:dyDescent="0.2">
      <c r="A497" s="100">
        <v>51</v>
      </c>
      <c r="B497" s="644" t="str">
        <f t="shared" si="59"/>
        <v>Producerea de produse chimice vrac</v>
      </c>
      <c r="C497" s="21" t="str">
        <f t="shared" si="59"/>
        <v>Produse chimice organice vrac</v>
      </c>
      <c r="D497" s="21" t="str">
        <f t="shared" si="59"/>
        <v>Metoda bilanțului masic</v>
      </c>
      <c r="E497" s="21"/>
      <c r="F497" s="181" t="str">
        <f t="shared" si="57"/>
        <v>Metoda bilanțului masic, articolul 25</v>
      </c>
      <c r="G497" s="125" t="s">
        <v>500</v>
      </c>
      <c r="H497" s="178" t="str">
        <f>Translations!$B$493</f>
        <v>Valori implicite de tip I</v>
      </c>
      <c r="I497" s="178"/>
      <c r="J497" s="178" t="str">
        <f>Translations!$B$528</f>
        <v>Valori implicite de tip II</v>
      </c>
      <c r="K497" s="178" t="str">
        <f>Translations!$B$1061</f>
        <v>Indicatori stabiliți (dacă este cazul)</v>
      </c>
      <c r="L497" s="178" t="str">
        <f>Translations!$B$527</f>
        <v>Analize de laborator</v>
      </c>
      <c r="M497" s="180"/>
      <c r="N497" s="125">
        <f t="shared" si="60"/>
        <v>3</v>
      </c>
      <c r="O497" s="176" t="str">
        <f t="shared" si="51"/>
        <v>Produse chimice organice vrac: Metoda bilanțului masic</v>
      </c>
      <c r="P497" s="89"/>
      <c r="Q497" s="89" t="str">
        <f t="shared" si="58"/>
        <v>CarbC_Produse chimice organice vrac: Metoda bilanțului masic</v>
      </c>
      <c r="X497" s="100" t="b">
        <f t="shared" si="49"/>
        <v>0</v>
      </c>
      <c r="AJ497" s="661">
        <v>1</v>
      </c>
      <c r="AK497" s="661" t="s">
        <v>307</v>
      </c>
      <c r="AL497" s="661">
        <v>1</v>
      </c>
      <c r="AM497" s="661">
        <v>2</v>
      </c>
      <c r="AN497" s="674">
        <v>2</v>
      </c>
    </row>
    <row r="498" spans="1:40" ht="12.75" customHeight="1" outlineLevel="1" x14ac:dyDescent="0.2">
      <c r="A498" s="100">
        <v>52</v>
      </c>
      <c r="B498" s="644" t="str">
        <f t="shared" si="59"/>
        <v>Producerea sau prelucrarea metalelor feroase</v>
      </c>
      <c r="C498" s="21" t="str">
        <f t="shared" si="59"/>
        <v>Aluminiu secundar, (ne)feroase</v>
      </c>
      <c r="D498" s="21" t="str">
        <f t="shared" si="59"/>
        <v>Proces (metoda A): numai carbonat</v>
      </c>
      <c r="E498" s="634"/>
      <c r="F498" s="181" t="str">
        <f t="shared" si="57"/>
        <v>Metodă standard: Proces, articolul 24 alineatul (2)</v>
      </c>
      <c r="G498" s="125" t="str">
        <f>EUconst_NA</f>
        <v>n.a.</v>
      </c>
      <c r="H498" s="178"/>
      <c r="I498" s="178"/>
      <c r="J498" s="181"/>
      <c r="K498" s="181"/>
      <c r="L498" s="178"/>
      <c r="M498" s="180"/>
      <c r="N498" s="125" t="str">
        <f t="shared" si="60"/>
        <v>n.a.</v>
      </c>
      <c r="O498" s="176" t="str">
        <f t="shared" si="51"/>
        <v>Aluminiu secundar, (ne)feroase: Proces (metoda A): numai carbonat</v>
      </c>
      <c r="P498" s="89"/>
      <c r="Q498" s="89" t="str">
        <f t="shared" si="58"/>
        <v>CarbC_Aluminiu secundar, (ne)feroase: Proces (metoda A): numai carbonat</v>
      </c>
      <c r="X498" s="100" t="b">
        <f t="shared" si="49"/>
        <v>1</v>
      </c>
      <c r="AJ498" s="661" t="s">
        <v>307</v>
      </c>
      <c r="AK498" s="661" t="s">
        <v>307</v>
      </c>
      <c r="AL498" s="661" t="s">
        <v>307</v>
      </c>
      <c r="AM498" s="661" t="s">
        <v>307</v>
      </c>
      <c r="AN498" s="661" t="s">
        <v>307</v>
      </c>
    </row>
    <row r="499" spans="1:40" ht="12.75" customHeight="1" outlineLevel="1" x14ac:dyDescent="0.2">
      <c r="A499" s="100">
        <v>53</v>
      </c>
      <c r="B499" s="644" t="str">
        <f t="shared" si="59"/>
        <v>Producerea sau prelucrarea metalelor feroase</v>
      </c>
      <c r="C499" s="21" t="str">
        <f t="shared" si="59"/>
        <v>Aluminiu secundar, (ne)feroase</v>
      </c>
      <c r="D499" s="21" t="str">
        <f t="shared" si="59"/>
        <v>Proces (metoda A): amestec (carbonat + necalcinat)</v>
      </c>
      <c r="E499" s="634"/>
      <c r="F499" s="181" t="str">
        <f t="shared" si="57"/>
        <v>Metodă standard: Proces, articolul 24 alineatul (2)</v>
      </c>
      <c r="G499" s="125" t="str">
        <f>EUconst_NA</f>
        <v>n.a.</v>
      </c>
      <c r="H499" s="646"/>
      <c r="I499" s="180"/>
      <c r="J499" s="180"/>
      <c r="K499" s="180"/>
      <c r="L499" s="646"/>
      <c r="M499" s="177"/>
      <c r="N499" s="125" t="str">
        <f t="shared" si="60"/>
        <v>n.a.</v>
      </c>
      <c r="O499" s="176" t="str">
        <f t="shared" si="51"/>
        <v>Aluminiu secundar, (ne)feroase: Proces (metoda A): amestec (carbonat + necalcinat)</v>
      </c>
      <c r="P499" s="89"/>
      <c r="Q499" s="89" t="str">
        <f t="shared" si="58"/>
        <v>CarbC_Aluminiu secundar, (ne)feroase: Proces (metoda A): amestec (carbonat + necalcinat)</v>
      </c>
      <c r="X499" s="100" t="b">
        <f t="shared" si="49"/>
        <v>1</v>
      </c>
      <c r="AJ499" s="661" t="s">
        <v>307</v>
      </c>
      <c r="AK499" s="661" t="s">
        <v>307</v>
      </c>
      <c r="AL499" s="661" t="s">
        <v>307</v>
      </c>
      <c r="AM499" s="661" t="s">
        <v>307</v>
      </c>
      <c r="AN499" s="661" t="s">
        <v>307</v>
      </c>
    </row>
    <row r="500" spans="1:40" ht="12.75" customHeight="1" outlineLevel="1" x14ac:dyDescent="0.2">
      <c r="A500" s="100">
        <v>54</v>
      </c>
      <c r="B500" s="644" t="str">
        <f t="shared" si="59"/>
        <v>Producerea sau prelucrarea metalelor feroase</v>
      </c>
      <c r="C500" s="21" t="str">
        <f t="shared" si="59"/>
        <v>Aluminiu secundar, (ne)feroase</v>
      </c>
      <c r="D500" s="21" t="str">
        <f t="shared" si="59"/>
        <v>Proces (metoda A): necalcinat</v>
      </c>
      <c r="E500" s="634"/>
      <c r="F500" s="181" t="str">
        <f t="shared" si="57"/>
        <v>Metodă standard: Proces, articolul 24 alineatul (2)</v>
      </c>
      <c r="G500" s="125" t="str">
        <f>EUconst_NA</f>
        <v>n.a.</v>
      </c>
      <c r="H500" s="646"/>
      <c r="I500" s="180"/>
      <c r="J500" s="180"/>
      <c r="K500" s="180"/>
      <c r="L500" s="646"/>
      <c r="M500" s="177"/>
      <c r="N500" s="125" t="str">
        <f t="shared" si="60"/>
        <v>n.a.</v>
      </c>
      <c r="O500" s="176" t="str">
        <f t="shared" si="51"/>
        <v>Aluminiu secundar, (ne)feroase: Proces (metoda A): necalcinat</v>
      </c>
      <c r="P500" s="89"/>
      <c r="Q500" s="89" t="str">
        <f t="shared" si="58"/>
        <v>CarbC_Aluminiu secundar, (ne)feroase: Proces (metoda A): necalcinat</v>
      </c>
      <c r="X500" s="100" t="b">
        <f t="shared" si="49"/>
        <v>1</v>
      </c>
      <c r="AJ500" s="661" t="s">
        <v>307</v>
      </c>
      <c r="AK500" s="661" t="s">
        <v>307</v>
      </c>
      <c r="AL500" s="661" t="s">
        <v>307</v>
      </c>
      <c r="AM500" s="661" t="s">
        <v>307</v>
      </c>
      <c r="AN500" s="661" t="s">
        <v>307</v>
      </c>
    </row>
    <row r="501" spans="1:40" ht="12.75" customHeight="1" outlineLevel="1" x14ac:dyDescent="0.2">
      <c r="A501" s="100">
        <v>55</v>
      </c>
      <c r="B501" s="644" t="str">
        <f t="shared" si="59"/>
        <v>Producerea sau prelucrarea metalelor feroase</v>
      </c>
      <c r="C501" s="21" t="str">
        <f t="shared" si="59"/>
        <v>Aluminiu secundar, (ne)feroase</v>
      </c>
      <c r="D501" s="21" t="str">
        <f t="shared" si="59"/>
        <v>Proces (metoda B): producție de oxizi</v>
      </c>
      <c r="E501" s="634"/>
      <c r="F501" s="181" t="str">
        <f t="shared" si="57"/>
        <v>Metodă standard: Proces, articolul 24 alineatul (2)</v>
      </c>
      <c r="G501" s="125" t="str">
        <f>EUconst_NA</f>
        <v>n.a.</v>
      </c>
      <c r="H501" s="178"/>
      <c r="I501" s="178"/>
      <c r="J501" s="181"/>
      <c r="K501" s="181"/>
      <c r="L501" s="178"/>
      <c r="M501" s="180"/>
      <c r="N501" s="125" t="str">
        <f t="shared" si="60"/>
        <v>n.a.</v>
      </c>
      <c r="O501" s="176" t="str">
        <f t="shared" si="51"/>
        <v>Aluminiu secundar, (ne)feroase: Proces (metoda B): producție de oxizi</v>
      </c>
      <c r="P501" s="89"/>
      <c r="Q501" s="89" t="str">
        <f t="shared" si="58"/>
        <v>CarbC_Aluminiu secundar, (ne)feroase: Proces (metoda B): producție de oxizi</v>
      </c>
      <c r="X501" s="100" t="b">
        <f t="shared" si="49"/>
        <v>1</v>
      </c>
      <c r="AJ501" s="661" t="s">
        <v>307</v>
      </c>
      <c r="AK501" s="661" t="s">
        <v>307</v>
      </c>
      <c r="AL501" s="661" t="s">
        <v>307</v>
      </c>
      <c r="AM501" s="661" t="s">
        <v>307</v>
      </c>
      <c r="AN501" s="661" t="s">
        <v>307</v>
      </c>
    </row>
    <row r="502" spans="1:40" ht="12.75" customHeight="1" outlineLevel="1" x14ac:dyDescent="0.2">
      <c r="A502" s="100">
        <v>56</v>
      </c>
      <c r="B502" s="644" t="str">
        <f t="shared" si="59"/>
        <v>Producerea sau prelucrarea metalelor feroase</v>
      </c>
      <c r="C502" s="21" t="str">
        <f t="shared" si="59"/>
        <v>Aluminiu secundar, (ne)feroase</v>
      </c>
      <c r="D502" s="21" t="str">
        <f t="shared" si="59"/>
        <v>Metoda bilanțului masic</v>
      </c>
      <c r="E502" s="21"/>
      <c r="F502" s="181" t="str">
        <f t="shared" si="57"/>
        <v>Metoda bilanțului masic, articolul 25</v>
      </c>
      <c r="G502" s="125" t="s">
        <v>500</v>
      </c>
      <c r="H502" s="178" t="str">
        <f>Translations!$B$493</f>
        <v>Valori implicite de tip I</v>
      </c>
      <c r="I502" s="178"/>
      <c r="J502" s="178" t="str">
        <f>Translations!$B$528</f>
        <v>Valori implicite de tip II</v>
      </c>
      <c r="K502" s="178" t="str">
        <f>Translations!$B$1061</f>
        <v>Indicatori stabiliți (dacă este cazul)</v>
      </c>
      <c r="L502" s="178" t="str">
        <f>Translations!$B$527</f>
        <v>Analize de laborator</v>
      </c>
      <c r="M502" s="180"/>
      <c r="N502" s="125">
        <f t="shared" si="60"/>
        <v>3</v>
      </c>
      <c r="O502" s="176" t="str">
        <f t="shared" si="51"/>
        <v>Aluminiu secundar, (ne)feroase: Metoda bilanțului masic</v>
      </c>
      <c r="P502" s="89"/>
      <c r="Q502" s="89" t="str">
        <f t="shared" si="58"/>
        <v>CarbC_Aluminiu secundar, (ne)feroase: Metoda bilanțului masic</v>
      </c>
      <c r="X502" s="100" t="b">
        <f t="shared" si="49"/>
        <v>0</v>
      </c>
      <c r="AJ502" s="661">
        <v>1</v>
      </c>
      <c r="AK502" s="661" t="s">
        <v>307</v>
      </c>
      <c r="AL502" s="661">
        <v>1</v>
      </c>
      <c r="AM502" s="661">
        <v>2</v>
      </c>
      <c r="AN502" s="661">
        <v>2</v>
      </c>
    </row>
    <row r="503" spans="1:40" ht="12.75" customHeight="1" outlineLevel="1" x14ac:dyDescent="0.2">
      <c r="A503" s="100">
        <v>57</v>
      </c>
      <c r="B503" s="644" t="str">
        <f t="shared" si="59"/>
        <v>Producerea de sodă calcinată și de bicarbonat de sodiu</v>
      </c>
      <c r="C503" s="21" t="str">
        <f t="shared" si="59"/>
        <v>Sodă calcinată / bicarbonat de sodiu</v>
      </c>
      <c r="D503" s="21" t="str">
        <f t="shared" si="59"/>
        <v>Metoda bilanțului masic</v>
      </c>
      <c r="E503" s="21"/>
      <c r="F503" s="181" t="str">
        <f t="shared" si="57"/>
        <v>Metoda bilanțului masic, articolul 25</v>
      </c>
      <c r="G503" s="125" t="s">
        <v>500</v>
      </c>
      <c r="H503" s="178" t="str">
        <f>Translations!$B$493</f>
        <v>Valori implicite de tip I</v>
      </c>
      <c r="I503" s="178"/>
      <c r="J503" s="178" t="str">
        <f>Translations!$B$528</f>
        <v>Valori implicite de tip II</v>
      </c>
      <c r="K503" s="178" t="str">
        <f>Translations!$B$1061</f>
        <v>Indicatori stabiliți (dacă este cazul)</v>
      </c>
      <c r="L503" s="178" t="str">
        <f>Translations!$B$527</f>
        <v>Analize de laborator</v>
      </c>
      <c r="M503" s="180"/>
      <c r="N503" s="125">
        <f t="shared" si="60"/>
        <v>3</v>
      </c>
      <c r="O503" s="176" t="str">
        <f t="shared" si="51"/>
        <v>Sodă calcinată / bicarbonat de sodiu: Metoda bilanțului masic</v>
      </c>
      <c r="P503" s="89"/>
      <c r="Q503" s="89" t="str">
        <f t="shared" si="58"/>
        <v>CarbC_Sodă calcinată / bicarbonat de sodiu: Metoda bilanțului masic</v>
      </c>
      <c r="U503" s="263"/>
      <c r="X503" s="100" t="b">
        <f t="shared" si="49"/>
        <v>0</v>
      </c>
      <c r="AJ503" s="661">
        <v>1</v>
      </c>
      <c r="AK503" s="661" t="s">
        <v>307</v>
      </c>
      <c r="AL503" s="661">
        <v>1</v>
      </c>
      <c r="AM503" s="661">
        <v>2</v>
      </c>
      <c r="AN503" s="661">
        <v>2</v>
      </c>
    </row>
    <row r="504" spans="1:40" ht="12.75" customHeight="1" outlineLevel="1" x14ac:dyDescent="0.2">
      <c r="A504" s="100">
        <v>58</v>
      </c>
      <c r="B504" s="644" t="str">
        <f t="shared" si="59"/>
        <v>Producerea de aluminiu primar</v>
      </c>
      <c r="C504" s="21" t="str">
        <f t="shared" si="59"/>
        <v>Aluminiu primar</v>
      </c>
      <c r="D504" s="21" t="str">
        <f t="shared" si="59"/>
        <v>Metoda bilanțului masic</v>
      </c>
      <c r="E504" s="21"/>
      <c r="F504" s="181" t="str">
        <f t="shared" si="57"/>
        <v>Metoda bilanțului masic, articolul 25</v>
      </c>
      <c r="G504" s="125" t="s">
        <v>500</v>
      </c>
      <c r="H504" s="178" t="str">
        <f>Translations!$B$493</f>
        <v>Valori implicite de tip I</v>
      </c>
      <c r="I504" s="178"/>
      <c r="J504" s="178" t="str">
        <f>Translations!$B$528</f>
        <v>Valori implicite de tip II</v>
      </c>
      <c r="K504" s="178" t="str">
        <f>Translations!$B$1061</f>
        <v>Indicatori stabiliți (dacă este cazul)</v>
      </c>
      <c r="L504" s="178" t="str">
        <f>Translations!$B$527</f>
        <v>Analize de laborator</v>
      </c>
      <c r="M504" s="180"/>
      <c r="N504" s="125">
        <f t="shared" si="60"/>
        <v>3</v>
      </c>
      <c r="O504" s="176" t="str">
        <f t="shared" si="51"/>
        <v>Aluminiu primar: Metoda bilanțului masic</v>
      </c>
      <c r="P504" s="89"/>
      <c r="Q504" s="89" t="str">
        <f t="shared" si="58"/>
        <v>CarbC_Aluminiu primar: Metoda bilanțului masic</v>
      </c>
      <c r="X504" s="100" t="b">
        <f t="shared" si="49"/>
        <v>0</v>
      </c>
      <c r="AJ504" s="661">
        <v>1</v>
      </c>
      <c r="AK504" s="661" t="s">
        <v>307</v>
      </c>
      <c r="AL504" s="661">
        <v>1</v>
      </c>
      <c r="AM504" s="661">
        <v>2</v>
      </c>
      <c r="AN504" s="661">
        <v>2</v>
      </c>
    </row>
    <row r="505" spans="1:40" ht="12.75" customHeight="1" outlineLevel="1" x14ac:dyDescent="0.2">
      <c r="A505" s="100">
        <v>59</v>
      </c>
      <c r="B505" s="644" t="str">
        <f t="shared" si="59"/>
        <v>Producerea de aluminiu primar</v>
      </c>
      <c r="C505" s="21" t="str">
        <f t="shared" si="59"/>
        <v>Aluminiu primar</v>
      </c>
      <c r="D505" s="21" t="str">
        <f t="shared" si="59"/>
        <v>Emisii de PFC (metoda pantei)</v>
      </c>
      <c r="E505" s="21"/>
      <c r="F505" s="181" t="str">
        <f t="shared" si="57"/>
        <v>Calcul cu dispoziții speciale pentru PFC (anexa IV secțiunea 8)</v>
      </c>
      <c r="G505" s="125" t="str">
        <f>EUconst_NA</f>
        <v>n.a.</v>
      </c>
      <c r="H505" s="178"/>
      <c r="I505" s="178"/>
      <c r="J505" s="181"/>
      <c r="K505" s="181"/>
      <c r="L505" s="178"/>
      <c r="M505" s="180"/>
      <c r="N505" s="125" t="str">
        <f t="shared" si="60"/>
        <v>n.a.</v>
      </c>
      <c r="O505" s="176" t="str">
        <f t="shared" si="51"/>
        <v>Aluminiu primar: Emisii de PFC (metoda pantei)</v>
      </c>
      <c r="P505" s="89"/>
      <c r="Q505" s="89" t="str">
        <f t="shared" si="58"/>
        <v>CarbC_Aluminiu primar: Emisii de PFC (metoda pantei)</v>
      </c>
      <c r="X505" s="100" t="b">
        <f t="shared" si="49"/>
        <v>1</v>
      </c>
      <c r="AJ505" s="661" t="s">
        <v>307</v>
      </c>
      <c r="AK505" s="661" t="s">
        <v>307</v>
      </c>
      <c r="AL505" s="661" t="s">
        <v>307</v>
      </c>
      <c r="AM505" s="661" t="s">
        <v>307</v>
      </c>
      <c r="AN505" s="661" t="s">
        <v>307</v>
      </c>
    </row>
    <row r="506" spans="1:40" ht="12.75" customHeight="1" outlineLevel="1" x14ac:dyDescent="0.2">
      <c r="A506" s="100">
        <v>60</v>
      </c>
      <c r="B506" s="644" t="str">
        <f t="shared" si="59"/>
        <v>Producerea de aluminiu primar</v>
      </c>
      <c r="C506" s="21" t="str">
        <f t="shared" si="59"/>
        <v>Aluminiu primar</v>
      </c>
      <c r="D506" s="21" t="str">
        <f t="shared" si="59"/>
        <v>Emisii de PFC (metoda supratensiunii)</v>
      </c>
      <c r="E506" s="21"/>
      <c r="F506" s="181" t="str">
        <f t="shared" si="57"/>
        <v>Calcul cu dispoziții speciale pentru PFC (anexa IV secțiunea 8)</v>
      </c>
      <c r="G506" s="125" t="str">
        <f>EUconst_NA</f>
        <v>n.a.</v>
      </c>
      <c r="H506" s="178"/>
      <c r="I506" s="178"/>
      <c r="J506" s="181"/>
      <c r="K506" s="181"/>
      <c r="L506" s="178"/>
      <c r="M506" s="180"/>
      <c r="N506" s="125" t="str">
        <f t="shared" si="60"/>
        <v>n.a.</v>
      </c>
      <c r="O506" s="176" t="str">
        <f t="shared" si="51"/>
        <v>Aluminiu primar: Emisii de PFC (metoda supratensiunii)</v>
      </c>
      <c r="P506" s="89"/>
      <c r="Q506" s="89" t="str">
        <f t="shared" si="58"/>
        <v>CarbC_Aluminiu primar: Emisii de PFC (metoda supratensiunii)</v>
      </c>
      <c r="X506" s="100" t="b">
        <f>IF(G506=EUconst_NA,TRUE,FALSE)</f>
        <v>1</v>
      </c>
      <c r="AJ506" s="661" t="s">
        <v>307</v>
      </c>
      <c r="AK506" s="661" t="s">
        <v>307</v>
      </c>
      <c r="AL506" s="661" t="s">
        <v>307</v>
      </c>
      <c r="AM506" s="661" t="s">
        <v>307</v>
      </c>
      <c r="AN506" s="661" t="s">
        <v>307</v>
      </c>
    </row>
    <row r="507" spans="1:40" ht="12.75" customHeight="1" outlineLevel="1" x14ac:dyDescent="0.2">
      <c r="B507" s="89"/>
      <c r="C507" s="89"/>
      <c r="D507" s="89"/>
      <c r="E507" s="89"/>
      <c r="F507" s="89"/>
      <c r="G507" s="89"/>
      <c r="H507" s="109"/>
      <c r="I507" s="109"/>
      <c r="J507" s="89"/>
      <c r="K507" s="89"/>
      <c r="L507" s="109"/>
      <c r="M507" s="109"/>
      <c r="N507" s="125"/>
      <c r="O507" s="89"/>
      <c r="P507" s="89"/>
      <c r="Q507" s="89"/>
      <c r="X507" s="100" t="b">
        <f>IF(G507=EUconst_NA,TRUE,FALSE)</f>
        <v>0</v>
      </c>
    </row>
    <row r="508" spans="1:40" s="170" customFormat="1" ht="12.75" customHeight="1" outlineLevel="1" x14ac:dyDescent="0.2">
      <c r="A508" s="170" t="s">
        <v>519</v>
      </c>
      <c r="B508" s="171" t="s">
        <v>528</v>
      </c>
      <c r="C508" s="171" t="str">
        <f>Translations!$B$957</f>
        <v>Denumire scurtă</v>
      </c>
      <c r="D508" s="171" t="str">
        <f>Translations!$B$958</f>
        <v>Subactivitate</v>
      </c>
      <c r="E508" s="171" t="str">
        <f>Translations!$B$389</f>
        <v>Parametru</v>
      </c>
      <c r="F508" s="171" t="str">
        <f>Translations!$B$959</f>
        <v>Tip sursă</v>
      </c>
      <c r="G508" s="173" t="str">
        <f>Translations!$B$960</f>
        <v>Minim</v>
      </c>
      <c r="H508" s="173">
        <v>1</v>
      </c>
      <c r="I508" s="173">
        <v>2</v>
      </c>
      <c r="J508" s="173" t="s">
        <v>402</v>
      </c>
      <c r="K508" s="173" t="str">
        <f>Translations!$B$928</f>
        <v>2b</v>
      </c>
      <c r="L508" s="173">
        <v>3</v>
      </c>
      <c r="M508" s="173">
        <v>4</v>
      </c>
      <c r="N508" s="173" t="str">
        <f>Translations!$B$961</f>
        <v>Maxim</v>
      </c>
      <c r="O508" s="174"/>
      <c r="X508" s="170" t="str">
        <f>Translations!$B$962</f>
        <v>Colorez în gri?</v>
      </c>
      <c r="AI508" s="170" t="s">
        <v>531</v>
      </c>
      <c r="AJ508" s="241">
        <v>1</v>
      </c>
      <c r="AK508" s="241">
        <v>2</v>
      </c>
      <c r="AL508" s="241" t="s">
        <v>402</v>
      </c>
      <c r="AM508" s="241" t="str">
        <f>Translations!$B$928</f>
        <v>2b</v>
      </c>
      <c r="AN508" s="241">
        <v>3</v>
      </c>
    </row>
    <row r="509" spans="1:40" ht="12.75" customHeight="1" outlineLevel="1" x14ac:dyDescent="0.2">
      <c r="A509" s="100">
        <v>1</v>
      </c>
      <c r="B509" s="643" t="str">
        <f t="shared" ref="B509:D528" si="61">B447</f>
        <v>Arderea combustibililor</v>
      </c>
      <c r="C509" s="89" t="str">
        <f t="shared" si="61"/>
        <v>Ardere</v>
      </c>
      <c r="D509" s="89" t="str">
        <f t="shared" si="61"/>
        <v>Combustibili comerciali standard</v>
      </c>
      <c r="E509" s="89"/>
      <c r="F509" s="181" t="str">
        <f t="shared" ref="F509:F540" si="62">F447</f>
        <v>Metodă standard: Combustibil, articolul 24 alineatul (1)</v>
      </c>
      <c r="G509" s="125">
        <v>1</v>
      </c>
      <c r="H509" s="178" t="str">
        <f>Translations!$B$505</f>
        <v>Fracțiune de biomasă de tipul I</v>
      </c>
      <c r="I509" s="178" t="str">
        <f>Translations!$B$510</f>
        <v>Fracțiune de biomasă de tip II</v>
      </c>
      <c r="J509" s="178"/>
      <c r="K509" s="178"/>
      <c r="L509" s="178" t="str">
        <f>Translations!$B$1266</f>
        <v>Analizați fracțiunea de biomasă</v>
      </c>
      <c r="M509" s="180"/>
      <c r="N509" s="125">
        <f>G509</f>
        <v>1</v>
      </c>
      <c r="O509" s="176" t="str">
        <f>C509 &amp; ": " &amp;D509</f>
        <v>Ardere: Combustibili comerciali standard</v>
      </c>
      <c r="P509" s="89"/>
      <c r="Q509" s="89" t="str">
        <f t="shared" ref="Q509:Q540" si="63">EUconst_CNTR_BiomassContent&amp;O509</f>
        <v>BioC_Ardere: Combustibili comerciali standard</v>
      </c>
      <c r="X509" s="100" t="b">
        <f t="shared" ref="X509:X568" si="64">IF(G509=EUconst_NA,TRUE,FALSE)</f>
        <v>0</v>
      </c>
      <c r="AJ509" s="661">
        <v>1</v>
      </c>
      <c r="AK509" s="661" t="str">
        <f>Translations!$B$510</f>
        <v>Fracțiune de biomasă de tip II</v>
      </c>
      <c r="AL509" s="661" t="s">
        <v>307</v>
      </c>
      <c r="AM509" s="661" t="s">
        <v>307</v>
      </c>
      <c r="AN509" s="661">
        <v>2</v>
      </c>
    </row>
    <row r="510" spans="1:40" ht="12.75" customHeight="1" outlineLevel="1" x14ac:dyDescent="0.2">
      <c r="A510" s="100">
        <v>2</v>
      </c>
      <c r="B510" s="644" t="str">
        <f t="shared" si="61"/>
        <v>Arderea combustibililor</v>
      </c>
      <c r="C510" s="21" t="str">
        <f t="shared" si="61"/>
        <v>Ardere</v>
      </c>
      <c r="D510" s="21" t="str">
        <f t="shared" si="61"/>
        <v>Alți combustibili gazoși și lichizi</v>
      </c>
      <c r="E510" s="21"/>
      <c r="F510" s="181" t="str">
        <f t="shared" si="62"/>
        <v>Metodă standard: Combustibil, articolul 24 alineatul (1)</v>
      </c>
      <c r="G510" s="125">
        <v>1</v>
      </c>
      <c r="H510" s="178" t="str">
        <f>Translations!$B$505</f>
        <v>Fracțiune de biomasă de tipul I</v>
      </c>
      <c r="I510" s="178" t="str">
        <f>Translations!$B$510</f>
        <v>Fracțiune de biomasă de tip II</v>
      </c>
      <c r="J510" s="178"/>
      <c r="K510" s="178"/>
      <c r="L510" s="178" t="str">
        <f>Translations!$B$1266</f>
        <v>Analizați fracțiunea de biomasă</v>
      </c>
      <c r="M510" s="180"/>
      <c r="N510" s="125">
        <f>IF(G510=EUconst_NA,EUconst_NA,IF(ISBLANK(J510),COUNTA(H510:M510),COUNTA(H510,J510,L510)))</f>
        <v>3</v>
      </c>
      <c r="O510" s="176" t="str">
        <f>C510 &amp; ": " &amp;D510</f>
        <v>Ardere: Alți combustibili gazoși și lichizi</v>
      </c>
      <c r="P510" s="89"/>
      <c r="Q510" s="89" t="str">
        <f t="shared" si="63"/>
        <v>BioC_Ardere: Alți combustibili gazoși și lichizi</v>
      </c>
      <c r="X510" s="100" t="b">
        <f t="shared" si="64"/>
        <v>0</v>
      </c>
      <c r="AJ510" s="661">
        <v>1</v>
      </c>
      <c r="AK510" s="661" t="str">
        <f>Translations!$B$510</f>
        <v>Fracțiune de biomasă de tip II</v>
      </c>
      <c r="AL510" s="661" t="s">
        <v>307</v>
      </c>
      <c r="AM510" s="661" t="s">
        <v>307</v>
      </c>
      <c r="AN510" s="661">
        <v>2</v>
      </c>
    </row>
    <row r="511" spans="1:40" ht="12.75" customHeight="1" outlineLevel="1" x14ac:dyDescent="0.2">
      <c r="A511" s="100">
        <v>3</v>
      </c>
      <c r="B511" s="644" t="str">
        <f t="shared" si="61"/>
        <v>Arderea combustibililor</v>
      </c>
      <c r="C511" s="21" t="str">
        <f t="shared" si="61"/>
        <v>Ardere</v>
      </c>
      <c r="D511" s="21" t="str">
        <f t="shared" si="61"/>
        <v>Combustibili solizi</v>
      </c>
      <c r="E511" s="21"/>
      <c r="F511" s="181" t="str">
        <f t="shared" si="62"/>
        <v>Metodă standard: Combustibil, articolul 24 alineatul (1)</v>
      </c>
      <c r="G511" s="125">
        <v>1</v>
      </c>
      <c r="H511" s="178" t="str">
        <f>Translations!$B$505</f>
        <v>Fracțiune de biomasă de tipul I</v>
      </c>
      <c r="I511" s="178" t="str">
        <f>Translations!$B$510</f>
        <v>Fracțiune de biomasă de tip II</v>
      </c>
      <c r="J511" s="178"/>
      <c r="K511" s="178"/>
      <c r="L511" s="178" t="str">
        <f>Translations!$B$1266</f>
        <v>Analizați fracțiunea de biomasă</v>
      </c>
      <c r="M511" s="180"/>
      <c r="N511" s="125">
        <f>IF(G511=EUconst_NA,EUconst_NA,IF(ISBLANK(J511),COUNTA(H511:M511),COUNTA(H511,J511,L511)))</f>
        <v>3</v>
      </c>
      <c r="O511" s="176" t="str">
        <f>C511 &amp; ": " &amp;D511</f>
        <v>Ardere: Combustibili solizi</v>
      </c>
      <c r="P511" s="89"/>
      <c r="Q511" s="89" t="str">
        <f>EUconst_CNTR_BiomassContent&amp;O511</f>
        <v>BioC_Ardere: Combustibili solizi</v>
      </c>
      <c r="X511" s="100" t="b">
        <f t="shared" si="64"/>
        <v>0</v>
      </c>
      <c r="AJ511" s="661">
        <v>1</v>
      </c>
      <c r="AK511" s="661" t="str">
        <f>Translations!$B$510</f>
        <v>Fracțiune de biomasă de tip II</v>
      </c>
      <c r="AL511" s="661" t="s">
        <v>307</v>
      </c>
      <c r="AM511" s="661" t="s">
        <v>307</v>
      </c>
      <c r="AN511" s="661">
        <v>2</v>
      </c>
    </row>
    <row r="512" spans="1:40" ht="12.75" customHeight="1" outlineLevel="1" x14ac:dyDescent="0.2">
      <c r="A512" s="100">
        <v>4</v>
      </c>
      <c r="B512" s="644" t="str">
        <f t="shared" si="61"/>
        <v>Arderea combustibililor</v>
      </c>
      <c r="C512" s="21" t="str">
        <f t="shared" si="61"/>
        <v>Ardere</v>
      </c>
      <c r="D512" s="21" t="str">
        <f t="shared" si="61"/>
        <v>Terminale de prelucrare a gazului</v>
      </c>
      <c r="E512" s="21"/>
      <c r="F512" s="181" t="str">
        <f t="shared" si="62"/>
        <v>Metoda bilanțului masic, articolul 25</v>
      </c>
      <c r="G512" s="125">
        <v>1</v>
      </c>
      <c r="H512" s="178" t="str">
        <f>Translations!$B$505</f>
        <v>Fracțiune de biomasă de tipul I</v>
      </c>
      <c r="I512" s="178" t="str">
        <f>Translations!$B$510</f>
        <v>Fracțiune de biomasă de tip II</v>
      </c>
      <c r="J512" s="178"/>
      <c r="K512" s="178"/>
      <c r="L512" s="178" t="str">
        <f>Translations!$B$1266</f>
        <v>Analizați fracțiunea de biomasă</v>
      </c>
      <c r="M512" s="180"/>
      <c r="N512" s="125">
        <f>IF(G512=EUconst_NA,EUconst_NA,IF(ISBLANK(J512),COUNTA(H512:M512),COUNTA(H512,J512,L512)))</f>
        <v>3</v>
      </c>
      <c r="O512" s="176" t="str">
        <f t="shared" ref="O512:O568" si="65">C512 &amp; ": " &amp;D512</f>
        <v>Ardere: Terminale de prelucrare a gazului</v>
      </c>
      <c r="P512" s="89"/>
      <c r="Q512" s="89" t="str">
        <f t="shared" si="63"/>
        <v>BioC_Ardere: Terminale de prelucrare a gazului</v>
      </c>
      <c r="U512" s="263"/>
      <c r="X512" s="100" t="b">
        <f t="shared" si="64"/>
        <v>0</v>
      </c>
      <c r="AJ512" s="661">
        <v>1</v>
      </c>
      <c r="AK512" s="661" t="str">
        <f>Translations!$B$510</f>
        <v>Fracțiune de biomasă de tip II</v>
      </c>
      <c r="AL512" s="661" t="s">
        <v>307</v>
      </c>
      <c r="AM512" s="661" t="s">
        <v>307</v>
      </c>
      <c r="AN512" s="661">
        <v>2</v>
      </c>
    </row>
    <row r="513" spans="1:40" ht="12.75" customHeight="1" outlineLevel="1" x14ac:dyDescent="0.2">
      <c r="A513" s="100">
        <v>5</v>
      </c>
      <c r="B513" s="644" t="str">
        <f t="shared" si="61"/>
        <v>Arderea combustibililor</v>
      </c>
      <c r="C513" s="21" t="str">
        <f t="shared" si="61"/>
        <v>Ardere</v>
      </c>
      <c r="D513" s="21" t="str">
        <f t="shared" si="61"/>
        <v>Flăcări deschise</v>
      </c>
      <c r="E513" s="21"/>
      <c r="F513" s="181" t="str">
        <f t="shared" si="62"/>
        <v>Metodă standard: Combustibil, articolul 24 alineatul (1)</v>
      </c>
      <c r="G513" s="125">
        <v>1</v>
      </c>
      <c r="H513" s="178" t="str">
        <f>Translations!$B$505</f>
        <v>Fracțiune de biomasă de tipul I</v>
      </c>
      <c r="I513" s="178" t="str">
        <f>Translations!$B$510</f>
        <v>Fracțiune de biomasă de tip II</v>
      </c>
      <c r="J513" s="178"/>
      <c r="K513" s="178"/>
      <c r="L513" s="178" t="str">
        <f>Translations!$B$1266</f>
        <v>Analizați fracțiunea de biomasă</v>
      </c>
      <c r="M513" s="180"/>
      <c r="N513" s="125">
        <f t="shared" ref="N513:N568" si="66">IF(G513=EUconst_NA,EUconst_NA,IF(ISBLANK(J513),COUNTA(H513:M513),COUNTA(H513,J513,L513)))</f>
        <v>3</v>
      </c>
      <c r="O513" s="176" t="str">
        <f t="shared" si="65"/>
        <v>Ardere: Flăcări deschise</v>
      </c>
      <c r="P513" s="89"/>
      <c r="Q513" s="89" t="str">
        <f t="shared" si="63"/>
        <v>BioC_Ardere: Flăcări deschise</v>
      </c>
      <c r="X513" s="100" t="b">
        <f t="shared" si="64"/>
        <v>0</v>
      </c>
      <c r="AJ513" s="661">
        <v>1</v>
      </c>
      <c r="AK513" s="661" t="str">
        <f>Translations!$B$510</f>
        <v>Fracțiune de biomasă de tip II</v>
      </c>
      <c r="AL513" s="661" t="s">
        <v>307</v>
      </c>
      <c r="AM513" s="661" t="s">
        <v>307</v>
      </c>
      <c r="AN513" s="661">
        <v>2</v>
      </c>
    </row>
    <row r="514" spans="1:40" ht="12.75" customHeight="1" outlineLevel="1" x14ac:dyDescent="0.2">
      <c r="A514" s="100">
        <v>6</v>
      </c>
      <c r="B514" s="644" t="str">
        <f t="shared" si="61"/>
        <v>Arderea combustibililor</v>
      </c>
      <c r="C514" s="21" t="str">
        <f t="shared" si="61"/>
        <v>Ardere</v>
      </c>
      <c r="D514" s="21" t="str">
        <f t="shared" si="61"/>
        <v>Epurare (carbonat)</v>
      </c>
      <c r="E514" s="21"/>
      <c r="F514" s="181" t="str">
        <f t="shared" si="62"/>
        <v>Metodă standard: Proces, articolul 24 alineatul (2)</v>
      </c>
      <c r="G514" s="125" t="str">
        <f>EUconst_NA</f>
        <v>n.a.</v>
      </c>
      <c r="H514" s="178"/>
      <c r="I514" s="178"/>
      <c r="J514" s="181"/>
      <c r="K514" s="181"/>
      <c r="L514" s="178"/>
      <c r="M514" s="180"/>
      <c r="N514" s="125" t="str">
        <f t="shared" si="66"/>
        <v>n.a.</v>
      </c>
      <c r="O514" s="176" t="str">
        <f t="shared" si="65"/>
        <v>Ardere: Epurare (carbonat)</v>
      </c>
      <c r="P514" s="89"/>
      <c r="Q514" s="89" t="str">
        <f t="shared" si="63"/>
        <v>BioC_Ardere: Epurare (carbonat)</v>
      </c>
      <c r="X514" s="100" t="b">
        <f t="shared" si="64"/>
        <v>1</v>
      </c>
      <c r="AJ514" s="661" t="s">
        <v>307</v>
      </c>
      <c r="AK514" s="661" t="s">
        <v>307</v>
      </c>
      <c r="AL514" s="661" t="s">
        <v>307</v>
      </c>
      <c r="AM514" s="661" t="s">
        <v>307</v>
      </c>
      <c r="AN514" s="661" t="s">
        <v>307</v>
      </c>
    </row>
    <row r="515" spans="1:40" ht="12.75" customHeight="1" outlineLevel="1" x14ac:dyDescent="0.2">
      <c r="A515" s="100">
        <v>7</v>
      </c>
      <c r="B515" s="644" t="str">
        <f t="shared" si="61"/>
        <v>Arderea combustibililor</v>
      </c>
      <c r="C515" s="21" t="str">
        <f t="shared" si="61"/>
        <v>Ardere</v>
      </c>
      <c r="D515" s="21" t="str">
        <f t="shared" si="61"/>
        <v>Epurare (ghips)</v>
      </c>
      <c r="E515" s="21"/>
      <c r="F515" s="181" t="str">
        <f t="shared" si="62"/>
        <v>Metodă standard: Proces, articolul 24 alineatul (2)</v>
      </c>
      <c r="G515" s="125" t="str">
        <f>EUconst_NA</f>
        <v>n.a.</v>
      </c>
      <c r="H515" s="178"/>
      <c r="I515" s="178"/>
      <c r="J515" s="181"/>
      <c r="K515" s="181"/>
      <c r="L515" s="178"/>
      <c r="M515" s="180"/>
      <c r="N515" s="125" t="str">
        <f t="shared" si="66"/>
        <v>n.a.</v>
      </c>
      <c r="O515" s="176" t="str">
        <f t="shared" si="65"/>
        <v>Ardere: Epurare (ghips)</v>
      </c>
      <c r="P515" s="89"/>
      <c r="Q515" s="89" t="str">
        <f t="shared" si="63"/>
        <v>BioC_Ardere: Epurare (ghips)</v>
      </c>
      <c r="X515" s="100" t="b">
        <f t="shared" si="64"/>
        <v>1</v>
      </c>
      <c r="AJ515" s="661" t="s">
        <v>307</v>
      </c>
      <c r="AK515" s="661" t="s">
        <v>307</v>
      </c>
      <c r="AL515" s="661" t="s">
        <v>307</v>
      </c>
      <c r="AM515" s="661" t="s">
        <v>307</v>
      </c>
      <c r="AN515" s="661" t="s">
        <v>307</v>
      </c>
    </row>
    <row r="516" spans="1:40" ht="12.75" customHeight="1" outlineLevel="1" x14ac:dyDescent="0.2">
      <c r="A516" s="100">
        <v>8</v>
      </c>
      <c r="B516" s="644" t="str">
        <f t="shared" si="61"/>
        <v>Arderea combustibililor</v>
      </c>
      <c r="C516" s="21" t="str">
        <f t="shared" si="61"/>
        <v>Ardere</v>
      </c>
      <c r="D516" s="21" t="str">
        <f t="shared" si="61"/>
        <v>Epurare (uree)</v>
      </c>
      <c r="E516" s="21"/>
      <c r="F516" s="181" t="str">
        <f t="shared" si="62"/>
        <v>Metodă standard: Proces, articolul 24 alineatul (2)</v>
      </c>
      <c r="G516" s="125" t="str">
        <f>EUconst_NA</f>
        <v>n.a.</v>
      </c>
      <c r="H516" s="178"/>
      <c r="I516" s="178"/>
      <c r="J516" s="181"/>
      <c r="K516" s="181"/>
      <c r="L516" s="178"/>
      <c r="M516" s="180"/>
      <c r="N516" s="125" t="str">
        <f t="shared" si="66"/>
        <v>n.a.</v>
      </c>
      <c r="O516" s="176" t="str">
        <f t="shared" si="65"/>
        <v>Ardere: Epurare (uree)</v>
      </c>
      <c r="P516" s="89"/>
      <c r="Q516" s="89" t="str">
        <f t="shared" si="63"/>
        <v>BioC_Ardere: Epurare (uree)</v>
      </c>
      <c r="X516" s="100" t="b">
        <f t="shared" si="64"/>
        <v>1</v>
      </c>
      <c r="AJ516" s="661" t="s">
        <v>307</v>
      </c>
      <c r="AK516" s="661" t="s">
        <v>307</v>
      </c>
      <c r="AL516" s="661" t="s">
        <v>307</v>
      </c>
      <c r="AM516" s="661" t="s">
        <v>307</v>
      </c>
      <c r="AN516" s="661" t="s">
        <v>307</v>
      </c>
    </row>
    <row r="517" spans="1:40" ht="12.75" customHeight="1" outlineLevel="1" x14ac:dyDescent="0.2">
      <c r="A517" s="100">
        <v>9</v>
      </c>
      <c r="B517" s="644" t="str">
        <f t="shared" si="61"/>
        <v xml:space="preserve">Rafinarea de ulei mineral </v>
      </c>
      <c r="C517" s="21" t="str">
        <f t="shared" si="61"/>
        <v>Rafinării</v>
      </c>
      <c r="D517" s="21" t="str">
        <f t="shared" si="61"/>
        <v>Bilanțul masic</v>
      </c>
      <c r="E517" s="21"/>
      <c r="F517" s="181" t="str">
        <f t="shared" si="62"/>
        <v>Metoda bilanțului masic, articolul 25</v>
      </c>
      <c r="G517" s="125">
        <v>1</v>
      </c>
      <c r="H517" s="178" t="str">
        <f>Translations!$B$505</f>
        <v>Fracțiune de biomasă de tipul I</v>
      </c>
      <c r="I517" s="178" t="str">
        <f>Translations!$B$510</f>
        <v>Fracțiune de biomasă de tip II</v>
      </c>
      <c r="J517" s="178"/>
      <c r="K517" s="178"/>
      <c r="L517" s="178" t="str">
        <f>Translations!$B$1266</f>
        <v>Analizați fracțiunea de biomasă</v>
      </c>
      <c r="M517" s="180"/>
      <c r="N517" s="125">
        <f t="shared" si="66"/>
        <v>3</v>
      </c>
      <c r="O517" s="176" t="str">
        <f t="shared" si="65"/>
        <v>Rafinării: Bilanțul masic</v>
      </c>
      <c r="P517" s="89"/>
      <c r="Q517" s="89" t="str">
        <f t="shared" si="63"/>
        <v>BioC_Rafinării: Bilanțul masic</v>
      </c>
      <c r="U517" s="263"/>
      <c r="X517" s="100" t="b">
        <f t="shared" si="64"/>
        <v>0</v>
      </c>
      <c r="AJ517" s="661">
        <v>1</v>
      </c>
      <c r="AK517" s="661" t="str">
        <f>Translations!$B$510</f>
        <v>Fracțiune de biomasă de tip II</v>
      </c>
      <c r="AL517" s="661" t="s">
        <v>307</v>
      </c>
      <c r="AM517" s="661" t="s">
        <v>307</v>
      </c>
      <c r="AN517" s="661">
        <v>2</v>
      </c>
    </row>
    <row r="518" spans="1:40" ht="12.75" customHeight="1" outlineLevel="1" x14ac:dyDescent="0.2">
      <c r="A518" s="100">
        <v>10</v>
      </c>
      <c r="B518" s="644" t="str">
        <f t="shared" si="61"/>
        <v xml:space="preserve">Rafinarea de ulei mineral </v>
      </c>
      <c r="C518" s="21" t="str">
        <f t="shared" si="61"/>
        <v>Rafinării</v>
      </c>
      <c r="D518" s="21" t="str">
        <f t="shared" si="61"/>
        <v>Regenerarea catalizatorilor de cracare</v>
      </c>
      <c r="E518" s="21"/>
      <c r="F518" s="181" t="str">
        <f t="shared" si="62"/>
        <v>Metoda bilanțului masic, articolul 25</v>
      </c>
      <c r="G518" s="125">
        <v>1</v>
      </c>
      <c r="H518" s="178" t="str">
        <f>Translations!$B$505</f>
        <v>Fracțiune de biomasă de tipul I</v>
      </c>
      <c r="I518" s="178" t="str">
        <f>Translations!$B$510</f>
        <v>Fracțiune de biomasă de tip II</v>
      </c>
      <c r="J518" s="178"/>
      <c r="K518" s="178"/>
      <c r="L518" s="178" t="str">
        <f>Translations!$B$1266</f>
        <v>Analizați fracțiunea de biomasă</v>
      </c>
      <c r="M518" s="180"/>
      <c r="N518" s="125">
        <f t="shared" si="66"/>
        <v>3</v>
      </c>
      <c r="O518" s="176" t="str">
        <f t="shared" si="65"/>
        <v>Rafinării: Regenerarea catalizatorilor de cracare</v>
      </c>
      <c r="P518" s="89"/>
      <c r="Q518" s="89" t="str">
        <f t="shared" si="63"/>
        <v>BioC_Rafinării: Regenerarea catalizatorilor de cracare</v>
      </c>
      <c r="X518" s="100" t="b">
        <f t="shared" si="64"/>
        <v>0</v>
      </c>
      <c r="AJ518" s="661">
        <v>1</v>
      </c>
      <c r="AK518" s="661" t="str">
        <f>Translations!$B$510</f>
        <v>Fracțiune de biomasă de tip II</v>
      </c>
      <c r="AL518" s="661" t="s">
        <v>307</v>
      </c>
      <c r="AM518" s="661" t="s">
        <v>307</v>
      </c>
      <c r="AN518" s="661">
        <v>2</v>
      </c>
    </row>
    <row r="519" spans="1:40" ht="12.75" customHeight="1" outlineLevel="1" x14ac:dyDescent="0.2">
      <c r="A519" s="100">
        <v>11</v>
      </c>
      <c r="B519" s="644" t="str">
        <f t="shared" si="61"/>
        <v xml:space="preserve">Rafinarea de ulei mineral </v>
      </c>
      <c r="C519" s="21" t="str">
        <f t="shared" si="61"/>
        <v>Rafinării</v>
      </c>
      <c r="D519" s="21" t="str">
        <f t="shared" si="61"/>
        <v>Producția de hidrogen</v>
      </c>
      <c r="E519" s="642"/>
      <c r="F519" s="181" t="str">
        <f t="shared" si="62"/>
        <v>Metoda bilanțului masic, articolul 25</v>
      </c>
      <c r="G519" s="125">
        <v>1</v>
      </c>
      <c r="H519" s="178" t="str">
        <f>Translations!$B$505</f>
        <v>Fracțiune de biomasă de tipul I</v>
      </c>
      <c r="I519" s="178" t="str">
        <f>Translations!$B$510</f>
        <v>Fracțiune de biomasă de tip II</v>
      </c>
      <c r="J519" s="178"/>
      <c r="K519" s="178"/>
      <c r="L519" s="178" t="str">
        <f>Translations!$B$1266</f>
        <v>Analizați fracțiunea de biomasă</v>
      </c>
      <c r="M519" s="180"/>
      <c r="N519" s="125">
        <f t="shared" si="66"/>
        <v>3</v>
      </c>
      <c r="O519" s="176" t="str">
        <f t="shared" si="65"/>
        <v>Rafinării: Producția de hidrogen</v>
      </c>
      <c r="P519" s="89"/>
      <c r="Q519" s="89" t="str">
        <f t="shared" si="63"/>
        <v>BioC_Rafinării: Producția de hidrogen</v>
      </c>
      <c r="V519" s="84"/>
      <c r="X519" s="100" t="b">
        <f t="shared" si="64"/>
        <v>0</v>
      </c>
      <c r="AJ519" s="661">
        <v>1</v>
      </c>
      <c r="AK519" s="661" t="str">
        <f>Translations!$B$510</f>
        <v>Fracțiune de biomasă de tip II</v>
      </c>
      <c r="AL519" s="661" t="s">
        <v>307</v>
      </c>
      <c r="AM519" s="661" t="s">
        <v>307</v>
      </c>
      <c r="AN519" s="661">
        <v>2</v>
      </c>
    </row>
    <row r="520" spans="1:40" ht="12.75" customHeight="1" outlineLevel="1" x14ac:dyDescent="0.2">
      <c r="A520" s="100">
        <v>12</v>
      </c>
      <c r="B520" s="644" t="str">
        <f t="shared" si="61"/>
        <v>Producerea de cocs</v>
      </c>
      <c r="C520" s="21" t="str">
        <f t="shared" si="61"/>
        <v>Cocs</v>
      </c>
      <c r="D520" s="21" t="str">
        <f t="shared" si="61"/>
        <v>Combustibil ca intrare în proces</v>
      </c>
      <c r="E520" s="21"/>
      <c r="F520" s="181" t="str">
        <f t="shared" si="62"/>
        <v>Metodă standard: Combustibil, articolul 24 alineatul (1)</v>
      </c>
      <c r="G520" s="125">
        <v>1</v>
      </c>
      <c r="H520" s="178" t="str">
        <f>Translations!$B$505</f>
        <v>Fracțiune de biomasă de tipul I</v>
      </c>
      <c r="I520" s="178" t="str">
        <f>Translations!$B$510</f>
        <v>Fracțiune de biomasă de tip II</v>
      </c>
      <c r="J520" s="178"/>
      <c r="K520" s="178"/>
      <c r="L520" s="178" t="str">
        <f>Translations!$B$1266</f>
        <v>Analizați fracțiunea de biomasă</v>
      </c>
      <c r="M520" s="180"/>
      <c r="N520" s="125">
        <f t="shared" si="66"/>
        <v>3</v>
      </c>
      <c r="O520" s="176" t="str">
        <f t="shared" si="65"/>
        <v>Cocs: Combustibil ca intrare în proces</v>
      </c>
      <c r="P520" s="89"/>
      <c r="Q520" s="89" t="str">
        <f t="shared" si="63"/>
        <v>BioC_Cocs: Combustibil ca intrare în proces</v>
      </c>
      <c r="U520" s="263"/>
      <c r="V520" s="84"/>
      <c r="X520" s="100" t="b">
        <f t="shared" si="64"/>
        <v>0</v>
      </c>
      <c r="AJ520" s="661">
        <v>1</v>
      </c>
      <c r="AK520" s="661" t="str">
        <f>Translations!$B$510</f>
        <v>Fracțiune de biomasă de tip II</v>
      </c>
      <c r="AL520" s="661" t="s">
        <v>307</v>
      </c>
      <c r="AM520" s="661" t="s">
        <v>307</v>
      </c>
      <c r="AN520" s="661">
        <v>2</v>
      </c>
    </row>
    <row r="521" spans="1:40" ht="12.75" customHeight="1" outlineLevel="1" x14ac:dyDescent="0.2">
      <c r="A521" s="100">
        <v>13</v>
      </c>
      <c r="B521" s="644" t="str">
        <f t="shared" si="61"/>
        <v>Producerea de cocs</v>
      </c>
      <c r="C521" s="21" t="str">
        <f t="shared" si="61"/>
        <v>Cocs</v>
      </c>
      <c r="D521" s="21" t="str">
        <f t="shared" si="61"/>
        <v>Proces (metoda A): numai carbonat</v>
      </c>
      <c r="E521" s="634"/>
      <c r="F521" s="181" t="str">
        <f t="shared" si="62"/>
        <v>Metodă standard: Proces, articolul 24 alineatul (2)</v>
      </c>
      <c r="G521" s="125" t="str">
        <f>EUconst_NA</f>
        <v>n.a.</v>
      </c>
      <c r="H521" s="178"/>
      <c r="I521" s="178"/>
      <c r="J521" s="181"/>
      <c r="K521" s="181"/>
      <c r="L521" s="178"/>
      <c r="M521" s="180"/>
      <c r="N521" s="125" t="str">
        <f t="shared" si="66"/>
        <v>n.a.</v>
      </c>
      <c r="O521" s="176" t="str">
        <f t="shared" si="65"/>
        <v>Cocs: Proces (metoda A): numai carbonat</v>
      </c>
      <c r="P521" s="89"/>
      <c r="Q521" s="89" t="str">
        <f t="shared" si="63"/>
        <v>BioC_Cocs: Proces (metoda A): numai carbonat</v>
      </c>
      <c r="U521" s="263"/>
      <c r="V521" s="84"/>
      <c r="X521" s="100" t="b">
        <f t="shared" si="64"/>
        <v>1</v>
      </c>
      <c r="AJ521" s="661" t="s">
        <v>307</v>
      </c>
      <c r="AK521" s="661" t="s">
        <v>307</v>
      </c>
      <c r="AL521" s="661" t="s">
        <v>307</v>
      </c>
      <c r="AM521" s="661" t="s">
        <v>307</v>
      </c>
      <c r="AN521" s="661" t="s">
        <v>307</v>
      </c>
    </row>
    <row r="522" spans="1:40" ht="12.75" customHeight="1" outlineLevel="1" x14ac:dyDescent="0.2">
      <c r="A522" s="100">
        <v>14</v>
      </c>
      <c r="B522" s="644" t="str">
        <f t="shared" si="61"/>
        <v>Producerea de cocs</v>
      </c>
      <c r="C522" s="21" t="str">
        <f t="shared" si="61"/>
        <v>Cocs</v>
      </c>
      <c r="D522" s="21" t="str">
        <f t="shared" si="61"/>
        <v>Proces (metoda A): amestec (carbonat + necalcinat)</v>
      </c>
      <c r="E522" s="634"/>
      <c r="F522" s="181" t="str">
        <f t="shared" si="62"/>
        <v>Metodă standard: Proces, articolul 24 alineatul (2)</v>
      </c>
      <c r="G522" s="125">
        <v>1</v>
      </c>
      <c r="H522" s="178" t="str">
        <f>Translations!$B$505</f>
        <v>Fracțiune de biomasă de tipul I</v>
      </c>
      <c r="I522" s="178" t="str">
        <f>Translations!$B$510</f>
        <v>Fracțiune de biomasă de tip II</v>
      </c>
      <c r="J522" s="178"/>
      <c r="K522" s="178"/>
      <c r="L522" s="178" t="str">
        <f>Translations!$B$1266</f>
        <v>Analizați fracțiunea de biomasă</v>
      </c>
      <c r="M522" s="180"/>
      <c r="N522" s="125">
        <f t="shared" si="66"/>
        <v>3</v>
      </c>
      <c r="O522" s="176" t="str">
        <f t="shared" si="65"/>
        <v>Cocs: Proces (metoda A): amestec (carbonat + necalcinat)</v>
      </c>
      <c r="P522" s="89"/>
      <c r="Q522" s="89" t="str">
        <f t="shared" si="63"/>
        <v>BioC_Cocs: Proces (metoda A): amestec (carbonat + necalcinat)</v>
      </c>
      <c r="U522" s="263"/>
      <c r="V522" s="84"/>
      <c r="X522" s="100" t="b">
        <f t="shared" si="64"/>
        <v>0</v>
      </c>
      <c r="AJ522" s="661">
        <v>1</v>
      </c>
      <c r="AK522" s="661" t="str">
        <f>Translations!$B$510</f>
        <v>Fracțiune de biomasă de tip II</v>
      </c>
      <c r="AL522" s="661" t="s">
        <v>307</v>
      </c>
      <c r="AM522" s="661" t="s">
        <v>307</v>
      </c>
      <c r="AN522" s="661">
        <v>2</v>
      </c>
    </row>
    <row r="523" spans="1:40" ht="12.75" customHeight="1" outlineLevel="1" x14ac:dyDescent="0.2">
      <c r="A523" s="100">
        <v>15</v>
      </c>
      <c r="B523" s="644" t="str">
        <f t="shared" si="61"/>
        <v>Producerea de cocs</v>
      </c>
      <c r="C523" s="21" t="str">
        <f t="shared" si="61"/>
        <v>Cocs</v>
      </c>
      <c r="D523" s="21" t="str">
        <f t="shared" si="61"/>
        <v>Proces (metoda A): necalcinat</v>
      </c>
      <c r="E523" s="634"/>
      <c r="F523" s="181" t="str">
        <f t="shared" si="62"/>
        <v>Metodă standard: Proces, articolul 24 alineatul (2)</v>
      </c>
      <c r="G523" s="125">
        <v>1</v>
      </c>
      <c r="H523" s="178" t="str">
        <f>Translations!$B$505</f>
        <v>Fracțiune de biomasă de tipul I</v>
      </c>
      <c r="I523" s="178" t="str">
        <f>Translations!$B$510</f>
        <v>Fracțiune de biomasă de tip II</v>
      </c>
      <c r="J523" s="178"/>
      <c r="K523" s="178"/>
      <c r="L523" s="178" t="str">
        <f>Translations!$B$1266</f>
        <v>Analizați fracțiunea de biomasă</v>
      </c>
      <c r="M523" s="180"/>
      <c r="N523" s="125">
        <f t="shared" si="66"/>
        <v>3</v>
      </c>
      <c r="O523" s="176" t="str">
        <f t="shared" si="65"/>
        <v>Cocs: Proces (metoda A): necalcinat</v>
      </c>
      <c r="P523" s="89"/>
      <c r="Q523" s="89" t="str">
        <f t="shared" si="63"/>
        <v>BioC_Cocs: Proces (metoda A): necalcinat</v>
      </c>
      <c r="U523" s="263"/>
      <c r="V523" s="84"/>
      <c r="X523" s="100" t="b">
        <f t="shared" si="64"/>
        <v>0</v>
      </c>
      <c r="AJ523" s="661">
        <v>1</v>
      </c>
      <c r="AK523" s="661" t="str">
        <f>Translations!$B$510</f>
        <v>Fracțiune de biomasă de tip II</v>
      </c>
      <c r="AL523" s="661" t="s">
        <v>307</v>
      </c>
      <c r="AM523" s="661" t="s">
        <v>307</v>
      </c>
      <c r="AN523" s="661">
        <v>2</v>
      </c>
    </row>
    <row r="524" spans="1:40" ht="12.75" customHeight="1" outlineLevel="1" x14ac:dyDescent="0.2">
      <c r="A524" s="100">
        <v>16</v>
      </c>
      <c r="B524" s="644" t="str">
        <f t="shared" si="61"/>
        <v>Producerea de cocs</v>
      </c>
      <c r="C524" s="21" t="str">
        <f t="shared" si="61"/>
        <v>Cocs</v>
      </c>
      <c r="D524" s="21" t="str">
        <f t="shared" si="61"/>
        <v>Proces (metoda B): producție de oxizi</v>
      </c>
      <c r="E524" s="642"/>
      <c r="F524" s="181" t="str">
        <f t="shared" si="62"/>
        <v>Metodă standard: Proces, articolul 24 alineatul (2)</v>
      </c>
      <c r="G524" s="125" t="str">
        <f>EUconst_NA</f>
        <v>n.a.</v>
      </c>
      <c r="H524" s="178"/>
      <c r="I524" s="178"/>
      <c r="J524" s="181"/>
      <c r="K524" s="181"/>
      <c r="L524" s="178"/>
      <c r="M524" s="180"/>
      <c r="N524" s="125" t="str">
        <f t="shared" si="66"/>
        <v>n.a.</v>
      </c>
      <c r="O524" s="176" t="str">
        <f t="shared" si="65"/>
        <v>Cocs: Proces (metoda B): producție de oxizi</v>
      </c>
      <c r="P524" s="89"/>
      <c r="Q524" s="89" t="str">
        <f t="shared" si="63"/>
        <v>BioC_Cocs: Proces (metoda B): producție de oxizi</v>
      </c>
      <c r="U524" s="263"/>
      <c r="V524" s="84"/>
      <c r="X524" s="100" t="b">
        <f t="shared" si="64"/>
        <v>1</v>
      </c>
      <c r="AJ524" s="661" t="s">
        <v>307</v>
      </c>
      <c r="AK524" s="661" t="s">
        <v>307</v>
      </c>
      <c r="AL524" s="661" t="s">
        <v>307</v>
      </c>
      <c r="AM524" s="661" t="s">
        <v>307</v>
      </c>
      <c r="AN524" s="661" t="s">
        <v>307</v>
      </c>
    </row>
    <row r="525" spans="1:40" ht="12.75" customHeight="1" outlineLevel="1" x14ac:dyDescent="0.2">
      <c r="A525" s="100">
        <v>17</v>
      </c>
      <c r="B525" s="644" t="str">
        <f t="shared" si="61"/>
        <v>Producerea de cocs</v>
      </c>
      <c r="C525" s="21" t="str">
        <f t="shared" si="61"/>
        <v>Cocs</v>
      </c>
      <c r="D525" s="21" t="str">
        <f t="shared" si="61"/>
        <v>Bilanțul masic</v>
      </c>
      <c r="E525" s="21"/>
      <c r="F525" s="181" t="str">
        <f t="shared" si="62"/>
        <v>Metoda bilanțului masic, articolul 25</v>
      </c>
      <c r="G525" s="125">
        <v>1</v>
      </c>
      <c r="H525" s="178" t="str">
        <f>Translations!$B$505</f>
        <v>Fracțiune de biomasă de tipul I</v>
      </c>
      <c r="I525" s="178" t="str">
        <f>Translations!$B$510</f>
        <v>Fracțiune de biomasă de tip II</v>
      </c>
      <c r="J525" s="178"/>
      <c r="K525" s="178"/>
      <c r="L525" s="178" t="str">
        <f>Translations!$B$1266</f>
        <v>Analizați fracțiunea de biomasă</v>
      </c>
      <c r="M525" s="180"/>
      <c r="N525" s="125">
        <f t="shared" si="66"/>
        <v>3</v>
      </c>
      <c r="O525" s="176" t="str">
        <f t="shared" si="65"/>
        <v>Cocs: Bilanțul masic</v>
      </c>
      <c r="P525" s="89"/>
      <c r="Q525" s="89" t="str">
        <f t="shared" si="63"/>
        <v>BioC_Cocs: Bilanțul masic</v>
      </c>
      <c r="V525" s="84"/>
      <c r="X525" s="100" t="b">
        <f t="shared" si="64"/>
        <v>0</v>
      </c>
      <c r="AJ525" s="661">
        <v>1</v>
      </c>
      <c r="AK525" s="661" t="str">
        <f>Translations!$B$510</f>
        <v>Fracțiune de biomasă de tip II</v>
      </c>
      <c r="AL525" s="661" t="s">
        <v>307</v>
      </c>
      <c r="AM525" s="661" t="s">
        <v>307</v>
      </c>
      <c r="AN525" s="661">
        <v>2</v>
      </c>
    </row>
    <row r="526" spans="1:40" ht="12.75" customHeight="1" outlineLevel="1" x14ac:dyDescent="0.2">
      <c r="A526" s="100">
        <v>18</v>
      </c>
      <c r="B526" s="644" t="str">
        <f t="shared" si="61"/>
        <v>Prăjirea și sinterizarea minereurilor metalice</v>
      </c>
      <c r="C526" s="21" t="str">
        <f t="shared" si="61"/>
        <v>Minereu metalic</v>
      </c>
      <c r="D526" s="21" t="str">
        <f t="shared" si="61"/>
        <v>Proces (metoda A): numai carbonat</v>
      </c>
      <c r="E526" s="634"/>
      <c r="F526" s="181" t="str">
        <f t="shared" si="62"/>
        <v>Metodă standard: Proces, articolul 24 alineatul (2)</v>
      </c>
      <c r="G526" s="125" t="str">
        <f>EUconst_NA</f>
        <v>n.a.</v>
      </c>
      <c r="H526" s="178"/>
      <c r="I526" s="178"/>
      <c r="J526" s="181"/>
      <c r="K526" s="181"/>
      <c r="L526" s="178"/>
      <c r="M526" s="180"/>
      <c r="N526" s="125" t="str">
        <f t="shared" si="66"/>
        <v>n.a.</v>
      </c>
      <c r="O526" s="176" t="str">
        <f t="shared" si="65"/>
        <v>Minereu metalic: Proces (metoda A): numai carbonat</v>
      </c>
      <c r="P526" s="89"/>
      <c r="Q526" s="89" t="str">
        <f t="shared" si="63"/>
        <v>BioC_Minereu metalic: Proces (metoda A): numai carbonat</v>
      </c>
      <c r="V526" s="84"/>
      <c r="X526" s="100" t="b">
        <f t="shared" si="64"/>
        <v>1</v>
      </c>
      <c r="AJ526" s="661" t="s">
        <v>307</v>
      </c>
      <c r="AK526" s="661" t="s">
        <v>307</v>
      </c>
      <c r="AL526" s="661" t="s">
        <v>307</v>
      </c>
      <c r="AM526" s="661" t="s">
        <v>307</v>
      </c>
      <c r="AN526" s="661" t="s">
        <v>307</v>
      </c>
    </row>
    <row r="527" spans="1:40" ht="12.75" customHeight="1" outlineLevel="1" x14ac:dyDescent="0.2">
      <c r="A527" s="100">
        <v>19</v>
      </c>
      <c r="B527" s="644" t="str">
        <f t="shared" si="61"/>
        <v>Prăjirea și sinterizarea minereurilor metalice</v>
      </c>
      <c r="C527" s="21" t="str">
        <f t="shared" si="61"/>
        <v>Minereu metalic</v>
      </c>
      <c r="D527" s="21" t="str">
        <f t="shared" si="61"/>
        <v>Proces (metoda A): amestec (carbonat + necalcinat)</v>
      </c>
      <c r="E527" s="634"/>
      <c r="F527" s="181" t="str">
        <f t="shared" si="62"/>
        <v>Metodă standard: Proces, articolul 24 alineatul (2)</v>
      </c>
      <c r="G527" s="125">
        <v>1</v>
      </c>
      <c r="H527" s="178" t="str">
        <f>Translations!$B$505</f>
        <v>Fracțiune de biomasă de tipul I</v>
      </c>
      <c r="I527" s="178" t="str">
        <f>Translations!$B$510</f>
        <v>Fracțiune de biomasă de tip II</v>
      </c>
      <c r="J527" s="178"/>
      <c r="K527" s="178"/>
      <c r="L527" s="178" t="str">
        <f>Translations!$B$1266</f>
        <v>Analizați fracțiunea de biomasă</v>
      </c>
      <c r="M527" s="180"/>
      <c r="N527" s="125">
        <f t="shared" si="66"/>
        <v>3</v>
      </c>
      <c r="O527" s="176" t="str">
        <f t="shared" si="65"/>
        <v>Minereu metalic: Proces (metoda A): amestec (carbonat + necalcinat)</v>
      </c>
      <c r="P527" s="89"/>
      <c r="Q527" s="89" t="str">
        <f t="shared" si="63"/>
        <v>BioC_Minereu metalic: Proces (metoda A): amestec (carbonat + necalcinat)</v>
      </c>
      <c r="U527" s="263"/>
      <c r="V527" s="84"/>
      <c r="X527" s="100" t="b">
        <f t="shared" si="64"/>
        <v>0</v>
      </c>
      <c r="AJ527" s="661">
        <v>1</v>
      </c>
      <c r="AK527" s="661" t="str">
        <f>Translations!$B$510</f>
        <v>Fracțiune de biomasă de tip II</v>
      </c>
      <c r="AL527" s="661" t="s">
        <v>307</v>
      </c>
      <c r="AM527" s="661" t="s">
        <v>307</v>
      </c>
      <c r="AN527" s="661">
        <v>2</v>
      </c>
    </row>
    <row r="528" spans="1:40" ht="12.75" customHeight="1" outlineLevel="1" x14ac:dyDescent="0.2">
      <c r="A528" s="100">
        <v>20</v>
      </c>
      <c r="B528" s="644" t="str">
        <f t="shared" si="61"/>
        <v>Prăjirea și sinterizarea minereurilor metalice</v>
      </c>
      <c r="C528" s="21" t="str">
        <f t="shared" si="61"/>
        <v>Minereu metalic</v>
      </c>
      <c r="D528" s="21" t="str">
        <f t="shared" si="61"/>
        <v>Proces (metoda A): necalcinat</v>
      </c>
      <c r="E528" s="634"/>
      <c r="F528" s="181" t="str">
        <f t="shared" si="62"/>
        <v>Metodă standard: Proces, articolul 24 alineatul (2)</v>
      </c>
      <c r="G528" s="125">
        <v>1</v>
      </c>
      <c r="H528" s="178" t="str">
        <f>Translations!$B$505</f>
        <v>Fracțiune de biomasă de tipul I</v>
      </c>
      <c r="I528" s="178" t="str">
        <f>Translations!$B$510</f>
        <v>Fracțiune de biomasă de tip II</v>
      </c>
      <c r="J528" s="178"/>
      <c r="K528" s="178"/>
      <c r="L528" s="178" t="str">
        <f>Translations!$B$1266</f>
        <v>Analizați fracțiunea de biomasă</v>
      </c>
      <c r="M528" s="180"/>
      <c r="N528" s="125">
        <f t="shared" si="66"/>
        <v>3</v>
      </c>
      <c r="O528" s="176" t="str">
        <f t="shared" si="65"/>
        <v>Minereu metalic: Proces (metoda A): necalcinat</v>
      </c>
      <c r="P528" s="89"/>
      <c r="Q528" s="89" t="str">
        <f t="shared" si="63"/>
        <v>BioC_Minereu metalic: Proces (metoda A): necalcinat</v>
      </c>
      <c r="U528" s="263"/>
      <c r="V528" s="84"/>
      <c r="X528" s="100" t="b">
        <f t="shared" si="64"/>
        <v>0</v>
      </c>
      <c r="AJ528" s="661">
        <v>1</v>
      </c>
      <c r="AK528" s="661" t="str">
        <f>Translations!$B$510</f>
        <v>Fracțiune de biomasă de tip II</v>
      </c>
      <c r="AL528" s="661" t="s">
        <v>307</v>
      </c>
      <c r="AM528" s="661" t="s">
        <v>307</v>
      </c>
      <c r="AN528" s="661">
        <v>2</v>
      </c>
    </row>
    <row r="529" spans="1:40" ht="12.75" customHeight="1" outlineLevel="1" x14ac:dyDescent="0.2">
      <c r="A529" s="100">
        <v>21</v>
      </c>
      <c r="B529" s="644" t="str">
        <f t="shared" ref="B529:D548" si="67">B467</f>
        <v>Prăjirea și sinterizarea minereurilor metalice</v>
      </c>
      <c r="C529" s="21" t="str">
        <f t="shared" si="67"/>
        <v>Minereu metalic</v>
      </c>
      <c r="D529" s="21" t="str">
        <f t="shared" si="67"/>
        <v>Proces (metoda B): producție de oxizi</v>
      </c>
      <c r="E529" s="634"/>
      <c r="F529" s="181" t="str">
        <f t="shared" si="62"/>
        <v>Metodă standard: Proces, articolul 24 alineatul (2)</v>
      </c>
      <c r="G529" s="125" t="str">
        <f>EUconst_NA</f>
        <v>n.a.</v>
      </c>
      <c r="H529" s="178"/>
      <c r="I529" s="178"/>
      <c r="J529" s="181"/>
      <c r="K529" s="181"/>
      <c r="L529" s="178"/>
      <c r="M529" s="180"/>
      <c r="N529" s="125" t="str">
        <f t="shared" si="66"/>
        <v>n.a.</v>
      </c>
      <c r="O529" s="176" t="str">
        <f t="shared" si="65"/>
        <v>Minereu metalic: Proces (metoda B): producție de oxizi</v>
      </c>
      <c r="P529" s="89"/>
      <c r="Q529" s="89" t="str">
        <f t="shared" si="63"/>
        <v>BioC_Minereu metalic: Proces (metoda B): producție de oxizi</v>
      </c>
      <c r="U529" s="263"/>
      <c r="V529" s="84"/>
      <c r="X529" s="100" t="b">
        <f t="shared" si="64"/>
        <v>1</v>
      </c>
      <c r="AJ529" s="661" t="s">
        <v>307</v>
      </c>
      <c r="AK529" s="661" t="s">
        <v>307</v>
      </c>
      <c r="AL529" s="661" t="s">
        <v>307</v>
      </c>
      <c r="AM529" s="661" t="s">
        <v>307</v>
      </c>
      <c r="AN529" s="661" t="s">
        <v>307</v>
      </c>
    </row>
    <row r="530" spans="1:40" ht="12.75" customHeight="1" outlineLevel="1" x14ac:dyDescent="0.2">
      <c r="A530" s="100">
        <v>22</v>
      </c>
      <c r="B530" s="644" t="str">
        <f t="shared" si="67"/>
        <v>Prăjirea și sinterizarea minereurilor metalice</v>
      </c>
      <c r="C530" s="21" t="str">
        <f t="shared" si="67"/>
        <v>Minereu metalic</v>
      </c>
      <c r="D530" s="21" t="str">
        <f t="shared" si="67"/>
        <v>Bilanțul masic</v>
      </c>
      <c r="E530" s="21"/>
      <c r="F530" s="181" t="str">
        <f t="shared" si="62"/>
        <v>Metoda bilanțului masic, articolul 25</v>
      </c>
      <c r="G530" s="125">
        <v>1</v>
      </c>
      <c r="H530" s="178" t="str">
        <f>Translations!$B$505</f>
        <v>Fracțiune de biomasă de tipul I</v>
      </c>
      <c r="I530" s="178" t="str">
        <f>Translations!$B$510</f>
        <v>Fracțiune de biomasă de tip II</v>
      </c>
      <c r="J530" s="178"/>
      <c r="K530" s="178"/>
      <c r="L530" s="178" t="str">
        <f>Translations!$B$1266</f>
        <v>Analizați fracțiunea de biomasă</v>
      </c>
      <c r="M530" s="180"/>
      <c r="N530" s="125">
        <f t="shared" si="66"/>
        <v>3</v>
      </c>
      <c r="O530" s="176" t="str">
        <f t="shared" si="65"/>
        <v>Minereu metalic: Bilanțul masic</v>
      </c>
      <c r="P530" s="89"/>
      <c r="Q530" s="89" t="str">
        <f t="shared" si="63"/>
        <v>BioC_Minereu metalic: Bilanțul masic</v>
      </c>
      <c r="V530" s="84"/>
      <c r="X530" s="100" t="b">
        <f t="shared" si="64"/>
        <v>0</v>
      </c>
      <c r="AJ530" s="661">
        <v>1</v>
      </c>
      <c r="AK530" s="661" t="str">
        <f>Translations!$B$510</f>
        <v>Fracțiune de biomasă de tip II</v>
      </c>
      <c r="AL530" s="661" t="s">
        <v>307</v>
      </c>
      <c r="AM530" s="661" t="s">
        <v>307</v>
      </c>
      <c r="AN530" s="661">
        <v>2</v>
      </c>
    </row>
    <row r="531" spans="1:40" ht="12.75" customHeight="1" outlineLevel="1" x14ac:dyDescent="0.2">
      <c r="A531" s="100">
        <v>23</v>
      </c>
      <c r="B531" s="644" t="str">
        <f t="shared" si="67"/>
        <v>Producerea de fontă sau oțel</v>
      </c>
      <c r="C531" s="21" t="str">
        <f t="shared" si="67"/>
        <v>Fier și oțel</v>
      </c>
      <c r="D531" s="21" t="str">
        <f t="shared" si="67"/>
        <v>Combustibil ca intrare în proces</v>
      </c>
      <c r="E531" s="21"/>
      <c r="F531" s="181" t="str">
        <f t="shared" si="62"/>
        <v>Metodă standard: Combustibil, articolul 24 alineatul (1)</v>
      </c>
      <c r="G531" s="125">
        <v>1</v>
      </c>
      <c r="H531" s="178" t="str">
        <f>Translations!$B$505</f>
        <v>Fracțiune de biomasă de tipul I</v>
      </c>
      <c r="I531" s="178" t="str">
        <f>Translations!$B$510</f>
        <v>Fracțiune de biomasă de tip II</v>
      </c>
      <c r="J531" s="178"/>
      <c r="K531" s="178"/>
      <c r="L531" s="178" t="str">
        <f>Translations!$B$1266</f>
        <v>Analizați fracțiunea de biomasă</v>
      </c>
      <c r="M531" s="180"/>
      <c r="N531" s="125">
        <f t="shared" si="66"/>
        <v>3</v>
      </c>
      <c r="O531" s="176" t="str">
        <f t="shared" si="65"/>
        <v>Fier și oțel: Combustibil ca intrare în proces</v>
      </c>
      <c r="P531" s="89"/>
      <c r="Q531" s="89" t="str">
        <f t="shared" si="63"/>
        <v>BioC_Fier și oțel: Combustibil ca intrare în proces</v>
      </c>
      <c r="V531" s="84"/>
      <c r="X531" s="100" t="b">
        <f t="shared" si="64"/>
        <v>0</v>
      </c>
      <c r="AJ531" s="661">
        <v>1</v>
      </c>
      <c r="AK531" s="661" t="str">
        <f>Translations!$B$510</f>
        <v>Fracțiune de biomasă de tip II</v>
      </c>
      <c r="AL531" s="661" t="s">
        <v>307</v>
      </c>
      <c r="AM531" s="661" t="s">
        <v>307</v>
      </c>
      <c r="AN531" s="661">
        <v>2</v>
      </c>
    </row>
    <row r="532" spans="1:40" ht="12.75" customHeight="1" outlineLevel="1" x14ac:dyDescent="0.2">
      <c r="A532" s="100">
        <v>24</v>
      </c>
      <c r="B532" s="644" t="str">
        <f t="shared" si="67"/>
        <v>Producerea de fontă sau oțel</v>
      </c>
      <c r="C532" s="21" t="str">
        <f t="shared" si="67"/>
        <v>Fier și oțel</v>
      </c>
      <c r="D532" s="21" t="str">
        <f t="shared" si="67"/>
        <v>Proces (metoda A): numai carbonat</v>
      </c>
      <c r="E532" s="634"/>
      <c r="F532" s="181" t="str">
        <f t="shared" si="62"/>
        <v>Metodă standard: Proces, articolul 24 alineatul (2)</v>
      </c>
      <c r="G532" s="125" t="str">
        <f>EUconst_NA</f>
        <v>n.a.</v>
      </c>
      <c r="H532" s="178"/>
      <c r="I532" s="178"/>
      <c r="J532" s="181"/>
      <c r="K532" s="181"/>
      <c r="L532" s="178"/>
      <c r="M532" s="180"/>
      <c r="N532" s="125" t="str">
        <f t="shared" si="66"/>
        <v>n.a.</v>
      </c>
      <c r="O532" s="176" t="str">
        <f t="shared" si="65"/>
        <v>Fier și oțel: Proces (metoda A): numai carbonat</v>
      </c>
      <c r="P532" s="89"/>
      <c r="Q532" s="89" t="str">
        <f t="shared" si="63"/>
        <v>BioC_Fier și oțel: Proces (metoda A): numai carbonat</v>
      </c>
      <c r="U532" s="263"/>
      <c r="V532" s="84"/>
      <c r="X532" s="100" t="b">
        <f t="shared" si="64"/>
        <v>1</v>
      </c>
      <c r="AJ532" s="661" t="s">
        <v>307</v>
      </c>
      <c r="AK532" s="661" t="s">
        <v>307</v>
      </c>
      <c r="AL532" s="661" t="s">
        <v>307</v>
      </c>
      <c r="AM532" s="661" t="s">
        <v>307</v>
      </c>
      <c r="AN532" s="661" t="s">
        <v>307</v>
      </c>
    </row>
    <row r="533" spans="1:40" ht="12.75" customHeight="1" outlineLevel="1" x14ac:dyDescent="0.2">
      <c r="A533" s="100">
        <v>25</v>
      </c>
      <c r="B533" s="644" t="str">
        <f t="shared" si="67"/>
        <v>Producerea de fontă sau oțel</v>
      </c>
      <c r="C533" s="21" t="str">
        <f t="shared" si="67"/>
        <v>Fier și oțel</v>
      </c>
      <c r="D533" s="21" t="str">
        <f t="shared" si="67"/>
        <v>Proces (metoda A): amestec (carbonat + necalcinat)</v>
      </c>
      <c r="E533" s="634"/>
      <c r="F533" s="181" t="str">
        <f t="shared" si="62"/>
        <v>Metodă standard: Proces, articolul 24 alineatul (2)</v>
      </c>
      <c r="G533" s="125">
        <v>1</v>
      </c>
      <c r="H533" s="178" t="str">
        <f>Translations!$B$505</f>
        <v>Fracțiune de biomasă de tipul I</v>
      </c>
      <c r="I533" s="178" t="str">
        <f>Translations!$B$510</f>
        <v>Fracțiune de biomasă de tip II</v>
      </c>
      <c r="J533" s="178"/>
      <c r="K533" s="178"/>
      <c r="L533" s="178" t="str">
        <f>Translations!$B$1266</f>
        <v>Analizați fracțiunea de biomasă</v>
      </c>
      <c r="M533" s="180"/>
      <c r="N533" s="125">
        <f t="shared" si="66"/>
        <v>3</v>
      </c>
      <c r="O533" s="176" t="str">
        <f t="shared" si="65"/>
        <v>Fier și oțel: Proces (metoda A): amestec (carbonat + necalcinat)</v>
      </c>
      <c r="P533" s="89"/>
      <c r="Q533" s="89" t="str">
        <f t="shared" si="63"/>
        <v>BioC_Fier și oțel: Proces (metoda A): amestec (carbonat + necalcinat)</v>
      </c>
      <c r="U533" s="263"/>
      <c r="V533" s="84"/>
      <c r="X533" s="100" t="b">
        <f t="shared" si="64"/>
        <v>0</v>
      </c>
      <c r="AJ533" s="661">
        <v>1</v>
      </c>
      <c r="AK533" s="661" t="str">
        <f>Translations!$B$510</f>
        <v>Fracțiune de biomasă de tip II</v>
      </c>
      <c r="AL533" s="661" t="s">
        <v>307</v>
      </c>
      <c r="AM533" s="661" t="s">
        <v>307</v>
      </c>
      <c r="AN533" s="661">
        <v>2</v>
      </c>
    </row>
    <row r="534" spans="1:40" ht="12.75" customHeight="1" outlineLevel="1" x14ac:dyDescent="0.2">
      <c r="A534" s="100">
        <v>26</v>
      </c>
      <c r="B534" s="644" t="str">
        <f t="shared" si="67"/>
        <v>Producerea de fontă sau oțel</v>
      </c>
      <c r="C534" s="21" t="str">
        <f t="shared" si="67"/>
        <v>Fier și oțel</v>
      </c>
      <c r="D534" s="21" t="str">
        <f t="shared" si="67"/>
        <v>Proces (metoda A): necalcinat</v>
      </c>
      <c r="E534" s="634"/>
      <c r="F534" s="181" t="str">
        <f t="shared" si="62"/>
        <v>Metodă standard: Proces, articolul 24 alineatul (2)</v>
      </c>
      <c r="G534" s="125">
        <v>1</v>
      </c>
      <c r="H534" s="178" t="str">
        <f>Translations!$B$505</f>
        <v>Fracțiune de biomasă de tipul I</v>
      </c>
      <c r="I534" s="178" t="str">
        <f>Translations!$B$510</f>
        <v>Fracțiune de biomasă de tip II</v>
      </c>
      <c r="J534" s="178"/>
      <c r="K534" s="178"/>
      <c r="L534" s="178" t="str">
        <f>Translations!$B$1266</f>
        <v>Analizați fracțiunea de biomasă</v>
      </c>
      <c r="M534" s="180"/>
      <c r="N534" s="125">
        <f t="shared" si="66"/>
        <v>3</v>
      </c>
      <c r="O534" s="176" t="str">
        <f t="shared" si="65"/>
        <v>Fier și oțel: Proces (metoda A): necalcinat</v>
      </c>
      <c r="P534" s="89"/>
      <c r="Q534" s="89" t="str">
        <f t="shared" si="63"/>
        <v>BioC_Fier și oțel: Proces (metoda A): necalcinat</v>
      </c>
      <c r="U534" s="263"/>
      <c r="V534" s="84"/>
      <c r="X534" s="100" t="b">
        <f t="shared" si="64"/>
        <v>0</v>
      </c>
      <c r="AJ534" s="661">
        <v>1</v>
      </c>
      <c r="AK534" s="661" t="str">
        <f>Translations!$B$510</f>
        <v>Fracțiune de biomasă de tip II</v>
      </c>
      <c r="AL534" s="661" t="s">
        <v>307</v>
      </c>
      <c r="AM534" s="661" t="s">
        <v>307</v>
      </c>
      <c r="AN534" s="661">
        <v>2</v>
      </c>
    </row>
    <row r="535" spans="1:40" ht="12.75" customHeight="1" outlineLevel="1" x14ac:dyDescent="0.2">
      <c r="A535" s="100">
        <v>27</v>
      </c>
      <c r="B535" s="644" t="str">
        <f t="shared" si="67"/>
        <v>Producerea de fontă sau oțel</v>
      </c>
      <c r="C535" s="21" t="str">
        <f t="shared" si="67"/>
        <v>Fier și oțel</v>
      </c>
      <c r="D535" s="21" t="str">
        <f t="shared" si="67"/>
        <v>Proces (metoda B): producție de oxizi</v>
      </c>
      <c r="E535" s="634"/>
      <c r="F535" s="181" t="str">
        <f t="shared" si="62"/>
        <v>Metodă standard: Proces, articolul 24 alineatul (2)</v>
      </c>
      <c r="G535" s="125" t="str">
        <f>EUconst_NA</f>
        <v>n.a.</v>
      </c>
      <c r="H535" s="178"/>
      <c r="I535" s="178"/>
      <c r="J535" s="181"/>
      <c r="K535" s="181"/>
      <c r="L535" s="178"/>
      <c r="M535" s="180"/>
      <c r="N535" s="125" t="str">
        <f t="shared" si="66"/>
        <v>n.a.</v>
      </c>
      <c r="O535" s="176" t="str">
        <f t="shared" si="65"/>
        <v>Fier și oțel: Proces (metoda B): producție de oxizi</v>
      </c>
      <c r="P535" s="89"/>
      <c r="Q535" s="89" t="str">
        <f t="shared" si="63"/>
        <v>BioC_Fier și oțel: Proces (metoda B): producție de oxizi</v>
      </c>
      <c r="U535" s="263"/>
      <c r="V535" s="84"/>
      <c r="X535" s="100" t="b">
        <f t="shared" si="64"/>
        <v>1</v>
      </c>
      <c r="AJ535" s="661" t="s">
        <v>307</v>
      </c>
      <c r="AK535" s="661" t="s">
        <v>307</v>
      </c>
      <c r="AL535" s="661" t="s">
        <v>307</v>
      </c>
      <c r="AM535" s="661" t="s">
        <v>307</v>
      </c>
      <c r="AN535" s="661" t="s">
        <v>307</v>
      </c>
    </row>
    <row r="536" spans="1:40" ht="12.75" customHeight="1" outlineLevel="1" x14ac:dyDescent="0.2">
      <c r="A536" s="100">
        <v>28</v>
      </c>
      <c r="B536" s="644" t="str">
        <f t="shared" si="67"/>
        <v>Producerea de fontă sau oțel</v>
      </c>
      <c r="C536" s="21" t="str">
        <f t="shared" si="67"/>
        <v>Fier și oțel</v>
      </c>
      <c r="D536" s="21" t="str">
        <f t="shared" si="67"/>
        <v>Bilanțul masic</v>
      </c>
      <c r="E536" s="21"/>
      <c r="F536" s="181" t="str">
        <f t="shared" si="62"/>
        <v>Metoda bilanțului masic, articolul 25</v>
      </c>
      <c r="G536" s="125">
        <v>1</v>
      </c>
      <c r="H536" s="178" t="str">
        <f>Translations!$B$505</f>
        <v>Fracțiune de biomasă de tipul I</v>
      </c>
      <c r="I536" s="178" t="str">
        <f>Translations!$B$510</f>
        <v>Fracțiune de biomasă de tip II</v>
      </c>
      <c r="J536" s="178"/>
      <c r="K536" s="178"/>
      <c r="L536" s="178" t="str">
        <f>Translations!$B$1266</f>
        <v>Analizați fracțiunea de biomasă</v>
      </c>
      <c r="M536" s="180"/>
      <c r="N536" s="125">
        <f t="shared" si="66"/>
        <v>3</v>
      </c>
      <c r="O536" s="176" t="str">
        <f t="shared" si="65"/>
        <v>Fier și oțel: Bilanțul masic</v>
      </c>
      <c r="P536" s="89"/>
      <c r="Q536" s="89" t="str">
        <f t="shared" si="63"/>
        <v>BioC_Fier și oțel: Bilanțul masic</v>
      </c>
      <c r="V536" s="84"/>
      <c r="X536" s="100" t="b">
        <f t="shared" si="64"/>
        <v>0</v>
      </c>
      <c r="AJ536" s="661">
        <v>1</v>
      </c>
      <c r="AK536" s="661" t="str">
        <f>Translations!$B$510</f>
        <v>Fracțiune de biomasă de tip II</v>
      </c>
      <c r="AL536" s="661" t="s">
        <v>307</v>
      </c>
      <c r="AM536" s="661" t="s">
        <v>307</v>
      </c>
      <c r="AN536" s="661">
        <v>2</v>
      </c>
    </row>
    <row r="537" spans="1:40" ht="12.75" customHeight="1" outlineLevel="1" x14ac:dyDescent="0.2">
      <c r="A537" s="100">
        <v>29</v>
      </c>
      <c r="B537" s="644" t="str">
        <f t="shared" si="67"/>
        <v>Producția de clincher de ciment</v>
      </c>
      <c r="C537" s="21" t="str">
        <f t="shared" si="67"/>
        <v>Clincher de ciment</v>
      </c>
      <c r="D537" s="21" t="str">
        <f t="shared" si="67"/>
        <v>Pe baza intrărilor în cuptor (metoda A)</v>
      </c>
      <c r="E537" s="21"/>
      <c r="F537" s="181" t="str">
        <f t="shared" si="62"/>
        <v>Metodă standard: Proces, articolul 24 alineatul (2)</v>
      </c>
      <c r="G537" s="125" t="str">
        <f>EUconst_NA</f>
        <v>n.a.</v>
      </c>
      <c r="H537" s="178"/>
      <c r="I537" s="178"/>
      <c r="J537" s="181"/>
      <c r="K537" s="181"/>
      <c r="L537" s="178"/>
      <c r="M537" s="180"/>
      <c r="N537" s="125" t="str">
        <f t="shared" si="66"/>
        <v>n.a.</v>
      </c>
      <c r="O537" s="176" t="str">
        <f t="shared" si="65"/>
        <v>Clincher de ciment: Pe baza intrărilor în cuptor (metoda A)</v>
      </c>
      <c r="P537" s="89"/>
      <c r="Q537" s="89" t="str">
        <f t="shared" si="63"/>
        <v>BioC_Clincher de ciment: Pe baza intrărilor în cuptor (metoda A)</v>
      </c>
      <c r="V537" s="84"/>
      <c r="X537" s="100" t="b">
        <f t="shared" si="64"/>
        <v>1</v>
      </c>
      <c r="AJ537" s="661" t="s">
        <v>307</v>
      </c>
      <c r="AK537" s="661" t="s">
        <v>307</v>
      </c>
      <c r="AL537" s="661" t="s">
        <v>307</v>
      </c>
      <c r="AM537" s="661" t="s">
        <v>307</v>
      </c>
      <c r="AN537" s="661" t="s">
        <v>307</v>
      </c>
    </row>
    <row r="538" spans="1:40" ht="12.75" customHeight="1" outlineLevel="1" x14ac:dyDescent="0.2">
      <c r="A538" s="100">
        <v>30</v>
      </c>
      <c r="B538" s="644" t="str">
        <f t="shared" si="67"/>
        <v>Producția de clincher de ciment</v>
      </c>
      <c r="C538" s="21" t="str">
        <f t="shared" si="67"/>
        <v>Clincher de ciment</v>
      </c>
      <c r="D538" s="21" t="str">
        <f t="shared" si="67"/>
        <v>Producția de clincher (metoda B)</v>
      </c>
      <c r="E538" s="21"/>
      <c r="F538" s="181" t="str">
        <f t="shared" si="62"/>
        <v>Metodă standard: Proces, articolul 24 alineatul (2)</v>
      </c>
      <c r="G538" s="125" t="str">
        <f>EUconst_NA</f>
        <v>n.a.</v>
      </c>
      <c r="H538" s="178"/>
      <c r="I538" s="178"/>
      <c r="J538" s="181"/>
      <c r="K538" s="181"/>
      <c r="L538" s="178"/>
      <c r="M538" s="180"/>
      <c r="N538" s="125" t="str">
        <f t="shared" si="66"/>
        <v>n.a.</v>
      </c>
      <c r="O538" s="176" t="str">
        <f t="shared" si="65"/>
        <v>Clincher de ciment: Producția de clincher (metoda B)</v>
      </c>
      <c r="P538" s="89"/>
      <c r="Q538" s="89" t="str">
        <f t="shared" si="63"/>
        <v>BioC_Clincher de ciment: Producția de clincher (metoda B)</v>
      </c>
      <c r="V538" s="84"/>
      <c r="X538" s="100" t="b">
        <f t="shared" si="64"/>
        <v>1</v>
      </c>
      <c r="AJ538" s="661" t="s">
        <v>307</v>
      </c>
      <c r="AK538" s="661" t="s">
        <v>307</v>
      </c>
      <c r="AL538" s="661" t="s">
        <v>307</v>
      </c>
      <c r="AM538" s="661" t="s">
        <v>307</v>
      </c>
      <c r="AN538" s="661" t="s">
        <v>307</v>
      </c>
    </row>
    <row r="539" spans="1:40" ht="12.75" customHeight="1" outlineLevel="1" x14ac:dyDescent="0.2">
      <c r="A539" s="100">
        <v>31</v>
      </c>
      <c r="B539" s="644" t="str">
        <f t="shared" si="67"/>
        <v>Producția de clincher de ciment</v>
      </c>
      <c r="C539" s="21" t="str">
        <f t="shared" si="67"/>
        <v>Clincher de ciment</v>
      </c>
      <c r="D539" s="21" t="str">
        <f t="shared" si="67"/>
        <v>Praf din cuptoarele de ciment (CKD)</v>
      </c>
      <c r="E539" s="21"/>
      <c r="F539" s="181" t="str">
        <f t="shared" si="62"/>
        <v>Metodă standard: Proces, articolul 24 alineatul (2)</v>
      </c>
      <c r="G539" s="125" t="str">
        <f>EUconst_NA</f>
        <v>n.a.</v>
      </c>
      <c r="H539" s="178"/>
      <c r="I539" s="178"/>
      <c r="J539" s="181"/>
      <c r="K539" s="181"/>
      <c r="L539" s="178"/>
      <c r="M539" s="180"/>
      <c r="N539" s="125" t="str">
        <f t="shared" si="66"/>
        <v>n.a.</v>
      </c>
      <c r="O539" s="176" t="str">
        <f t="shared" si="65"/>
        <v>Clincher de ciment: Praf din cuptoarele de ciment (CKD)</v>
      </c>
      <c r="P539" s="89"/>
      <c r="Q539" s="89" t="str">
        <f t="shared" si="63"/>
        <v>BioC_Clincher de ciment: Praf din cuptoarele de ciment (CKD)</v>
      </c>
      <c r="V539" s="84"/>
      <c r="X539" s="100" t="b">
        <f t="shared" si="64"/>
        <v>1</v>
      </c>
      <c r="AJ539" s="661" t="s">
        <v>307</v>
      </c>
      <c r="AK539" s="661" t="s">
        <v>307</v>
      </c>
      <c r="AL539" s="661" t="s">
        <v>307</v>
      </c>
      <c r="AM539" s="661" t="s">
        <v>307</v>
      </c>
      <c r="AN539" s="661" t="s">
        <v>307</v>
      </c>
    </row>
    <row r="540" spans="1:40" ht="12.75" customHeight="1" outlineLevel="1" x14ac:dyDescent="0.2">
      <c r="A540" s="100">
        <v>32</v>
      </c>
      <c r="B540" s="644" t="str">
        <f t="shared" si="67"/>
        <v>Producția de clincher de ciment</v>
      </c>
      <c r="C540" s="21" t="str">
        <f t="shared" si="67"/>
        <v>Clincher de ciment</v>
      </c>
      <c r="D540" s="21" t="str">
        <f t="shared" si="67"/>
        <v>Carbon care nu provine din carbonați</v>
      </c>
      <c r="E540" s="21"/>
      <c r="F540" s="181" t="str">
        <f t="shared" si="62"/>
        <v>Metodă standard: Proces, articolul 24 alineatul (2)</v>
      </c>
      <c r="G540" s="125">
        <v>1</v>
      </c>
      <c r="H540" s="178" t="str">
        <f>Translations!$B$505</f>
        <v>Fracțiune de biomasă de tipul I</v>
      </c>
      <c r="I540" s="178" t="str">
        <f>Translations!$B$510</f>
        <v>Fracțiune de biomasă de tip II</v>
      </c>
      <c r="J540" s="178"/>
      <c r="K540" s="178"/>
      <c r="L540" s="178" t="str">
        <f>Translations!$B$1266</f>
        <v>Analizați fracțiunea de biomasă</v>
      </c>
      <c r="M540" s="180"/>
      <c r="N540" s="125">
        <f t="shared" si="66"/>
        <v>3</v>
      </c>
      <c r="O540" s="176" t="str">
        <f t="shared" si="65"/>
        <v>Clincher de ciment: Carbon care nu provine din carbonați</v>
      </c>
      <c r="P540" s="89"/>
      <c r="Q540" s="89" t="str">
        <f t="shared" si="63"/>
        <v>BioC_Clincher de ciment: Carbon care nu provine din carbonați</v>
      </c>
      <c r="X540" s="100" t="b">
        <f t="shared" si="64"/>
        <v>0</v>
      </c>
      <c r="AJ540" s="661">
        <v>1</v>
      </c>
      <c r="AK540" s="661" t="str">
        <f>Translations!$B$510</f>
        <v>Fracțiune de biomasă de tip II</v>
      </c>
      <c r="AL540" s="661" t="s">
        <v>307</v>
      </c>
      <c r="AM540" s="661" t="s">
        <v>307</v>
      </c>
      <c r="AN540" s="661">
        <v>2</v>
      </c>
    </row>
    <row r="541" spans="1:40" ht="12.75" customHeight="1" outlineLevel="1" x14ac:dyDescent="0.2">
      <c r="A541" s="100">
        <v>33</v>
      </c>
      <c r="B541" s="644" t="str">
        <f t="shared" si="67"/>
        <v>Producerea de var sau calcinarea dolomitei/magnezitului</v>
      </c>
      <c r="C541" s="21" t="str">
        <f t="shared" si="67"/>
        <v>Var / dolomită / magnezit</v>
      </c>
      <c r="D541" s="21" t="str">
        <f t="shared" si="67"/>
        <v>Proces (metoda A): numai carbonat</v>
      </c>
      <c r="E541" s="634"/>
      <c r="F541" s="181" t="str">
        <f t="shared" ref="F541:F568" si="68">F479</f>
        <v>Metodă standard: Proces, articolul 24 alineatul (2)</v>
      </c>
      <c r="G541" s="125" t="str">
        <f>EUconst_NA</f>
        <v>n.a.</v>
      </c>
      <c r="H541" s="178"/>
      <c r="I541" s="178"/>
      <c r="J541" s="181"/>
      <c r="K541" s="181"/>
      <c r="L541" s="178"/>
      <c r="M541" s="180"/>
      <c r="N541" s="125" t="str">
        <f t="shared" si="66"/>
        <v>n.a.</v>
      </c>
      <c r="O541" s="176" t="str">
        <f t="shared" si="65"/>
        <v>Var / dolomită / magnezit: Proces (metoda A): numai carbonat</v>
      </c>
      <c r="P541" s="89"/>
      <c r="Q541" s="89" t="str">
        <f t="shared" ref="Q541:Q568" si="69">EUconst_CNTR_BiomassContent&amp;O541</f>
        <v>BioC_Var / dolomită / magnezit: Proces (metoda A): numai carbonat</v>
      </c>
      <c r="X541" s="100" t="b">
        <f t="shared" si="64"/>
        <v>1</v>
      </c>
      <c r="AJ541" s="661" t="s">
        <v>307</v>
      </c>
      <c r="AK541" s="661" t="s">
        <v>307</v>
      </c>
      <c r="AL541" s="661" t="s">
        <v>307</v>
      </c>
      <c r="AM541" s="661" t="s">
        <v>307</v>
      </c>
      <c r="AN541" s="661" t="s">
        <v>307</v>
      </c>
    </row>
    <row r="542" spans="1:40" ht="12.75" customHeight="1" outlineLevel="1" x14ac:dyDescent="0.2">
      <c r="A542" s="100">
        <v>34</v>
      </c>
      <c r="B542" s="644" t="str">
        <f t="shared" si="67"/>
        <v>Producerea de var sau calcinarea dolomitei/magnezitului</v>
      </c>
      <c r="C542" s="21" t="str">
        <f t="shared" si="67"/>
        <v>Var / dolomită / magnezit</v>
      </c>
      <c r="D542" s="21" t="str">
        <f t="shared" si="67"/>
        <v>Proces (metoda A): amestec (carbonat + necalcinat)</v>
      </c>
      <c r="E542" s="634"/>
      <c r="F542" s="181" t="str">
        <f t="shared" si="68"/>
        <v>Metodă standard: Proces, articolul 24 alineatul (2)</v>
      </c>
      <c r="G542" s="125">
        <v>1</v>
      </c>
      <c r="H542" s="178" t="str">
        <f>Translations!$B$505</f>
        <v>Fracțiune de biomasă de tipul I</v>
      </c>
      <c r="I542" s="178" t="str">
        <f>Translations!$B$510</f>
        <v>Fracțiune de biomasă de tip II</v>
      </c>
      <c r="J542" s="178"/>
      <c r="K542" s="178"/>
      <c r="L542" s="178" t="str">
        <f>Translations!$B$1266</f>
        <v>Analizați fracțiunea de biomasă</v>
      </c>
      <c r="M542" s="180"/>
      <c r="N542" s="125">
        <f t="shared" si="66"/>
        <v>3</v>
      </c>
      <c r="O542" s="176" t="str">
        <f t="shared" si="65"/>
        <v>Var / dolomită / magnezit: Proces (metoda A): amestec (carbonat + necalcinat)</v>
      </c>
      <c r="P542" s="89"/>
      <c r="Q542" s="89" t="str">
        <f t="shared" si="69"/>
        <v>BioC_Var / dolomită / magnezit: Proces (metoda A): amestec (carbonat + necalcinat)</v>
      </c>
      <c r="X542" s="100" t="b">
        <f t="shared" si="64"/>
        <v>0</v>
      </c>
      <c r="AJ542" s="661">
        <v>1</v>
      </c>
      <c r="AK542" s="661" t="str">
        <f>Translations!$B$510</f>
        <v>Fracțiune de biomasă de tip II</v>
      </c>
      <c r="AL542" s="661" t="s">
        <v>307</v>
      </c>
      <c r="AM542" s="661" t="s">
        <v>307</v>
      </c>
      <c r="AN542" s="661">
        <v>2</v>
      </c>
    </row>
    <row r="543" spans="1:40" ht="12.75" customHeight="1" outlineLevel="1" x14ac:dyDescent="0.2">
      <c r="A543" s="100">
        <v>35</v>
      </c>
      <c r="B543" s="644" t="str">
        <f t="shared" si="67"/>
        <v>Producerea de var sau calcinarea dolomitei/magnezitului</v>
      </c>
      <c r="C543" s="21" t="str">
        <f t="shared" si="67"/>
        <v>Var / dolomită / magnezit</v>
      </c>
      <c r="D543" s="21" t="str">
        <f t="shared" si="67"/>
        <v>Proces (metoda A): necalcinat</v>
      </c>
      <c r="E543" s="634"/>
      <c r="F543" s="181" t="str">
        <f t="shared" si="68"/>
        <v>Metodă standard: Proces, articolul 24 alineatul (2)</v>
      </c>
      <c r="G543" s="125">
        <v>1</v>
      </c>
      <c r="H543" s="178" t="str">
        <f>Translations!$B$505</f>
        <v>Fracțiune de biomasă de tipul I</v>
      </c>
      <c r="I543" s="178" t="str">
        <f>Translations!$B$510</f>
        <v>Fracțiune de biomasă de tip II</v>
      </c>
      <c r="J543" s="178"/>
      <c r="K543" s="178"/>
      <c r="L543" s="178" t="str">
        <f>Translations!$B$1266</f>
        <v>Analizați fracțiunea de biomasă</v>
      </c>
      <c r="M543" s="180"/>
      <c r="N543" s="125">
        <f t="shared" si="66"/>
        <v>3</v>
      </c>
      <c r="O543" s="176" t="str">
        <f t="shared" si="65"/>
        <v>Var / dolomită / magnezit: Proces (metoda A): necalcinat</v>
      </c>
      <c r="P543" s="89"/>
      <c r="Q543" s="89" t="str">
        <f t="shared" si="69"/>
        <v>BioC_Var / dolomită / magnezit: Proces (metoda A): necalcinat</v>
      </c>
      <c r="X543" s="100" t="b">
        <f t="shared" si="64"/>
        <v>0</v>
      </c>
      <c r="AJ543" s="661">
        <v>1</v>
      </c>
      <c r="AK543" s="661" t="str">
        <f>Translations!$B$510</f>
        <v>Fracțiune de biomasă de tip II</v>
      </c>
      <c r="AL543" s="661" t="s">
        <v>307</v>
      </c>
      <c r="AM543" s="661" t="s">
        <v>307</v>
      </c>
      <c r="AN543" s="661">
        <v>2</v>
      </c>
    </row>
    <row r="544" spans="1:40" ht="12.75" customHeight="1" outlineLevel="1" x14ac:dyDescent="0.2">
      <c r="A544" s="100">
        <v>36</v>
      </c>
      <c r="B544" s="644" t="str">
        <f t="shared" si="67"/>
        <v>Producerea de var sau calcinarea dolomitei/magnezitului</v>
      </c>
      <c r="C544" s="21" t="str">
        <f t="shared" si="67"/>
        <v>Var / dolomită / magnezit</v>
      </c>
      <c r="D544" s="21" t="str">
        <f t="shared" si="67"/>
        <v>Proces (metoda B): producție de oxizi</v>
      </c>
      <c r="E544" s="634"/>
      <c r="F544" s="181" t="str">
        <f t="shared" si="68"/>
        <v>Metodă standard: Proces, articolul 24 alineatul (2)</v>
      </c>
      <c r="G544" s="125" t="str">
        <f>EUconst_NA</f>
        <v>n.a.</v>
      </c>
      <c r="H544" s="178"/>
      <c r="I544" s="178"/>
      <c r="J544" s="181"/>
      <c r="K544" s="181"/>
      <c r="L544" s="178"/>
      <c r="M544" s="180"/>
      <c r="N544" s="125" t="str">
        <f t="shared" si="66"/>
        <v>n.a.</v>
      </c>
      <c r="O544" s="176" t="str">
        <f t="shared" si="65"/>
        <v>Var / dolomită / magnezit: Proces (metoda B): producție de oxizi</v>
      </c>
      <c r="P544" s="89"/>
      <c r="Q544" s="89" t="str">
        <f t="shared" si="69"/>
        <v>BioC_Var / dolomită / magnezit: Proces (metoda B): producție de oxizi</v>
      </c>
      <c r="X544" s="100" t="b">
        <f t="shared" si="64"/>
        <v>1</v>
      </c>
      <c r="AJ544" s="661" t="s">
        <v>307</v>
      </c>
      <c r="AK544" s="661" t="s">
        <v>307</v>
      </c>
      <c r="AL544" s="661" t="s">
        <v>307</v>
      </c>
      <c r="AM544" s="661" t="s">
        <v>307</v>
      </c>
      <c r="AN544" s="661" t="s">
        <v>307</v>
      </c>
    </row>
    <row r="545" spans="1:40" ht="12.75" customHeight="1" outlineLevel="1" x14ac:dyDescent="0.2">
      <c r="A545" s="100">
        <v>37</v>
      </c>
      <c r="B545" s="644" t="str">
        <f t="shared" si="67"/>
        <v>Producerea de var sau calcinarea dolomitei/magnezitului</v>
      </c>
      <c r="C545" s="21" t="str">
        <f t="shared" si="67"/>
        <v>Var / dolomită / magnezit</v>
      </c>
      <c r="D545" s="21" t="str">
        <f t="shared" si="67"/>
        <v>Praf de cuptor (metoda B)</v>
      </c>
      <c r="E545" s="21"/>
      <c r="F545" s="181" t="str">
        <f t="shared" si="68"/>
        <v>Metodă standard: Proces, articolul 24 alineatul (2)</v>
      </c>
      <c r="G545" s="125" t="str">
        <f>EUconst_NA</f>
        <v>n.a.</v>
      </c>
      <c r="H545" s="178"/>
      <c r="I545" s="178"/>
      <c r="J545" s="181"/>
      <c r="K545" s="181"/>
      <c r="L545" s="178"/>
      <c r="M545" s="180"/>
      <c r="N545" s="125" t="str">
        <f t="shared" si="66"/>
        <v>n.a.</v>
      </c>
      <c r="O545" s="176" t="str">
        <f t="shared" si="65"/>
        <v>Var / dolomită / magnezit: Praf de cuptor (metoda B)</v>
      </c>
      <c r="P545" s="89"/>
      <c r="Q545" s="89" t="str">
        <f t="shared" si="69"/>
        <v>BioC_Var / dolomită / magnezit: Praf de cuptor (metoda B)</v>
      </c>
      <c r="X545" s="100" t="b">
        <f t="shared" si="64"/>
        <v>1</v>
      </c>
      <c r="AJ545" s="661" t="s">
        <v>307</v>
      </c>
      <c r="AK545" s="661" t="s">
        <v>307</v>
      </c>
      <c r="AL545" s="661" t="s">
        <v>307</v>
      </c>
      <c r="AM545" s="661" t="s">
        <v>307</v>
      </c>
      <c r="AN545" s="661" t="s">
        <v>307</v>
      </c>
    </row>
    <row r="546" spans="1:40" ht="12.75" customHeight="1" outlineLevel="1" x14ac:dyDescent="0.2">
      <c r="A546" s="100">
        <v>38</v>
      </c>
      <c r="B546" s="644" t="str">
        <f t="shared" si="67"/>
        <v>Fabricarea sticlei</v>
      </c>
      <c r="C546" s="21" t="str">
        <f t="shared" si="67"/>
        <v>Sticlă și vată minerală</v>
      </c>
      <c r="D546" s="21" t="str">
        <f t="shared" si="67"/>
        <v>Proces (metoda A): numai carbonat</v>
      </c>
      <c r="E546" s="634"/>
      <c r="F546" s="181" t="str">
        <f t="shared" si="68"/>
        <v>Metodă standard: Proces, articolul 24 alineatul (2)</v>
      </c>
      <c r="G546" s="125" t="str">
        <f>EUconst_NA</f>
        <v>n.a.</v>
      </c>
      <c r="H546" s="178"/>
      <c r="I546" s="178"/>
      <c r="J546" s="181"/>
      <c r="K546" s="181"/>
      <c r="L546" s="178"/>
      <c r="M546" s="180"/>
      <c r="N546" s="125" t="str">
        <f t="shared" si="66"/>
        <v>n.a.</v>
      </c>
      <c r="O546" s="176" t="str">
        <f t="shared" si="65"/>
        <v>Sticlă și vată minerală: Proces (metoda A): numai carbonat</v>
      </c>
      <c r="P546" s="89"/>
      <c r="Q546" s="89" t="str">
        <f t="shared" si="69"/>
        <v>BioC_Sticlă și vată minerală: Proces (metoda A): numai carbonat</v>
      </c>
      <c r="X546" s="100" t="b">
        <f t="shared" si="64"/>
        <v>1</v>
      </c>
      <c r="AJ546" s="661" t="s">
        <v>307</v>
      </c>
      <c r="AK546" s="661" t="s">
        <v>307</v>
      </c>
      <c r="AL546" s="661" t="s">
        <v>307</v>
      </c>
      <c r="AM546" s="661" t="s">
        <v>307</v>
      </c>
      <c r="AN546" s="661" t="s">
        <v>307</v>
      </c>
    </row>
    <row r="547" spans="1:40" ht="12.75" customHeight="1" outlineLevel="1" x14ac:dyDescent="0.2">
      <c r="A547" s="100">
        <v>39</v>
      </c>
      <c r="B547" s="644" t="str">
        <f t="shared" si="67"/>
        <v>Fabricarea sticlei</v>
      </c>
      <c r="C547" s="21" t="str">
        <f t="shared" si="67"/>
        <v>Sticlă și vată minerală</v>
      </c>
      <c r="D547" s="21" t="str">
        <f t="shared" si="67"/>
        <v>Proces (metoda A): amestec (carbonat + necalcinat)</v>
      </c>
      <c r="E547" s="634"/>
      <c r="F547" s="181" t="str">
        <f t="shared" si="68"/>
        <v>Metodă standard: Proces, articolul 24 alineatul (2)</v>
      </c>
      <c r="G547" s="125">
        <v>1</v>
      </c>
      <c r="H547" s="178" t="str">
        <f>Translations!$B$505</f>
        <v>Fracțiune de biomasă de tipul I</v>
      </c>
      <c r="I547" s="178" t="str">
        <f>Translations!$B$510</f>
        <v>Fracțiune de biomasă de tip II</v>
      </c>
      <c r="J547" s="178"/>
      <c r="K547" s="178"/>
      <c r="L547" s="178" t="str">
        <f>Translations!$B$1266</f>
        <v>Analizați fracțiunea de biomasă</v>
      </c>
      <c r="M547" s="180"/>
      <c r="N547" s="125">
        <f t="shared" si="66"/>
        <v>3</v>
      </c>
      <c r="O547" s="176" t="str">
        <f t="shared" si="65"/>
        <v>Sticlă și vată minerală: Proces (metoda A): amestec (carbonat + necalcinat)</v>
      </c>
      <c r="P547" s="89"/>
      <c r="Q547" s="89" t="str">
        <f t="shared" si="69"/>
        <v>BioC_Sticlă și vată minerală: Proces (metoda A): amestec (carbonat + necalcinat)</v>
      </c>
      <c r="X547" s="100" t="b">
        <f t="shared" si="64"/>
        <v>0</v>
      </c>
      <c r="AJ547" s="661">
        <v>1</v>
      </c>
      <c r="AK547" s="661" t="str">
        <f>Translations!$B$510</f>
        <v>Fracțiune de biomasă de tip II</v>
      </c>
      <c r="AL547" s="661" t="s">
        <v>307</v>
      </c>
      <c r="AM547" s="661" t="s">
        <v>307</v>
      </c>
      <c r="AN547" s="661">
        <v>2</v>
      </c>
    </row>
    <row r="548" spans="1:40" ht="12.75" customHeight="1" outlineLevel="1" x14ac:dyDescent="0.2">
      <c r="A548" s="100">
        <v>40</v>
      </c>
      <c r="B548" s="644" t="str">
        <f t="shared" si="67"/>
        <v>Fabricarea sticlei</v>
      </c>
      <c r="C548" s="21" t="str">
        <f t="shared" si="67"/>
        <v>Sticlă și vată minerală</v>
      </c>
      <c r="D548" s="21" t="str">
        <f t="shared" si="67"/>
        <v>Proces (metoda A): necalcinat</v>
      </c>
      <c r="E548" s="634"/>
      <c r="F548" s="181" t="str">
        <f t="shared" si="68"/>
        <v>Metodă standard: Proces, articolul 24 alineatul (2)</v>
      </c>
      <c r="G548" s="125">
        <v>1</v>
      </c>
      <c r="H548" s="178" t="str">
        <f>Translations!$B$505</f>
        <v>Fracțiune de biomasă de tipul I</v>
      </c>
      <c r="I548" s="178" t="str">
        <f>Translations!$B$510</f>
        <v>Fracțiune de biomasă de tip II</v>
      </c>
      <c r="J548" s="178"/>
      <c r="K548" s="178"/>
      <c r="L548" s="178" t="str">
        <f>Translations!$B$1266</f>
        <v>Analizați fracțiunea de biomasă</v>
      </c>
      <c r="M548" s="180"/>
      <c r="N548" s="125">
        <f t="shared" si="66"/>
        <v>3</v>
      </c>
      <c r="O548" s="176" t="str">
        <f t="shared" si="65"/>
        <v>Sticlă și vată minerală: Proces (metoda A): necalcinat</v>
      </c>
      <c r="P548" s="89"/>
      <c r="Q548" s="89" t="str">
        <f t="shared" si="69"/>
        <v>BioC_Sticlă și vată minerală: Proces (metoda A): necalcinat</v>
      </c>
      <c r="X548" s="100" t="b">
        <f t="shared" si="64"/>
        <v>0</v>
      </c>
      <c r="AJ548" s="661">
        <v>1</v>
      </c>
      <c r="AK548" s="661" t="str">
        <f>Translations!$B$510</f>
        <v>Fracțiune de biomasă de tip II</v>
      </c>
      <c r="AL548" s="661" t="s">
        <v>307</v>
      </c>
      <c r="AM548" s="661" t="s">
        <v>307</v>
      </c>
      <c r="AN548" s="661">
        <v>2</v>
      </c>
    </row>
    <row r="549" spans="1:40" ht="12.75" customHeight="1" outlineLevel="1" x14ac:dyDescent="0.2">
      <c r="A549" s="100">
        <v>41</v>
      </c>
      <c r="B549" s="644" t="str">
        <f t="shared" ref="B549:D568" si="70">B487</f>
        <v>Fabricarea de produse ceramice</v>
      </c>
      <c r="C549" s="21" t="str">
        <f t="shared" si="70"/>
        <v>Produse ceramice</v>
      </c>
      <c r="D549" s="21" t="str">
        <f t="shared" si="70"/>
        <v>Proces (metoda A): numai carbonat</v>
      </c>
      <c r="E549" s="634"/>
      <c r="F549" s="181" t="str">
        <f t="shared" si="68"/>
        <v>Metodă standard: Proces, articolul 24 alineatul (2)</v>
      </c>
      <c r="G549" s="125" t="str">
        <f>EUconst_NA</f>
        <v>n.a.</v>
      </c>
      <c r="H549" s="178"/>
      <c r="I549" s="178"/>
      <c r="J549" s="181"/>
      <c r="K549" s="181"/>
      <c r="L549" s="178"/>
      <c r="M549" s="180"/>
      <c r="N549" s="125" t="str">
        <f t="shared" si="66"/>
        <v>n.a.</v>
      </c>
      <c r="O549" s="176" t="str">
        <f t="shared" si="65"/>
        <v>Produse ceramice: Proces (metoda A): numai carbonat</v>
      </c>
      <c r="P549" s="89"/>
      <c r="Q549" s="89" t="str">
        <f t="shared" si="69"/>
        <v>BioC_Produse ceramice: Proces (metoda A): numai carbonat</v>
      </c>
      <c r="X549" s="100" t="b">
        <f t="shared" si="64"/>
        <v>1</v>
      </c>
      <c r="AJ549" s="661" t="s">
        <v>307</v>
      </c>
      <c r="AK549" s="661" t="s">
        <v>307</v>
      </c>
      <c r="AL549" s="661" t="s">
        <v>307</v>
      </c>
      <c r="AM549" s="661" t="s">
        <v>307</v>
      </c>
      <c r="AN549" s="661" t="s">
        <v>307</v>
      </c>
    </row>
    <row r="550" spans="1:40" ht="12.75" customHeight="1" outlineLevel="1" x14ac:dyDescent="0.2">
      <c r="A550" s="100">
        <v>42</v>
      </c>
      <c r="B550" s="644" t="str">
        <f t="shared" si="70"/>
        <v>Fabricarea de produse ceramice</v>
      </c>
      <c r="C550" s="21" t="str">
        <f t="shared" si="70"/>
        <v>Produse ceramice</v>
      </c>
      <c r="D550" s="21" t="str">
        <f t="shared" si="70"/>
        <v>Proces (metoda A): amestec (carbonat + necalcinat)</v>
      </c>
      <c r="E550" s="634"/>
      <c r="F550" s="181" t="str">
        <f t="shared" si="68"/>
        <v>Metodă standard: Proces, articolul 24 alineatul (2)</v>
      </c>
      <c r="G550" s="125">
        <v>1</v>
      </c>
      <c r="H550" s="178" t="str">
        <f>Translations!$B$505</f>
        <v>Fracțiune de biomasă de tipul I</v>
      </c>
      <c r="I550" s="178" t="str">
        <f>Translations!$B$510</f>
        <v>Fracțiune de biomasă de tip II</v>
      </c>
      <c r="J550" s="178"/>
      <c r="K550" s="178"/>
      <c r="L550" s="178" t="str">
        <f>Translations!$B$1266</f>
        <v>Analizați fracțiunea de biomasă</v>
      </c>
      <c r="M550" s="180"/>
      <c r="N550" s="125">
        <f t="shared" si="66"/>
        <v>3</v>
      </c>
      <c r="O550" s="176" t="str">
        <f t="shared" si="65"/>
        <v>Produse ceramice: Proces (metoda A): amestec (carbonat + necalcinat)</v>
      </c>
      <c r="P550" s="89"/>
      <c r="Q550" s="89" t="str">
        <f t="shared" si="69"/>
        <v>BioC_Produse ceramice: Proces (metoda A): amestec (carbonat + necalcinat)</v>
      </c>
      <c r="U550" s="263"/>
      <c r="V550" s="84"/>
      <c r="X550" s="100" t="b">
        <f t="shared" si="64"/>
        <v>0</v>
      </c>
      <c r="AJ550" s="661">
        <v>1</v>
      </c>
      <c r="AK550" s="661" t="str">
        <f>Translations!$B$510</f>
        <v>Fracțiune de biomasă de tip II</v>
      </c>
      <c r="AL550" s="661" t="s">
        <v>307</v>
      </c>
      <c r="AM550" s="661" t="s">
        <v>307</v>
      </c>
      <c r="AN550" s="661">
        <v>2</v>
      </c>
    </row>
    <row r="551" spans="1:40" ht="12.75" customHeight="1" outlineLevel="1" x14ac:dyDescent="0.2">
      <c r="A551" s="100">
        <v>43</v>
      </c>
      <c r="B551" s="644" t="str">
        <f t="shared" si="70"/>
        <v>Fabricarea de produse ceramice</v>
      </c>
      <c r="C551" s="21" t="str">
        <f t="shared" si="70"/>
        <v>Produse ceramice</v>
      </c>
      <c r="D551" s="21" t="str">
        <f t="shared" si="70"/>
        <v>Proces (metoda A): necalcinat</v>
      </c>
      <c r="E551" s="634"/>
      <c r="F551" s="181" t="str">
        <f t="shared" si="68"/>
        <v>Metodă standard: Proces, articolul 24 alineatul (2)</v>
      </c>
      <c r="G551" s="125">
        <v>1</v>
      </c>
      <c r="H551" s="178" t="str">
        <f>Translations!$B$505</f>
        <v>Fracțiune de biomasă de tipul I</v>
      </c>
      <c r="I551" s="178" t="str">
        <f>Translations!$B$510</f>
        <v>Fracțiune de biomasă de tip II</v>
      </c>
      <c r="J551" s="178"/>
      <c r="K551" s="178"/>
      <c r="L551" s="178" t="str">
        <f>Translations!$B$1266</f>
        <v>Analizați fracțiunea de biomasă</v>
      </c>
      <c r="M551" s="180"/>
      <c r="N551" s="125">
        <f t="shared" si="66"/>
        <v>3</v>
      </c>
      <c r="O551" s="176" t="str">
        <f t="shared" si="65"/>
        <v>Produse ceramice: Proces (metoda A): necalcinat</v>
      </c>
      <c r="P551" s="89"/>
      <c r="Q551" s="89" t="str">
        <f t="shared" si="69"/>
        <v>BioC_Produse ceramice: Proces (metoda A): necalcinat</v>
      </c>
      <c r="U551" s="263"/>
      <c r="V551" s="84"/>
      <c r="X551" s="100" t="b">
        <f t="shared" si="64"/>
        <v>0</v>
      </c>
      <c r="AJ551" s="661">
        <v>1</v>
      </c>
      <c r="AK551" s="661" t="str">
        <f>Translations!$B$510</f>
        <v>Fracțiune de biomasă de tip II</v>
      </c>
      <c r="AL551" s="661" t="s">
        <v>307</v>
      </c>
      <c r="AM551" s="661" t="s">
        <v>307</v>
      </c>
      <c r="AN551" s="661">
        <v>2</v>
      </c>
    </row>
    <row r="552" spans="1:40" ht="12.75" customHeight="1" outlineLevel="1" x14ac:dyDescent="0.2">
      <c r="A552" s="100">
        <v>44</v>
      </c>
      <c r="B552" s="644" t="str">
        <f t="shared" si="70"/>
        <v>Fabricarea de produse ceramice</v>
      </c>
      <c r="C552" s="21" t="str">
        <f t="shared" si="70"/>
        <v>Produse ceramice</v>
      </c>
      <c r="D552" s="21" t="str">
        <f t="shared" si="70"/>
        <v>Proces (metoda B): producție de oxizi</v>
      </c>
      <c r="E552" s="21"/>
      <c r="F552" s="181" t="str">
        <f t="shared" si="68"/>
        <v>Metodă standard: Proces, articolul 24 alineatul (2)</v>
      </c>
      <c r="G552" s="125" t="str">
        <f>EUconst_NA</f>
        <v>n.a.</v>
      </c>
      <c r="H552" s="178"/>
      <c r="I552" s="178"/>
      <c r="J552" s="181"/>
      <c r="K552" s="181"/>
      <c r="L552" s="178"/>
      <c r="M552" s="180"/>
      <c r="N552" s="125" t="str">
        <f t="shared" si="66"/>
        <v>n.a.</v>
      </c>
      <c r="O552" s="176" t="str">
        <f t="shared" si="65"/>
        <v>Produse ceramice: Proces (metoda B): producție de oxizi</v>
      </c>
      <c r="P552" s="89"/>
      <c r="Q552" s="89" t="str">
        <f t="shared" si="69"/>
        <v>BioC_Produse ceramice: Proces (metoda B): producție de oxizi</v>
      </c>
      <c r="X552" s="100" t="b">
        <f t="shared" si="64"/>
        <v>1</v>
      </c>
      <c r="AJ552" s="661" t="s">
        <v>307</v>
      </c>
      <c r="AK552" s="661" t="s">
        <v>307</v>
      </c>
      <c r="AL552" s="661" t="s">
        <v>307</v>
      </c>
      <c r="AM552" s="661" t="s">
        <v>307</v>
      </c>
      <c r="AN552" s="661" t="s">
        <v>307</v>
      </c>
    </row>
    <row r="553" spans="1:40" ht="12.75" customHeight="1" outlineLevel="1" x14ac:dyDescent="0.2">
      <c r="A553" s="100">
        <v>45</v>
      </c>
      <c r="B553" s="644" t="str">
        <f t="shared" si="70"/>
        <v>Fabricarea de produse ceramice</v>
      </c>
      <c r="C553" s="21" t="str">
        <f t="shared" si="70"/>
        <v>Produse ceramice</v>
      </c>
      <c r="D553" s="21" t="str">
        <f t="shared" si="70"/>
        <v>Epurare</v>
      </c>
      <c r="E553" s="21"/>
      <c r="F553" s="181" t="str">
        <f t="shared" si="68"/>
        <v>Metodă standard: Proces, articolul 24 alineatul (2)</v>
      </c>
      <c r="G553" s="125" t="str">
        <f>EUconst_NA</f>
        <v>n.a.</v>
      </c>
      <c r="H553" s="178"/>
      <c r="I553" s="178"/>
      <c r="J553" s="181"/>
      <c r="K553" s="181"/>
      <c r="L553" s="178"/>
      <c r="M553" s="180"/>
      <c r="N553" s="125" t="str">
        <f t="shared" si="66"/>
        <v>n.a.</v>
      </c>
      <c r="O553" s="176" t="str">
        <f t="shared" si="65"/>
        <v>Produse ceramice: Epurare</v>
      </c>
      <c r="P553" s="89"/>
      <c r="Q553" s="89" t="str">
        <f t="shared" si="69"/>
        <v>BioC_Produse ceramice: Epurare</v>
      </c>
      <c r="X553" s="100" t="b">
        <f t="shared" si="64"/>
        <v>1</v>
      </c>
      <c r="AJ553" s="661" t="s">
        <v>307</v>
      </c>
      <c r="AK553" s="661" t="s">
        <v>307</v>
      </c>
      <c r="AL553" s="661" t="s">
        <v>307</v>
      </c>
      <c r="AM553" s="661" t="s">
        <v>307</v>
      </c>
      <c r="AN553" s="661" t="s">
        <v>307</v>
      </c>
    </row>
    <row r="554" spans="1:40" ht="12.75" customHeight="1" outlineLevel="1" x14ac:dyDescent="0.2">
      <c r="A554" s="100">
        <v>46</v>
      </c>
      <c r="B554" s="644" t="str">
        <f t="shared" si="70"/>
        <v>Producerea de celuloză</v>
      </c>
      <c r="C554" s="21" t="str">
        <f t="shared" si="70"/>
        <v>Celuloză și hârtie</v>
      </c>
      <c r="D554" s="21" t="str">
        <f t="shared" si="70"/>
        <v>Componente chimice</v>
      </c>
      <c r="E554" s="21"/>
      <c r="F554" s="181" t="str">
        <f t="shared" si="68"/>
        <v>Metodă standard: Proces, articolul 24 alineatul (2)</v>
      </c>
      <c r="G554" s="125" t="str">
        <f>EUconst_NA</f>
        <v>n.a.</v>
      </c>
      <c r="H554" s="178"/>
      <c r="I554" s="178"/>
      <c r="J554" s="181"/>
      <c r="K554" s="181"/>
      <c r="L554" s="178"/>
      <c r="M554" s="180"/>
      <c r="N554" s="125" t="str">
        <f t="shared" si="66"/>
        <v>n.a.</v>
      </c>
      <c r="O554" s="176" t="str">
        <f t="shared" si="65"/>
        <v>Celuloză și hârtie: Componente chimice</v>
      </c>
      <c r="P554" s="89"/>
      <c r="Q554" s="89" t="str">
        <f t="shared" si="69"/>
        <v>BioC_Celuloză și hârtie: Componente chimice</v>
      </c>
      <c r="X554" s="100" t="b">
        <f t="shared" si="64"/>
        <v>1</v>
      </c>
      <c r="AJ554" s="661" t="s">
        <v>307</v>
      </c>
      <c r="AK554" s="661" t="s">
        <v>307</v>
      </c>
      <c r="AL554" s="661" t="s">
        <v>307</v>
      </c>
      <c r="AM554" s="661" t="s">
        <v>307</v>
      </c>
      <c r="AN554" s="661" t="s">
        <v>307</v>
      </c>
    </row>
    <row r="555" spans="1:40" ht="12.75" customHeight="1" outlineLevel="1" x14ac:dyDescent="0.2">
      <c r="A555" s="100">
        <v>47</v>
      </c>
      <c r="B555" s="644" t="str">
        <f t="shared" si="70"/>
        <v>Producerea de negru de fum</v>
      </c>
      <c r="C555" s="21" t="str">
        <f t="shared" si="70"/>
        <v>Negru de fum</v>
      </c>
      <c r="D555" s="21" t="str">
        <f t="shared" si="70"/>
        <v>Metoda bilanțului masic</v>
      </c>
      <c r="E555" s="21"/>
      <c r="F555" s="181" t="str">
        <f t="shared" si="68"/>
        <v>Metoda bilanțului masic, articolul 25</v>
      </c>
      <c r="G555" s="125">
        <v>1</v>
      </c>
      <c r="H555" s="178" t="str">
        <f>Translations!$B$505</f>
        <v>Fracțiune de biomasă de tipul I</v>
      </c>
      <c r="I555" s="178" t="str">
        <f>Translations!$B$510</f>
        <v>Fracțiune de biomasă de tip II</v>
      </c>
      <c r="J555" s="178"/>
      <c r="K555" s="178"/>
      <c r="L555" s="178" t="str">
        <f>Translations!$B$1266</f>
        <v>Analizați fracțiunea de biomasă</v>
      </c>
      <c r="M555" s="180"/>
      <c r="N555" s="125">
        <f t="shared" si="66"/>
        <v>3</v>
      </c>
      <c r="O555" s="176" t="str">
        <f t="shared" si="65"/>
        <v>Negru de fum: Metoda bilanțului masic</v>
      </c>
      <c r="P555" s="89"/>
      <c r="Q555" s="89" t="str">
        <f t="shared" si="69"/>
        <v>BioC_Negru de fum: Metoda bilanțului masic</v>
      </c>
      <c r="X555" s="100" t="b">
        <f t="shared" si="64"/>
        <v>0</v>
      </c>
      <c r="AJ555" s="661">
        <v>1</v>
      </c>
      <c r="AK555" s="661" t="str">
        <f>Translations!$B$510</f>
        <v>Fracțiune de biomasă de tip II</v>
      </c>
      <c r="AL555" s="661" t="s">
        <v>307</v>
      </c>
      <c r="AM555" s="661" t="s">
        <v>307</v>
      </c>
      <c r="AN555" s="661">
        <v>2</v>
      </c>
    </row>
    <row r="556" spans="1:40" ht="12.75" customHeight="1" outlineLevel="1" x14ac:dyDescent="0.2">
      <c r="A556" s="100">
        <v>48</v>
      </c>
      <c r="B556" s="644" t="str">
        <f t="shared" si="70"/>
        <v>Producerea de amoniac</v>
      </c>
      <c r="C556" s="21" t="str">
        <f t="shared" si="70"/>
        <v>Amoniac</v>
      </c>
      <c r="D556" s="21" t="str">
        <f t="shared" si="70"/>
        <v>Combustibil ca intrare în proces</v>
      </c>
      <c r="E556" s="21"/>
      <c r="F556" s="181" t="str">
        <f t="shared" si="68"/>
        <v>Metodă standard: Combustibil, articolul 24 alineatul (1)</v>
      </c>
      <c r="G556" s="125">
        <v>1</v>
      </c>
      <c r="H556" s="178" t="str">
        <f>Translations!$B$505</f>
        <v>Fracțiune de biomasă de tipul I</v>
      </c>
      <c r="I556" s="178" t="str">
        <f>Translations!$B$510</f>
        <v>Fracțiune de biomasă de tip II</v>
      </c>
      <c r="J556" s="178"/>
      <c r="K556" s="178"/>
      <c r="L556" s="178" t="str">
        <f>Translations!$B$1266</f>
        <v>Analizați fracțiunea de biomasă</v>
      </c>
      <c r="M556" s="180"/>
      <c r="N556" s="125">
        <f t="shared" si="66"/>
        <v>3</v>
      </c>
      <c r="O556" s="176" t="str">
        <f t="shared" si="65"/>
        <v>Amoniac: Combustibil ca intrare în proces</v>
      </c>
      <c r="P556" s="89"/>
      <c r="Q556" s="89" t="str">
        <f t="shared" si="69"/>
        <v>BioC_Amoniac: Combustibil ca intrare în proces</v>
      </c>
      <c r="X556" s="100" t="b">
        <f t="shared" si="64"/>
        <v>0</v>
      </c>
      <c r="AJ556" s="661">
        <v>1</v>
      </c>
      <c r="AK556" s="661" t="str">
        <f>Translations!$B$510</f>
        <v>Fracțiune de biomasă de tip II</v>
      </c>
      <c r="AL556" s="661" t="s">
        <v>307</v>
      </c>
      <c r="AM556" s="661" t="s">
        <v>307</v>
      </c>
      <c r="AN556" s="661">
        <v>2</v>
      </c>
    </row>
    <row r="557" spans="1:40" ht="12.75" customHeight="1" outlineLevel="1" x14ac:dyDescent="0.2">
      <c r="A557" s="100">
        <v>49</v>
      </c>
      <c r="B557" s="644" t="str">
        <f t="shared" si="70"/>
        <v>Producerea de hidrogen și de gaz de sinteză</v>
      </c>
      <c r="C557" s="21" t="str">
        <f t="shared" si="70"/>
        <v>Hidrogen și gaz de sinteză</v>
      </c>
      <c r="D557" s="21" t="str">
        <f t="shared" si="70"/>
        <v>Combustibil ca intrare în proces</v>
      </c>
      <c r="E557" s="21"/>
      <c r="F557" s="181" t="str">
        <f t="shared" si="68"/>
        <v>Metodă standard: Combustibil, articolul 24 alineatul (1)</v>
      </c>
      <c r="G557" s="125">
        <v>1</v>
      </c>
      <c r="H557" s="178" t="str">
        <f>Translations!$B$505</f>
        <v>Fracțiune de biomasă de tipul I</v>
      </c>
      <c r="I557" s="178" t="str">
        <f>Translations!$B$510</f>
        <v>Fracțiune de biomasă de tip II</v>
      </c>
      <c r="J557" s="178"/>
      <c r="K557" s="178"/>
      <c r="L557" s="178" t="str">
        <f>Translations!$B$1266</f>
        <v>Analizați fracțiunea de biomasă</v>
      </c>
      <c r="M557" s="180"/>
      <c r="N557" s="125">
        <f t="shared" si="66"/>
        <v>3</v>
      </c>
      <c r="O557" s="176" t="str">
        <f t="shared" si="65"/>
        <v>Hidrogen și gaz de sinteză: Combustibil ca intrare în proces</v>
      </c>
      <c r="P557" s="89"/>
      <c r="Q557" s="89" t="str">
        <f t="shared" si="69"/>
        <v>BioC_Hidrogen și gaz de sinteză: Combustibil ca intrare în proces</v>
      </c>
      <c r="X557" s="100" t="b">
        <f t="shared" si="64"/>
        <v>0</v>
      </c>
      <c r="AJ557" s="661">
        <v>1</v>
      </c>
      <c r="AK557" s="661" t="str">
        <f>Translations!$B$510</f>
        <v>Fracțiune de biomasă de tip II</v>
      </c>
      <c r="AL557" s="661" t="s">
        <v>307</v>
      </c>
      <c r="AM557" s="661" t="s">
        <v>307</v>
      </c>
      <c r="AN557" s="661">
        <v>2</v>
      </c>
    </row>
    <row r="558" spans="1:40" ht="12.75" customHeight="1" outlineLevel="1" x14ac:dyDescent="0.2">
      <c r="A558" s="100">
        <v>50</v>
      </c>
      <c r="B558" s="644" t="str">
        <f t="shared" si="70"/>
        <v>Producerea de hidrogen și de gaz de sinteză</v>
      </c>
      <c r="C558" s="21" t="str">
        <f t="shared" si="70"/>
        <v>Hidrogen și gaz de sinteză</v>
      </c>
      <c r="D558" s="21" t="str">
        <f t="shared" si="70"/>
        <v>Metoda bilanțului masic</v>
      </c>
      <c r="E558" s="21"/>
      <c r="F558" s="181" t="str">
        <f t="shared" si="68"/>
        <v>Metoda bilanțului masic, articolul 25</v>
      </c>
      <c r="G558" s="125">
        <v>1</v>
      </c>
      <c r="H558" s="178" t="str">
        <f>Translations!$B$505</f>
        <v>Fracțiune de biomasă de tipul I</v>
      </c>
      <c r="I558" s="178" t="str">
        <f>Translations!$B$510</f>
        <v>Fracțiune de biomasă de tip II</v>
      </c>
      <c r="J558" s="178"/>
      <c r="K558" s="178"/>
      <c r="L558" s="178" t="str">
        <f>Translations!$B$1266</f>
        <v>Analizați fracțiunea de biomasă</v>
      </c>
      <c r="M558" s="180"/>
      <c r="N558" s="125">
        <f t="shared" si="66"/>
        <v>3</v>
      </c>
      <c r="O558" s="176" t="str">
        <f t="shared" si="65"/>
        <v>Hidrogen și gaz de sinteză: Metoda bilanțului masic</v>
      </c>
      <c r="P558" s="89"/>
      <c r="Q558" s="89" t="str">
        <f t="shared" si="69"/>
        <v>BioC_Hidrogen și gaz de sinteză: Metoda bilanțului masic</v>
      </c>
      <c r="X558" s="100" t="b">
        <f t="shared" si="64"/>
        <v>0</v>
      </c>
      <c r="AJ558" s="661">
        <v>1</v>
      </c>
      <c r="AK558" s="661" t="str">
        <f>Translations!$B$510</f>
        <v>Fracțiune de biomasă de tip II</v>
      </c>
      <c r="AL558" s="661" t="s">
        <v>307</v>
      </c>
      <c r="AM558" s="661" t="s">
        <v>307</v>
      </c>
      <c r="AN558" s="661">
        <v>2</v>
      </c>
    </row>
    <row r="559" spans="1:40" ht="12.75" customHeight="1" outlineLevel="1" x14ac:dyDescent="0.2">
      <c r="A559" s="100">
        <v>51</v>
      </c>
      <c r="B559" s="644" t="str">
        <f t="shared" si="70"/>
        <v>Producerea de produse chimice vrac</v>
      </c>
      <c r="C559" s="21" t="str">
        <f t="shared" si="70"/>
        <v>Produse chimice organice vrac</v>
      </c>
      <c r="D559" s="21" t="str">
        <f t="shared" si="70"/>
        <v>Metoda bilanțului masic</v>
      </c>
      <c r="E559" s="21"/>
      <c r="F559" s="181" t="str">
        <f t="shared" si="68"/>
        <v>Metoda bilanțului masic, articolul 25</v>
      </c>
      <c r="G559" s="125">
        <v>1</v>
      </c>
      <c r="H559" s="178" t="str">
        <f>Translations!$B$505</f>
        <v>Fracțiune de biomasă de tipul I</v>
      </c>
      <c r="I559" s="178" t="str">
        <f>Translations!$B$510</f>
        <v>Fracțiune de biomasă de tip II</v>
      </c>
      <c r="J559" s="178"/>
      <c r="K559" s="178"/>
      <c r="L559" s="178" t="str">
        <f>Translations!$B$1266</f>
        <v>Analizați fracțiunea de biomasă</v>
      </c>
      <c r="M559" s="180"/>
      <c r="N559" s="125">
        <f t="shared" si="66"/>
        <v>3</v>
      </c>
      <c r="O559" s="176" t="str">
        <f t="shared" si="65"/>
        <v>Produse chimice organice vrac: Metoda bilanțului masic</v>
      </c>
      <c r="P559" s="89"/>
      <c r="Q559" s="89" t="str">
        <f t="shared" si="69"/>
        <v>BioC_Produse chimice organice vrac: Metoda bilanțului masic</v>
      </c>
      <c r="X559" s="100" t="b">
        <f t="shared" si="64"/>
        <v>0</v>
      </c>
      <c r="AJ559" s="661">
        <v>1</v>
      </c>
      <c r="AK559" s="661" t="str">
        <f>Translations!$B$510</f>
        <v>Fracțiune de biomasă de tip II</v>
      </c>
      <c r="AL559" s="661" t="s">
        <v>307</v>
      </c>
      <c r="AM559" s="661" t="s">
        <v>307</v>
      </c>
      <c r="AN559" s="661">
        <v>2</v>
      </c>
    </row>
    <row r="560" spans="1:40" ht="12.75" customHeight="1" outlineLevel="1" x14ac:dyDescent="0.2">
      <c r="A560" s="100">
        <v>52</v>
      </c>
      <c r="B560" s="644" t="str">
        <f t="shared" si="70"/>
        <v>Producerea sau prelucrarea metalelor feroase</v>
      </c>
      <c r="C560" s="21" t="str">
        <f t="shared" si="70"/>
        <v>Aluminiu secundar, (ne)feroase</v>
      </c>
      <c r="D560" s="21" t="str">
        <f t="shared" si="70"/>
        <v>Proces (metoda A): numai carbonat</v>
      </c>
      <c r="E560" s="634"/>
      <c r="F560" s="181" t="str">
        <f t="shared" si="68"/>
        <v>Metodă standard: Proces, articolul 24 alineatul (2)</v>
      </c>
      <c r="G560" s="125" t="str">
        <f>EUconst_NA</f>
        <v>n.a.</v>
      </c>
      <c r="H560" s="178"/>
      <c r="I560" s="178"/>
      <c r="J560" s="181"/>
      <c r="K560" s="181"/>
      <c r="L560" s="178"/>
      <c r="M560" s="180"/>
      <c r="N560" s="125" t="str">
        <f t="shared" si="66"/>
        <v>n.a.</v>
      </c>
      <c r="O560" s="176" t="str">
        <f t="shared" si="65"/>
        <v>Aluminiu secundar, (ne)feroase: Proces (metoda A): numai carbonat</v>
      </c>
      <c r="P560" s="89"/>
      <c r="Q560" s="89" t="str">
        <f t="shared" si="69"/>
        <v>BioC_Aluminiu secundar, (ne)feroase: Proces (metoda A): numai carbonat</v>
      </c>
      <c r="X560" s="100" t="b">
        <f t="shared" si="64"/>
        <v>1</v>
      </c>
      <c r="AJ560" s="661" t="s">
        <v>307</v>
      </c>
      <c r="AK560" s="661" t="s">
        <v>307</v>
      </c>
      <c r="AL560" s="661" t="s">
        <v>307</v>
      </c>
      <c r="AM560" s="661" t="s">
        <v>307</v>
      </c>
      <c r="AN560" s="661" t="s">
        <v>307</v>
      </c>
    </row>
    <row r="561" spans="1:40" ht="12.75" customHeight="1" outlineLevel="1" x14ac:dyDescent="0.2">
      <c r="A561" s="100">
        <v>53</v>
      </c>
      <c r="B561" s="644" t="str">
        <f t="shared" si="70"/>
        <v>Producerea sau prelucrarea metalelor feroase</v>
      </c>
      <c r="C561" s="21" t="str">
        <f t="shared" si="70"/>
        <v>Aluminiu secundar, (ne)feroase</v>
      </c>
      <c r="D561" s="21" t="str">
        <f t="shared" si="70"/>
        <v>Proces (metoda A): amestec (carbonat + necalcinat)</v>
      </c>
      <c r="E561" s="634"/>
      <c r="F561" s="181" t="str">
        <f t="shared" si="68"/>
        <v>Metodă standard: Proces, articolul 24 alineatul (2)</v>
      </c>
      <c r="G561" s="125">
        <v>1</v>
      </c>
      <c r="H561" s="178" t="str">
        <f>Translations!$B$505</f>
        <v>Fracțiune de biomasă de tipul I</v>
      </c>
      <c r="I561" s="178" t="str">
        <f>Translations!$B$510</f>
        <v>Fracțiune de biomasă de tip II</v>
      </c>
      <c r="J561" s="178"/>
      <c r="K561" s="178"/>
      <c r="L561" s="178" t="str">
        <f>Translations!$B$1266</f>
        <v>Analizați fracțiunea de biomasă</v>
      </c>
      <c r="M561" s="180"/>
      <c r="N561" s="125">
        <f t="shared" si="66"/>
        <v>3</v>
      </c>
      <c r="O561" s="176" t="str">
        <f t="shared" si="65"/>
        <v>Aluminiu secundar, (ne)feroase: Proces (metoda A): amestec (carbonat + necalcinat)</v>
      </c>
      <c r="P561" s="89"/>
      <c r="Q561" s="89" t="str">
        <f t="shared" si="69"/>
        <v>BioC_Aluminiu secundar, (ne)feroase: Proces (metoda A): amestec (carbonat + necalcinat)</v>
      </c>
      <c r="X561" s="100" t="b">
        <f t="shared" si="64"/>
        <v>0</v>
      </c>
      <c r="AJ561" s="661">
        <v>1</v>
      </c>
      <c r="AK561" s="661" t="str">
        <f>Translations!$B$510</f>
        <v>Fracțiune de biomasă de tip II</v>
      </c>
      <c r="AL561" s="661" t="s">
        <v>307</v>
      </c>
      <c r="AM561" s="661" t="s">
        <v>307</v>
      </c>
      <c r="AN561" s="661">
        <v>2</v>
      </c>
    </row>
    <row r="562" spans="1:40" ht="12.75" customHeight="1" outlineLevel="1" x14ac:dyDescent="0.2">
      <c r="A562" s="100">
        <v>54</v>
      </c>
      <c r="B562" s="644" t="str">
        <f t="shared" si="70"/>
        <v>Producerea sau prelucrarea metalelor feroase</v>
      </c>
      <c r="C562" s="21" t="str">
        <f t="shared" si="70"/>
        <v>Aluminiu secundar, (ne)feroase</v>
      </c>
      <c r="D562" s="21" t="str">
        <f t="shared" si="70"/>
        <v>Proces (metoda A): necalcinat</v>
      </c>
      <c r="E562" s="634"/>
      <c r="F562" s="181" t="str">
        <f t="shared" si="68"/>
        <v>Metodă standard: Proces, articolul 24 alineatul (2)</v>
      </c>
      <c r="G562" s="125">
        <v>1</v>
      </c>
      <c r="H562" s="178" t="str">
        <f>Translations!$B$505</f>
        <v>Fracțiune de biomasă de tipul I</v>
      </c>
      <c r="I562" s="178" t="str">
        <f>Translations!$B$510</f>
        <v>Fracțiune de biomasă de tip II</v>
      </c>
      <c r="J562" s="178"/>
      <c r="K562" s="178"/>
      <c r="L562" s="178" t="str">
        <f>Translations!$B$1266</f>
        <v>Analizați fracțiunea de biomasă</v>
      </c>
      <c r="M562" s="180"/>
      <c r="N562" s="125">
        <f t="shared" si="66"/>
        <v>3</v>
      </c>
      <c r="O562" s="176" t="str">
        <f t="shared" si="65"/>
        <v>Aluminiu secundar, (ne)feroase: Proces (metoda A): necalcinat</v>
      </c>
      <c r="P562" s="89"/>
      <c r="Q562" s="89" t="str">
        <f t="shared" si="69"/>
        <v>BioC_Aluminiu secundar, (ne)feroase: Proces (metoda A): necalcinat</v>
      </c>
      <c r="X562" s="100" t="b">
        <f t="shared" si="64"/>
        <v>0</v>
      </c>
      <c r="AJ562" s="661">
        <v>1</v>
      </c>
      <c r="AK562" s="661" t="str">
        <f>Translations!$B$510</f>
        <v>Fracțiune de biomasă de tip II</v>
      </c>
      <c r="AL562" s="661" t="s">
        <v>307</v>
      </c>
      <c r="AM562" s="661" t="s">
        <v>307</v>
      </c>
      <c r="AN562" s="661">
        <v>2</v>
      </c>
    </row>
    <row r="563" spans="1:40" ht="12.75" customHeight="1" outlineLevel="1" x14ac:dyDescent="0.2">
      <c r="A563" s="100">
        <v>55</v>
      </c>
      <c r="B563" s="644" t="str">
        <f t="shared" si="70"/>
        <v>Producerea sau prelucrarea metalelor feroase</v>
      </c>
      <c r="C563" s="21" t="str">
        <f t="shared" si="70"/>
        <v>Aluminiu secundar, (ne)feroase</v>
      </c>
      <c r="D563" s="21" t="str">
        <f t="shared" si="70"/>
        <v>Proces (metoda B): producție de oxizi</v>
      </c>
      <c r="E563" s="634"/>
      <c r="F563" s="181" t="str">
        <f t="shared" si="68"/>
        <v>Metodă standard: Proces, articolul 24 alineatul (2)</v>
      </c>
      <c r="G563" s="125" t="str">
        <f>EUconst_NA</f>
        <v>n.a.</v>
      </c>
      <c r="H563" s="178"/>
      <c r="I563" s="178"/>
      <c r="J563" s="181"/>
      <c r="K563" s="181"/>
      <c r="L563" s="178"/>
      <c r="M563" s="180"/>
      <c r="N563" s="125" t="str">
        <f t="shared" si="66"/>
        <v>n.a.</v>
      </c>
      <c r="O563" s="176" t="str">
        <f t="shared" si="65"/>
        <v>Aluminiu secundar, (ne)feroase: Proces (metoda B): producție de oxizi</v>
      </c>
      <c r="P563" s="89"/>
      <c r="Q563" s="89" t="str">
        <f t="shared" si="69"/>
        <v>BioC_Aluminiu secundar, (ne)feroase: Proces (metoda B): producție de oxizi</v>
      </c>
      <c r="X563" s="100" t="b">
        <f t="shared" si="64"/>
        <v>1</v>
      </c>
      <c r="AJ563" s="661" t="s">
        <v>307</v>
      </c>
      <c r="AK563" s="661" t="s">
        <v>307</v>
      </c>
      <c r="AL563" s="661" t="s">
        <v>307</v>
      </c>
      <c r="AM563" s="661" t="s">
        <v>307</v>
      </c>
      <c r="AN563" s="661" t="s">
        <v>307</v>
      </c>
    </row>
    <row r="564" spans="1:40" ht="12.75" customHeight="1" outlineLevel="1" x14ac:dyDescent="0.2">
      <c r="A564" s="100">
        <v>56</v>
      </c>
      <c r="B564" s="644" t="str">
        <f t="shared" si="70"/>
        <v>Producerea sau prelucrarea metalelor feroase</v>
      </c>
      <c r="C564" s="21" t="str">
        <f t="shared" si="70"/>
        <v>Aluminiu secundar, (ne)feroase</v>
      </c>
      <c r="D564" s="21" t="str">
        <f t="shared" si="70"/>
        <v>Metoda bilanțului masic</v>
      </c>
      <c r="E564" s="21"/>
      <c r="F564" s="181" t="str">
        <f t="shared" si="68"/>
        <v>Metoda bilanțului masic, articolul 25</v>
      </c>
      <c r="G564" s="125">
        <v>1</v>
      </c>
      <c r="H564" s="178" t="str">
        <f>Translations!$B$505</f>
        <v>Fracțiune de biomasă de tipul I</v>
      </c>
      <c r="I564" s="178" t="str">
        <f>Translations!$B$510</f>
        <v>Fracțiune de biomasă de tip II</v>
      </c>
      <c r="J564" s="178"/>
      <c r="K564" s="178"/>
      <c r="L564" s="178" t="str">
        <f>Translations!$B$1266</f>
        <v>Analizați fracțiunea de biomasă</v>
      </c>
      <c r="M564" s="180"/>
      <c r="N564" s="125">
        <f t="shared" si="66"/>
        <v>3</v>
      </c>
      <c r="O564" s="176" t="str">
        <f t="shared" si="65"/>
        <v>Aluminiu secundar, (ne)feroase: Metoda bilanțului masic</v>
      </c>
      <c r="P564" s="89"/>
      <c r="Q564" s="89" t="str">
        <f t="shared" si="69"/>
        <v>BioC_Aluminiu secundar, (ne)feroase: Metoda bilanțului masic</v>
      </c>
      <c r="X564" s="100" t="b">
        <f t="shared" si="64"/>
        <v>0</v>
      </c>
      <c r="AJ564" s="661">
        <v>1</v>
      </c>
      <c r="AK564" s="661" t="str">
        <f>Translations!$B$510</f>
        <v>Fracțiune de biomasă de tip II</v>
      </c>
      <c r="AL564" s="661" t="s">
        <v>307</v>
      </c>
      <c r="AM564" s="661" t="s">
        <v>307</v>
      </c>
      <c r="AN564" s="661">
        <v>2</v>
      </c>
    </row>
    <row r="565" spans="1:40" ht="12.75" customHeight="1" outlineLevel="1" x14ac:dyDescent="0.2">
      <c r="A565" s="100">
        <v>57</v>
      </c>
      <c r="B565" s="644" t="str">
        <f t="shared" si="70"/>
        <v>Producerea de sodă calcinată și de bicarbonat de sodiu</v>
      </c>
      <c r="C565" s="21" t="str">
        <f t="shared" si="70"/>
        <v>Sodă calcinată / bicarbonat de sodiu</v>
      </c>
      <c r="D565" s="21" t="str">
        <f t="shared" si="70"/>
        <v>Metoda bilanțului masic</v>
      </c>
      <c r="E565" s="21"/>
      <c r="F565" s="181" t="str">
        <f t="shared" si="68"/>
        <v>Metoda bilanțului masic, articolul 25</v>
      </c>
      <c r="G565" s="125">
        <v>1</v>
      </c>
      <c r="H565" s="178" t="str">
        <f>Translations!$B$505</f>
        <v>Fracțiune de biomasă de tipul I</v>
      </c>
      <c r="I565" s="178" t="str">
        <f>Translations!$B$510</f>
        <v>Fracțiune de biomasă de tip II</v>
      </c>
      <c r="J565" s="178"/>
      <c r="K565" s="178"/>
      <c r="L565" s="178" t="str">
        <f>Translations!$B$1266</f>
        <v>Analizați fracțiunea de biomasă</v>
      </c>
      <c r="M565" s="180"/>
      <c r="N565" s="125">
        <f t="shared" si="66"/>
        <v>3</v>
      </c>
      <c r="O565" s="176" t="str">
        <f t="shared" si="65"/>
        <v>Sodă calcinată / bicarbonat de sodiu: Metoda bilanțului masic</v>
      </c>
      <c r="P565" s="89"/>
      <c r="Q565" s="89" t="str">
        <f t="shared" si="69"/>
        <v>BioC_Sodă calcinată / bicarbonat de sodiu: Metoda bilanțului masic</v>
      </c>
      <c r="U565" s="263"/>
      <c r="X565" s="100" t="b">
        <f t="shared" si="64"/>
        <v>0</v>
      </c>
      <c r="AJ565" s="661">
        <v>1</v>
      </c>
      <c r="AK565" s="661" t="str">
        <f>Translations!$B$510</f>
        <v>Fracțiune de biomasă de tip II</v>
      </c>
      <c r="AL565" s="661" t="s">
        <v>307</v>
      </c>
      <c r="AM565" s="661" t="s">
        <v>307</v>
      </c>
      <c r="AN565" s="661">
        <v>2</v>
      </c>
    </row>
    <row r="566" spans="1:40" ht="12.75" customHeight="1" outlineLevel="1" x14ac:dyDescent="0.2">
      <c r="A566" s="100">
        <v>58</v>
      </c>
      <c r="B566" s="644" t="str">
        <f t="shared" si="70"/>
        <v>Producerea de aluminiu primar</v>
      </c>
      <c r="C566" s="21" t="str">
        <f t="shared" si="70"/>
        <v>Aluminiu primar</v>
      </c>
      <c r="D566" s="21" t="str">
        <f t="shared" si="70"/>
        <v>Metoda bilanțului masic</v>
      </c>
      <c r="E566" s="21"/>
      <c r="F566" s="181" t="str">
        <f t="shared" si="68"/>
        <v>Metoda bilanțului masic, articolul 25</v>
      </c>
      <c r="G566" s="125">
        <v>1</v>
      </c>
      <c r="H566" s="178" t="str">
        <f>Translations!$B$505</f>
        <v>Fracțiune de biomasă de tipul I</v>
      </c>
      <c r="I566" s="178" t="str">
        <f>Translations!$B$510</f>
        <v>Fracțiune de biomasă de tip II</v>
      </c>
      <c r="J566" s="178"/>
      <c r="K566" s="178"/>
      <c r="L566" s="178" t="str">
        <f>Translations!$B$1266</f>
        <v>Analizați fracțiunea de biomasă</v>
      </c>
      <c r="M566" s="180"/>
      <c r="N566" s="125">
        <f t="shared" si="66"/>
        <v>3</v>
      </c>
      <c r="O566" s="176" t="str">
        <f t="shared" si="65"/>
        <v>Aluminiu primar: Metoda bilanțului masic</v>
      </c>
      <c r="P566" s="89"/>
      <c r="Q566" s="89" t="str">
        <f t="shared" si="69"/>
        <v>BioC_Aluminiu primar: Metoda bilanțului masic</v>
      </c>
      <c r="X566" s="100" t="b">
        <f t="shared" si="64"/>
        <v>0</v>
      </c>
      <c r="AJ566" s="661">
        <v>1</v>
      </c>
      <c r="AK566" s="661" t="str">
        <f>Translations!$B$510</f>
        <v>Fracțiune de biomasă de tip II</v>
      </c>
      <c r="AL566" s="661" t="s">
        <v>307</v>
      </c>
      <c r="AM566" s="661" t="s">
        <v>307</v>
      </c>
      <c r="AN566" s="661">
        <v>2</v>
      </c>
    </row>
    <row r="567" spans="1:40" ht="12.75" customHeight="1" outlineLevel="1" x14ac:dyDescent="0.2">
      <c r="A567" s="100">
        <v>59</v>
      </c>
      <c r="B567" s="644" t="str">
        <f t="shared" si="70"/>
        <v>Producerea de aluminiu primar</v>
      </c>
      <c r="C567" s="21" t="str">
        <f t="shared" si="70"/>
        <v>Aluminiu primar</v>
      </c>
      <c r="D567" s="21" t="str">
        <f t="shared" si="70"/>
        <v>Emisii de PFC (metoda pantei)</v>
      </c>
      <c r="E567" s="21"/>
      <c r="F567" s="181" t="str">
        <f t="shared" si="68"/>
        <v>Calcul cu dispoziții speciale pentru PFC (anexa IV secțiunea 8)</v>
      </c>
      <c r="G567" s="125" t="str">
        <f>EUconst_NA</f>
        <v>n.a.</v>
      </c>
      <c r="H567" s="178"/>
      <c r="I567" s="178"/>
      <c r="J567" s="181"/>
      <c r="K567" s="181"/>
      <c r="L567" s="178"/>
      <c r="M567" s="180"/>
      <c r="N567" s="125" t="str">
        <f t="shared" si="66"/>
        <v>n.a.</v>
      </c>
      <c r="O567" s="176" t="str">
        <f t="shared" si="65"/>
        <v>Aluminiu primar: Emisii de PFC (metoda pantei)</v>
      </c>
      <c r="P567" s="89"/>
      <c r="Q567" s="89" t="str">
        <f t="shared" si="69"/>
        <v>BioC_Aluminiu primar: Emisii de PFC (metoda pantei)</v>
      </c>
      <c r="X567" s="100" t="b">
        <f t="shared" si="64"/>
        <v>1</v>
      </c>
      <c r="AJ567" s="661" t="s">
        <v>307</v>
      </c>
      <c r="AK567" s="661" t="s">
        <v>307</v>
      </c>
      <c r="AL567" s="661" t="s">
        <v>307</v>
      </c>
      <c r="AM567" s="661" t="s">
        <v>307</v>
      </c>
      <c r="AN567" s="661" t="s">
        <v>307</v>
      </c>
    </row>
    <row r="568" spans="1:40" ht="12.75" customHeight="1" outlineLevel="1" x14ac:dyDescent="0.2">
      <c r="A568" s="100">
        <v>60</v>
      </c>
      <c r="B568" s="644" t="str">
        <f t="shared" si="70"/>
        <v>Producerea de aluminiu primar</v>
      </c>
      <c r="C568" s="21" t="str">
        <f t="shared" si="70"/>
        <v>Aluminiu primar</v>
      </c>
      <c r="D568" s="21" t="str">
        <f t="shared" si="70"/>
        <v>Emisii de PFC (metoda supratensiunii)</v>
      </c>
      <c r="E568" s="21"/>
      <c r="F568" s="181" t="str">
        <f t="shared" si="68"/>
        <v>Calcul cu dispoziții speciale pentru PFC (anexa IV secțiunea 8)</v>
      </c>
      <c r="G568" s="125" t="str">
        <f>EUconst_NA</f>
        <v>n.a.</v>
      </c>
      <c r="H568" s="178"/>
      <c r="I568" s="178"/>
      <c r="J568" s="181"/>
      <c r="K568" s="181"/>
      <c r="L568" s="178"/>
      <c r="M568" s="180"/>
      <c r="N568" s="125" t="str">
        <f t="shared" si="66"/>
        <v>n.a.</v>
      </c>
      <c r="O568" s="176" t="str">
        <f t="shared" si="65"/>
        <v>Aluminiu primar: Emisii de PFC (metoda supratensiunii)</v>
      </c>
      <c r="P568" s="89"/>
      <c r="Q568" s="89" t="str">
        <f t="shared" si="69"/>
        <v>BioC_Aluminiu primar: Emisii de PFC (metoda supratensiunii)</v>
      </c>
      <c r="X568" s="100" t="b">
        <f t="shared" si="64"/>
        <v>1</v>
      </c>
      <c r="AJ568" s="661" t="s">
        <v>307</v>
      </c>
      <c r="AK568" s="661" t="s">
        <v>307</v>
      </c>
      <c r="AL568" s="661" t="s">
        <v>307</v>
      </c>
      <c r="AM568" s="661" t="s">
        <v>307</v>
      </c>
      <c r="AN568" s="661" t="s">
        <v>307</v>
      </c>
    </row>
    <row r="569" spans="1:40" ht="12.75" customHeight="1" outlineLevel="1" x14ac:dyDescent="0.2">
      <c r="B569" s="89"/>
      <c r="C569" s="89"/>
      <c r="D569" s="89"/>
      <c r="E569" s="89"/>
      <c r="F569" s="89"/>
      <c r="G569" s="89"/>
      <c r="H569" s="109"/>
      <c r="I569" s="109"/>
      <c r="J569" s="89"/>
      <c r="K569" s="89"/>
      <c r="L569" s="109"/>
      <c r="M569" s="109"/>
      <c r="N569" s="125"/>
      <c r="O569" s="89"/>
      <c r="P569" s="89"/>
      <c r="Q569" s="89"/>
      <c r="X569" s="100" t="b">
        <f>IF(G569=EUconst_NA,TRUE,FALSE)</f>
        <v>0</v>
      </c>
    </row>
    <row r="570" spans="1:40" s="170" customFormat="1" ht="12.75" customHeight="1" outlineLevel="1" x14ac:dyDescent="0.2">
      <c r="A570" s="170" t="s">
        <v>519</v>
      </c>
      <c r="B570" s="171" t="str">
        <f>Translations!$B$522</f>
        <v>Factor de oxidare</v>
      </c>
      <c r="C570" s="171" t="str">
        <f>Translations!$B$957</f>
        <v>Denumire scurtă</v>
      </c>
      <c r="D570" s="171" t="str">
        <f>Translations!$B$958</f>
        <v>Subactivitate</v>
      </c>
      <c r="E570" s="171" t="str">
        <f>Translations!$B$389</f>
        <v>Parametru</v>
      </c>
      <c r="F570" s="171" t="str">
        <f>Translations!$B$959</f>
        <v>Tip sursă</v>
      </c>
      <c r="G570" s="173" t="str">
        <f>Translations!$B$960</f>
        <v>Minim</v>
      </c>
      <c r="H570" s="173">
        <v>1</v>
      </c>
      <c r="I570" s="173">
        <v>2</v>
      </c>
      <c r="J570" s="173" t="s">
        <v>402</v>
      </c>
      <c r="K570" s="173" t="str">
        <f>Translations!$B$928</f>
        <v>2b</v>
      </c>
      <c r="L570" s="173">
        <v>3</v>
      </c>
      <c r="M570" s="173">
        <v>4</v>
      </c>
      <c r="N570" s="173" t="str">
        <f>Translations!$B$961</f>
        <v>Maxim</v>
      </c>
      <c r="O570" s="174"/>
      <c r="X570" s="170" t="str">
        <f>Translations!$B$962</f>
        <v>Colorez în gri?</v>
      </c>
      <c r="AI570" s="170" t="s">
        <v>531</v>
      </c>
      <c r="AJ570" s="241">
        <v>1</v>
      </c>
      <c r="AK570" s="241">
        <v>2</v>
      </c>
      <c r="AL570" s="241" t="s">
        <v>402</v>
      </c>
      <c r="AM570" s="241" t="str">
        <f>Translations!$B$928</f>
        <v>2b</v>
      </c>
      <c r="AN570" s="241">
        <v>3</v>
      </c>
    </row>
    <row r="571" spans="1:40" ht="12.75" customHeight="1" outlineLevel="1" x14ac:dyDescent="0.2">
      <c r="A571" s="100">
        <v>1</v>
      </c>
      <c r="B571" s="643" t="str">
        <f t="shared" ref="B571:D590" si="71">B509</f>
        <v>Arderea combustibililor</v>
      </c>
      <c r="C571" s="89" t="str">
        <f t="shared" si="71"/>
        <v>Ardere</v>
      </c>
      <c r="D571" s="89" t="str">
        <f t="shared" si="71"/>
        <v>Combustibili comerciali standard</v>
      </c>
      <c r="E571" s="89"/>
      <c r="F571" s="181" t="str">
        <f t="shared" ref="F571:F602" si="72">F509</f>
        <v>Metodă standard: Combustibil, articolul 24 alineatul (1)</v>
      </c>
      <c r="G571" s="125">
        <v>1</v>
      </c>
      <c r="H571" s="178" t="str">
        <f>Translations!$B$529</f>
        <v xml:space="preserve">Valoare implicită FO=1 </v>
      </c>
      <c r="I571" s="178" t="str">
        <f>Translations!$B$528</f>
        <v>Valori implicite de tip II</v>
      </c>
      <c r="J571" s="178"/>
      <c r="K571" s="178"/>
      <c r="L571" s="178" t="str">
        <f>Translations!$B$527</f>
        <v>Analize de laborator</v>
      </c>
      <c r="M571" s="180"/>
      <c r="N571" s="125">
        <f>G571</f>
        <v>1</v>
      </c>
      <c r="O571" s="176" t="str">
        <f>C571 &amp; ": " &amp;D571</f>
        <v>Ardere: Combustibili comerciali standard</v>
      </c>
      <c r="P571" s="89"/>
      <c r="Q571" s="89" t="str">
        <f t="shared" ref="Q571:Q602" si="73">EUconst_CNTR_OxidationFactor&amp;O571</f>
        <v>OxF_Ardere: Combustibili comerciali standard</v>
      </c>
      <c r="X571" s="100" t="b">
        <f t="shared" ref="X571:X630" si="74">IF(G571=EUconst_NA,TRUE,FALSE)</f>
        <v>0</v>
      </c>
      <c r="AJ571" s="661">
        <v>1</v>
      </c>
      <c r="AK571" s="661">
        <v>1</v>
      </c>
      <c r="AL571" s="661" t="s">
        <v>307</v>
      </c>
      <c r="AM571" s="661" t="s">
        <v>307</v>
      </c>
      <c r="AN571" s="661">
        <v>2</v>
      </c>
    </row>
    <row r="572" spans="1:40" ht="12.75" customHeight="1" outlineLevel="1" x14ac:dyDescent="0.2">
      <c r="A572" s="100">
        <v>2</v>
      </c>
      <c r="B572" s="644" t="str">
        <f t="shared" si="71"/>
        <v>Arderea combustibililor</v>
      </c>
      <c r="C572" s="21" t="str">
        <f t="shared" si="71"/>
        <v>Ardere</v>
      </c>
      <c r="D572" s="21" t="str">
        <f t="shared" si="71"/>
        <v>Alți combustibili gazoși și lichizi</v>
      </c>
      <c r="E572" s="21"/>
      <c r="F572" s="181" t="str">
        <f t="shared" si="72"/>
        <v>Metodă standard: Combustibil, articolul 24 alineatul (1)</v>
      </c>
      <c r="G572" s="125">
        <v>1</v>
      </c>
      <c r="H572" s="178" t="str">
        <f>Translations!$B$529</f>
        <v xml:space="preserve">Valoare implicită FO=1 </v>
      </c>
      <c r="I572" s="178" t="str">
        <f>Translations!$B$528</f>
        <v>Valori implicite de tip II</v>
      </c>
      <c r="J572" s="178"/>
      <c r="K572" s="178"/>
      <c r="L572" s="178" t="str">
        <f>Translations!$B$527</f>
        <v>Analize de laborator</v>
      </c>
      <c r="M572" s="180"/>
      <c r="N572" s="125">
        <f>G572</f>
        <v>1</v>
      </c>
      <c r="O572" s="176" t="str">
        <f>C572 &amp; ": " &amp;D572</f>
        <v>Ardere: Alți combustibili gazoși și lichizi</v>
      </c>
      <c r="P572" s="89"/>
      <c r="Q572" s="89" t="str">
        <f t="shared" si="73"/>
        <v>OxF_Ardere: Alți combustibili gazoși și lichizi</v>
      </c>
      <c r="X572" s="100" t="b">
        <f t="shared" si="74"/>
        <v>0</v>
      </c>
      <c r="AJ572" s="661">
        <v>1</v>
      </c>
      <c r="AK572" s="661">
        <v>1</v>
      </c>
      <c r="AL572" s="661" t="s">
        <v>307</v>
      </c>
      <c r="AM572" s="661" t="s">
        <v>307</v>
      </c>
      <c r="AN572" s="661">
        <v>2</v>
      </c>
    </row>
    <row r="573" spans="1:40" ht="12.75" customHeight="1" outlineLevel="1" x14ac:dyDescent="0.2">
      <c r="A573" s="100">
        <v>3</v>
      </c>
      <c r="B573" s="644" t="str">
        <f t="shared" si="71"/>
        <v>Arderea combustibililor</v>
      </c>
      <c r="C573" s="21" t="str">
        <f t="shared" si="71"/>
        <v>Ardere</v>
      </c>
      <c r="D573" s="21" t="str">
        <f t="shared" si="71"/>
        <v>Combustibili solizi</v>
      </c>
      <c r="E573" s="21"/>
      <c r="F573" s="181" t="str">
        <f t="shared" si="72"/>
        <v>Metodă standard: Combustibil, articolul 24 alineatul (1)</v>
      </c>
      <c r="G573" s="125">
        <v>1</v>
      </c>
      <c r="H573" s="178" t="str">
        <f>Translations!$B$529</f>
        <v xml:space="preserve">Valoare implicită FO=1 </v>
      </c>
      <c r="I573" s="178" t="str">
        <f>Translations!$B$528</f>
        <v>Valori implicite de tip II</v>
      </c>
      <c r="J573" s="178"/>
      <c r="K573" s="178"/>
      <c r="L573" s="178" t="str">
        <f>Translations!$B$527</f>
        <v>Analize de laborator</v>
      </c>
      <c r="M573" s="180"/>
      <c r="N573" s="125">
        <f>G573</f>
        <v>1</v>
      </c>
      <c r="O573" s="176" t="str">
        <f t="shared" ref="O573:O630" si="75">C573 &amp; ": " &amp;D573</f>
        <v>Ardere: Combustibili solizi</v>
      </c>
      <c r="P573" s="89"/>
      <c r="Q573" s="89" t="str">
        <f t="shared" si="73"/>
        <v>OxF_Ardere: Combustibili solizi</v>
      </c>
      <c r="X573" s="100" t="b">
        <f t="shared" si="74"/>
        <v>0</v>
      </c>
      <c r="AJ573" s="661">
        <v>1</v>
      </c>
      <c r="AK573" s="661">
        <v>1</v>
      </c>
      <c r="AL573" s="661" t="s">
        <v>307</v>
      </c>
      <c r="AM573" s="661" t="s">
        <v>307</v>
      </c>
      <c r="AN573" s="661">
        <v>2</v>
      </c>
    </row>
    <row r="574" spans="1:40" ht="12.75" customHeight="1" outlineLevel="1" x14ac:dyDescent="0.2">
      <c r="A574" s="100">
        <v>4</v>
      </c>
      <c r="B574" s="644" t="str">
        <f t="shared" si="71"/>
        <v>Arderea combustibililor</v>
      </c>
      <c r="C574" s="21" t="str">
        <f t="shared" si="71"/>
        <v>Ardere</v>
      </c>
      <c r="D574" s="21" t="str">
        <f t="shared" si="71"/>
        <v>Terminale de prelucrare a gazului</v>
      </c>
      <c r="E574" s="21"/>
      <c r="F574" s="181" t="str">
        <f t="shared" si="72"/>
        <v>Metoda bilanțului masic, articolul 25</v>
      </c>
      <c r="G574" s="125" t="str">
        <f>EUconst_NA</f>
        <v>n.a.</v>
      </c>
      <c r="H574" s="178"/>
      <c r="I574" s="178"/>
      <c r="J574" s="181"/>
      <c r="K574" s="181"/>
      <c r="L574" s="178"/>
      <c r="M574" s="180"/>
      <c r="N574" s="125" t="str">
        <f t="shared" ref="N574:N630" si="76">G574</f>
        <v>n.a.</v>
      </c>
      <c r="O574" s="176" t="str">
        <f t="shared" si="75"/>
        <v>Ardere: Terminale de prelucrare a gazului</v>
      </c>
      <c r="P574" s="89"/>
      <c r="Q574" s="89" t="str">
        <f t="shared" si="73"/>
        <v>OxF_Ardere: Terminale de prelucrare a gazului</v>
      </c>
      <c r="U574" s="263"/>
      <c r="X574" s="100" t="b">
        <f t="shared" si="74"/>
        <v>1</v>
      </c>
      <c r="AJ574" s="661" t="s">
        <v>307</v>
      </c>
      <c r="AK574" s="661" t="s">
        <v>307</v>
      </c>
      <c r="AL574" s="661" t="s">
        <v>307</v>
      </c>
      <c r="AM574" s="661" t="s">
        <v>307</v>
      </c>
      <c r="AN574" s="661" t="s">
        <v>307</v>
      </c>
    </row>
    <row r="575" spans="1:40" ht="12.75" customHeight="1" outlineLevel="1" x14ac:dyDescent="0.2">
      <c r="A575" s="100">
        <v>5</v>
      </c>
      <c r="B575" s="644" t="str">
        <f t="shared" si="71"/>
        <v>Arderea combustibililor</v>
      </c>
      <c r="C575" s="21" t="str">
        <f t="shared" si="71"/>
        <v>Ardere</v>
      </c>
      <c r="D575" s="21" t="str">
        <f t="shared" si="71"/>
        <v>Flăcări deschise</v>
      </c>
      <c r="E575" s="21"/>
      <c r="F575" s="181" t="str">
        <f t="shared" si="72"/>
        <v>Metodă standard: Combustibil, articolul 24 alineatul (1)</v>
      </c>
      <c r="G575" s="125">
        <v>1</v>
      </c>
      <c r="H575" s="178" t="str">
        <f>Translations!$B$529</f>
        <v xml:space="preserve">Valoare implicită FO=1 </v>
      </c>
      <c r="I575" s="178" t="str">
        <f>Translations!$B$528</f>
        <v>Valori implicite de tip II</v>
      </c>
      <c r="J575" s="178"/>
      <c r="K575" s="178"/>
      <c r="L575" s="178"/>
      <c r="M575" s="180"/>
      <c r="N575" s="125">
        <f t="shared" si="76"/>
        <v>1</v>
      </c>
      <c r="O575" s="176" t="str">
        <f t="shared" si="75"/>
        <v>Ardere: Flăcări deschise</v>
      </c>
      <c r="P575" s="89"/>
      <c r="Q575" s="89" t="str">
        <f t="shared" si="73"/>
        <v>OxF_Ardere: Flăcări deschise</v>
      </c>
      <c r="X575" s="100" t="b">
        <f t="shared" si="74"/>
        <v>0</v>
      </c>
      <c r="AJ575" s="661">
        <v>1</v>
      </c>
      <c r="AK575" s="661">
        <v>1</v>
      </c>
      <c r="AL575" s="661" t="s">
        <v>307</v>
      </c>
      <c r="AM575" s="661" t="s">
        <v>307</v>
      </c>
      <c r="AN575" s="661">
        <v>2</v>
      </c>
    </row>
    <row r="576" spans="1:40" ht="12.75" customHeight="1" outlineLevel="1" x14ac:dyDescent="0.2">
      <c r="A576" s="100">
        <v>6</v>
      </c>
      <c r="B576" s="644" t="str">
        <f t="shared" si="71"/>
        <v>Arderea combustibililor</v>
      </c>
      <c r="C576" s="21" t="str">
        <f t="shared" si="71"/>
        <v>Ardere</v>
      </c>
      <c r="D576" s="21" t="str">
        <f t="shared" si="71"/>
        <v>Epurare (carbonat)</v>
      </c>
      <c r="E576" s="21"/>
      <c r="F576" s="181" t="str">
        <f t="shared" si="72"/>
        <v>Metodă standard: Proces, articolul 24 alineatul (2)</v>
      </c>
      <c r="G576" s="125" t="str">
        <f t="shared" ref="G576:G607" si="77">EUconst_NA</f>
        <v>n.a.</v>
      </c>
      <c r="H576" s="178"/>
      <c r="I576" s="178"/>
      <c r="J576" s="181"/>
      <c r="K576" s="181"/>
      <c r="L576" s="178"/>
      <c r="M576" s="180"/>
      <c r="N576" s="125" t="str">
        <f t="shared" si="76"/>
        <v>n.a.</v>
      </c>
      <c r="O576" s="176" t="str">
        <f t="shared" si="75"/>
        <v>Ardere: Epurare (carbonat)</v>
      </c>
      <c r="P576" s="89"/>
      <c r="Q576" s="89" t="str">
        <f t="shared" si="73"/>
        <v>OxF_Ardere: Epurare (carbonat)</v>
      </c>
      <c r="X576" s="100" t="b">
        <f t="shared" si="74"/>
        <v>1</v>
      </c>
      <c r="AJ576" s="661" t="s">
        <v>307</v>
      </c>
      <c r="AK576" s="661" t="s">
        <v>307</v>
      </c>
      <c r="AL576" s="661" t="s">
        <v>307</v>
      </c>
      <c r="AM576" s="661" t="s">
        <v>307</v>
      </c>
      <c r="AN576" s="661" t="s">
        <v>307</v>
      </c>
    </row>
    <row r="577" spans="1:40" ht="12.75" customHeight="1" outlineLevel="1" x14ac:dyDescent="0.2">
      <c r="A577" s="100">
        <v>7</v>
      </c>
      <c r="B577" s="644" t="str">
        <f t="shared" si="71"/>
        <v>Arderea combustibililor</v>
      </c>
      <c r="C577" s="21" t="str">
        <f t="shared" si="71"/>
        <v>Ardere</v>
      </c>
      <c r="D577" s="21" t="str">
        <f t="shared" si="71"/>
        <v>Epurare (ghips)</v>
      </c>
      <c r="E577" s="21"/>
      <c r="F577" s="181" t="str">
        <f t="shared" si="72"/>
        <v>Metodă standard: Proces, articolul 24 alineatul (2)</v>
      </c>
      <c r="G577" s="125" t="str">
        <f t="shared" si="77"/>
        <v>n.a.</v>
      </c>
      <c r="H577" s="178"/>
      <c r="I577" s="178"/>
      <c r="J577" s="181"/>
      <c r="K577" s="181"/>
      <c r="L577" s="178"/>
      <c r="M577" s="180"/>
      <c r="N577" s="125" t="str">
        <f t="shared" si="76"/>
        <v>n.a.</v>
      </c>
      <c r="O577" s="176" t="str">
        <f t="shared" si="75"/>
        <v>Ardere: Epurare (ghips)</v>
      </c>
      <c r="P577" s="89"/>
      <c r="Q577" s="89" t="str">
        <f t="shared" si="73"/>
        <v>OxF_Ardere: Epurare (ghips)</v>
      </c>
      <c r="X577" s="100" t="b">
        <f t="shared" si="74"/>
        <v>1</v>
      </c>
      <c r="AJ577" s="661" t="s">
        <v>307</v>
      </c>
      <c r="AK577" s="661" t="s">
        <v>307</v>
      </c>
      <c r="AL577" s="661" t="s">
        <v>307</v>
      </c>
      <c r="AM577" s="661" t="s">
        <v>307</v>
      </c>
      <c r="AN577" s="661" t="s">
        <v>307</v>
      </c>
    </row>
    <row r="578" spans="1:40" ht="12.75" customHeight="1" outlineLevel="1" x14ac:dyDescent="0.2">
      <c r="A578" s="100">
        <v>8</v>
      </c>
      <c r="B578" s="644" t="str">
        <f t="shared" si="71"/>
        <v>Arderea combustibililor</v>
      </c>
      <c r="C578" s="21" t="str">
        <f t="shared" si="71"/>
        <v>Ardere</v>
      </c>
      <c r="D578" s="21" t="str">
        <f t="shared" si="71"/>
        <v>Epurare (uree)</v>
      </c>
      <c r="E578" s="21"/>
      <c r="F578" s="181" t="str">
        <f t="shared" si="72"/>
        <v>Metodă standard: Proces, articolul 24 alineatul (2)</v>
      </c>
      <c r="G578" s="125" t="str">
        <f t="shared" si="77"/>
        <v>n.a.</v>
      </c>
      <c r="H578" s="178"/>
      <c r="I578" s="178"/>
      <c r="J578" s="181"/>
      <c r="K578" s="181"/>
      <c r="L578" s="178"/>
      <c r="M578" s="180"/>
      <c r="N578" s="125" t="str">
        <f t="shared" si="76"/>
        <v>n.a.</v>
      </c>
      <c r="O578" s="176" t="str">
        <f t="shared" si="75"/>
        <v>Ardere: Epurare (uree)</v>
      </c>
      <c r="P578" s="89"/>
      <c r="Q578" s="89" t="str">
        <f t="shared" si="73"/>
        <v>OxF_Ardere: Epurare (uree)</v>
      </c>
      <c r="X578" s="100" t="b">
        <f t="shared" si="74"/>
        <v>1</v>
      </c>
      <c r="AJ578" s="661" t="s">
        <v>307</v>
      </c>
      <c r="AK578" s="661" t="s">
        <v>307</v>
      </c>
      <c r="AL578" s="661" t="s">
        <v>307</v>
      </c>
      <c r="AM578" s="661" t="s">
        <v>307</v>
      </c>
      <c r="AN578" s="661" t="s">
        <v>307</v>
      </c>
    </row>
    <row r="579" spans="1:40" ht="12.75" customHeight="1" outlineLevel="1" x14ac:dyDescent="0.2">
      <c r="A579" s="100">
        <v>9</v>
      </c>
      <c r="B579" s="644" t="str">
        <f t="shared" si="71"/>
        <v xml:space="preserve">Rafinarea de ulei mineral </v>
      </c>
      <c r="C579" s="21" t="str">
        <f t="shared" si="71"/>
        <v>Rafinării</v>
      </c>
      <c r="D579" s="21" t="str">
        <f t="shared" si="71"/>
        <v>Bilanțul masic</v>
      </c>
      <c r="E579" s="21"/>
      <c r="F579" s="181" t="str">
        <f t="shared" si="72"/>
        <v>Metoda bilanțului masic, articolul 25</v>
      </c>
      <c r="G579" s="125" t="str">
        <f t="shared" si="77"/>
        <v>n.a.</v>
      </c>
      <c r="H579" s="178"/>
      <c r="I579" s="178"/>
      <c r="J579" s="181"/>
      <c r="K579" s="181"/>
      <c r="L579" s="178"/>
      <c r="M579" s="180"/>
      <c r="N579" s="125" t="str">
        <f t="shared" si="76"/>
        <v>n.a.</v>
      </c>
      <c r="O579" s="176" t="str">
        <f t="shared" si="75"/>
        <v>Rafinării: Bilanțul masic</v>
      </c>
      <c r="P579" s="89"/>
      <c r="Q579" s="89" t="str">
        <f t="shared" si="73"/>
        <v>OxF_Rafinării: Bilanțul masic</v>
      </c>
      <c r="U579" s="263"/>
      <c r="X579" s="100" t="b">
        <f t="shared" si="74"/>
        <v>1</v>
      </c>
      <c r="AJ579" s="661" t="s">
        <v>307</v>
      </c>
      <c r="AK579" s="661" t="s">
        <v>307</v>
      </c>
      <c r="AL579" s="661" t="s">
        <v>307</v>
      </c>
      <c r="AM579" s="661" t="s">
        <v>307</v>
      </c>
      <c r="AN579" s="661" t="s">
        <v>307</v>
      </c>
    </row>
    <row r="580" spans="1:40" ht="12.75" customHeight="1" outlineLevel="1" x14ac:dyDescent="0.2">
      <c r="A580" s="100">
        <v>10</v>
      </c>
      <c r="B580" s="644" t="str">
        <f t="shared" si="71"/>
        <v xml:space="preserve">Rafinarea de ulei mineral </v>
      </c>
      <c r="C580" s="21" t="str">
        <f t="shared" si="71"/>
        <v>Rafinării</v>
      </c>
      <c r="D580" s="21" t="str">
        <f t="shared" si="71"/>
        <v>Regenerarea catalizatorilor de cracare</v>
      </c>
      <c r="E580" s="21"/>
      <c r="F580" s="181" t="str">
        <f t="shared" si="72"/>
        <v>Metoda bilanțului masic, articolul 25</v>
      </c>
      <c r="G580" s="125" t="str">
        <f t="shared" si="77"/>
        <v>n.a.</v>
      </c>
      <c r="H580" s="178"/>
      <c r="I580" s="178"/>
      <c r="J580" s="181"/>
      <c r="K580" s="181"/>
      <c r="L580" s="178"/>
      <c r="M580" s="180"/>
      <c r="N580" s="125" t="str">
        <f t="shared" si="76"/>
        <v>n.a.</v>
      </c>
      <c r="O580" s="176" t="str">
        <f t="shared" si="75"/>
        <v>Rafinării: Regenerarea catalizatorilor de cracare</v>
      </c>
      <c r="P580" s="89"/>
      <c r="Q580" s="89" t="str">
        <f t="shared" si="73"/>
        <v>OxF_Rafinării: Regenerarea catalizatorilor de cracare</v>
      </c>
      <c r="X580" s="100" t="b">
        <f t="shared" si="74"/>
        <v>1</v>
      </c>
      <c r="AJ580" s="661" t="s">
        <v>307</v>
      </c>
      <c r="AK580" s="661" t="s">
        <v>307</v>
      </c>
      <c r="AL580" s="661" t="s">
        <v>307</v>
      </c>
      <c r="AM580" s="661" t="s">
        <v>307</v>
      </c>
      <c r="AN580" s="661" t="s">
        <v>307</v>
      </c>
    </row>
    <row r="581" spans="1:40" ht="12.75" customHeight="1" outlineLevel="1" x14ac:dyDescent="0.2">
      <c r="A581" s="100">
        <v>11</v>
      </c>
      <c r="B581" s="644" t="str">
        <f t="shared" si="71"/>
        <v xml:space="preserve">Rafinarea de ulei mineral </v>
      </c>
      <c r="C581" s="21" t="str">
        <f t="shared" si="71"/>
        <v>Rafinării</v>
      </c>
      <c r="D581" s="21" t="str">
        <f t="shared" si="71"/>
        <v>Producția de hidrogen</v>
      </c>
      <c r="E581" s="642"/>
      <c r="F581" s="181" t="str">
        <f t="shared" si="72"/>
        <v>Metoda bilanțului masic, articolul 25</v>
      </c>
      <c r="G581" s="125" t="str">
        <f t="shared" si="77"/>
        <v>n.a.</v>
      </c>
      <c r="H581" s="178"/>
      <c r="I581" s="178"/>
      <c r="J581" s="181"/>
      <c r="K581" s="181"/>
      <c r="L581" s="178"/>
      <c r="M581" s="180"/>
      <c r="N581" s="125" t="str">
        <f t="shared" si="76"/>
        <v>n.a.</v>
      </c>
      <c r="O581" s="176" t="str">
        <f t="shared" si="75"/>
        <v>Rafinării: Producția de hidrogen</v>
      </c>
      <c r="P581" s="89"/>
      <c r="Q581" s="89" t="str">
        <f t="shared" si="73"/>
        <v>OxF_Rafinării: Producția de hidrogen</v>
      </c>
      <c r="V581" s="84"/>
      <c r="X581" s="100" t="b">
        <f t="shared" si="74"/>
        <v>1</v>
      </c>
      <c r="AJ581" s="661" t="s">
        <v>307</v>
      </c>
      <c r="AK581" s="661" t="s">
        <v>307</v>
      </c>
      <c r="AL581" s="661" t="s">
        <v>307</v>
      </c>
      <c r="AM581" s="661" t="s">
        <v>307</v>
      </c>
      <c r="AN581" s="661" t="s">
        <v>307</v>
      </c>
    </row>
    <row r="582" spans="1:40" ht="12.75" customHeight="1" outlineLevel="1" x14ac:dyDescent="0.2">
      <c r="A582" s="100">
        <v>12</v>
      </c>
      <c r="B582" s="644" t="str">
        <f t="shared" si="71"/>
        <v>Producerea de cocs</v>
      </c>
      <c r="C582" s="21" t="str">
        <f t="shared" si="71"/>
        <v>Cocs</v>
      </c>
      <c r="D582" s="21" t="str">
        <f t="shared" si="71"/>
        <v>Combustibil ca intrare în proces</v>
      </c>
      <c r="E582" s="21"/>
      <c r="F582" s="181" t="str">
        <f t="shared" si="72"/>
        <v>Metodă standard: Combustibil, articolul 24 alineatul (1)</v>
      </c>
      <c r="G582" s="125" t="str">
        <f t="shared" si="77"/>
        <v>n.a.</v>
      </c>
      <c r="H582" s="178"/>
      <c r="I582" s="178"/>
      <c r="J582" s="181"/>
      <c r="K582" s="181"/>
      <c r="L582" s="178"/>
      <c r="M582" s="180"/>
      <c r="N582" s="125" t="str">
        <f t="shared" si="76"/>
        <v>n.a.</v>
      </c>
      <c r="O582" s="176" t="str">
        <f t="shared" si="75"/>
        <v>Cocs: Combustibil ca intrare în proces</v>
      </c>
      <c r="P582" s="89"/>
      <c r="Q582" s="89" t="str">
        <f t="shared" si="73"/>
        <v>OxF_Cocs: Combustibil ca intrare în proces</v>
      </c>
      <c r="U582" s="263"/>
      <c r="V582" s="84"/>
      <c r="X582" s="100" t="b">
        <f t="shared" si="74"/>
        <v>1</v>
      </c>
      <c r="AJ582" s="661" t="s">
        <v>307</v>
      </c>
      <c r="AK582" s="661" t="s">
        <v>307</v>
      </c>
      <c r="AL582" s="661" t="s">
        <v>307</v>
      </c>
      <c r="AM582" s="661" t="s">
        <v>307</v>
      </c>
      <c r="AN582" s="661" t="s">
        <v>307</v>
      </c>
    </row>
    <row r="583" spans="1:40" ht="12.75" customHeight="1" outlineLevel="1" x14ac:dyDescent="0.2">
      <c r="A583" s="100">
        <v>13</v>
      </c>
      <c r="B583" s="644" t="str">
        <f t="shared" si="71"/>
        <v>Producerea de cocs</v>
      </c>
      <c r="C583" s="21" t="str">
        <f t="shared" si="71"/>
        <v>Cocs</v>
      </c>
      <c r="D583" s="21" t="str">
        <f t="shared" si="71"/>
        <v>Proces (metoda A): numai carbonat</v>
      </c>
      <c r="E583" s="634"/>
      <c r="F583" s="181" t="str">
        <f t="shared" si="72"/>
        <v>Metodă standard: Proces, articolul 24 alineatul (2)</v>
      </c>
      <c r="G583" s="125" t="str">
        <f t="shared" si="77"/>
        <v>n.a.</v>
      </c>
      <c r="H583" s="178"/>
      <c r="I583" s="178"/>
      <c r="J583" s="181"/>
      <c r="K583" s="181"/>
      <c r="L583" s="178"/>
      <c r="M583" s="180"/>
      <c r="N583" s="125" t="str">
        <f t="shared" si="76"/>
        <v>n.a.</v>
      </c>
      <c r="O583" s="176" t="str">
        <f t="shared" si="75"/>
        <v>Cocs: Proces (metoda A): numai carbonat</v>
      </c>
      <c r="P583" s="89"/>
      <c r="Q583" s="89" t="str">
        <f t="shared" si="73"/>
        <v>OxF_Cocs: Proces (metoda A): numai carbonat</v>
      </c>
      <c r="U583" s="263"/>
      <c r="V583" s="84"/>
      <c r="X583" s="100" t="b">
        <f t="shared" si="74"/>
        <v>1</v>
      </c>
      <c r="AJ583" s="661" t="s">
        <v>307</v>
      </c>
      <c r="AK583" s="661" t="s">
        <v>307</v>
      </c>
      <c r="AL583" s="661" t="s">
        <v>307</v>
      </c>
      <c r="AM583" s="661" t="s">
        <v>307</v>
      </c>
      <c r="AN583" s="661" t="s">
        <v>307</v>
      </c>
    </row>
    <row r="584" spans="1:40" ht="12.75" customHeight="1" outlineLevel="1" x14ac:dyDescent="0.2">
      <c r="A584" s="100">
        <v>14</v>
      </c>
      <c r="B584" s="644" t="str">
        <f t="shared" si="71"/>
        <v>Producerea de cocs</v>
      </c>
      <c r="C584" s="21" t="str">
        <f t="shared" si="71"/>
        <v>Cocs</v>
      </c>
      <c r="D584" s="21" t="str">
        <f t="shared" si="71"/>
        <v>Proces (metoda A): amestec (carbonat + necalcinat)</v>
      </c>
      <c r="E584" s="634"/>
      <c r="F584" s="181" t="str">
        <f t="shared" si="72"/>
        <v>Metodă standard: Proces, articolul 24 alineatul (2)</v>
      </c>
      <c r="G584" s="125" t="str">
        <f t="shared" si="77"/>
        <v>n.a.</v>
      </c>
      <c r="H584" s="178"/>
      <c r="I584" s="178"/>
      <c r="J584" s="181"/>
      <c r="K584" s="181"/>
      <c r="L584" s="178"/>
      <c r="M584" s="180"/>
      <c r="N584" s="125" t="str">
        <f t="shared" si="76"/>
        <v>n.a.</v>
      </c>
      <c r="O584" s="176" t="str">
        <f t="shared" si="75"/>
        <v>Cocs: Proces (metoda A): amestec (carbonat + necalcinat)</v>
      </c>
      <c r="P584" s="89"/>
      <c r="Q584" s="89" t="str">
        <f t="shared" si="73"/>
        <v>OxF_Cocs: Proces (metoda A): amestec (carbonat + necalcinat)</v>
      </c>
      <c r="U584" s="263"/>
      <c r="V584" s="84"/>
      <c r="X584" s="100" t="b">
        <f t="shared" si="74"/>
        <v>1</v>
      </c>
      <c r="AJ584" s="661" t="s">
        <v>307</v>
      </c>
      <c r="AK584" s="661" t="s">
        <v>307</v>
      </c>
      <c r="AL584" s="661" t="s">
        <v>307</v>
      </c>
      <c r="AM584" s="661" t="s">
        <v>307</v>
      </c>
      <c r="AN584" s="661" t="s">
        <v>307</v>
      </c>
    </row>
    <row r="585" spans="1:40" ht="12.75" customHeight="1" outlineLevel="1" x14ac:dyDescent="0.2">
      <c r="A585" s="100">
        <v>15</v>
      </c>
      <c r="B585" s="644" t="str">
        <f t="shared" si="71"/>
        <v>Producerea de cocs</v>
      </c>
      <c r="C585" s="21" t="str">
        <f t="shared" si="71"/>
        <v>Cocs</v>
      </c>
      <c r="D585" s="21" t="str">
        <f t="shared" si="71"/>
        <v>Proces (metoda A): necalcinat</v>
      </c>
      <c r="E585" s="634"/>
      <c r="F585" s="181" t="str">
        <f t="shared" si="72"/>
        <v>Metodă standard: Proces, articolul 24 alineatul (2)</v>
      </c>
      <c r="G585" s="125" t="str">
        <f t="shared" si="77"/>
        <v>n.a.</v>
      </c>
      <c r="H585" s="178"/>
      <c r="I585" s="178"/>
      <c r="J585" s="181"/>
      <c r="K585" s="181"/>
      <c r="L585" s="178"/>
      <c r="M585" s="180"/>
      <c r="N585" s="125" t="str">
        <f t="shared" si="76"/>
        <v>n.a.</v>
      </c>
      <c r="O585" s="176" t="str">
        <f t="shared" si="75"/>
        <v>Cocs: Proces (metoda A): necalcinat</v>
      </c>
      <c r="P585" s="89"/>
      <c r="Q585" s="89" t="str">
        <f t="shared" si="73"/>
        <v>OxF_Cocs: Proces (metoda A): necalcinat</v>
      </c>
      <c r="U585" s="263"/>
      <c r="V585" s="84"/>
      <c r="X585" s="100" t="b">
        <f t="shared" si="74"/>
        <v>1</v>
      </c>
      <c r="AJ585" s="661" t="s">
        <v>307</v>
      </c>
      <c r="AK585" s="661" t="s">
        <v>307</v>
      </c>
      <c r="AL585" s="661" t="s">
        <v>307</v>
      </c>
      <c r="AM585" s="661" t="s">
        <v>307</v>
      </c>
      <c r="AN585" s="661" t="s">
        <v>307</v>
      </c>
    </row>
    <row r="586" spans="1:40" ht="12.75" customHeight="1" outlineLevel="1" x14ac:dyDescent="0.2">
      <c r="A586" s="100">
        <v>16</v>
      </c>
      <c r="B586" s="644" t="str">
        <f t="shared" si="71"/>
        <v>Producerea de cocs</v>
      </c>
      <c r="C586" s="21" t="str">
        <f t="shared" si="71"/>
        <v>Cocs</v>
      </c>
      <c r="D586" s="21" t="str">
        <f t="shared" si="71"/>
        <v>Proces (metoda B): producție de oxizi</v>
      </c>
      <c r="E586" s="642"/>
      <c r="F586" s="181" t="str">
        <f t="shared" si="72"/>
        <v>Metodă standard: Proces, articolul 24 alineatul (2)</v>
      </c>
      <c r="G586" s="125" t="str">
        <f t="shared" si="77"/>
        <v>n.a.</v>
      </c>
      <c r="H586" s="178"/>
      <c r="I586" s="178"/>
      <c r="J586" s="181"/>
      <c r="K586" s="181"/>
      <c r="L586" s="178"/>
      <c r="M586" s="180"/>
      <c r="N586" s="125" t="str">
        <f t="shared" si="76"/>
        <v>n.a.</v>
      </c>
      <c r="O586" s="176" t="str">
        <f t="shared" si="75"/>
        <v>Cocs: Proces (metoda B): producție de oxizi</v>
      </c>
      <c r="P586" s="89"/>
      <c r="Q586" s="89" t="str">
        <f t="shared" si="73"/>
        <v>OxF_Cocs: Proces (metoda B): producție de oxizi</v>
      </c>
      <c r="U586" s="263"/>
      <c r="V586" s="84"/>
      <c r="X586" s="100" t="b">
        <f t="shared" si="74"/>
        <v>1</v>
      </c>
      <c r="AJ586" s="661" t="s">
        <v>307</v>
      </c>
      <c r="AK586" s="661" t="s">
        <v>307</v>
      </c>
      <c r="AL586" s="661" t="s">
        <v>307</v>
      </c>
      <c r="AM586" s="661" t="s">
        <v>307</v>
      </c>
      <c r="AN586" s="661" t="s">
        <v>307</v>
      </c>
    </row>
    <row r="587" spans="1:40" ht="12.75" customHeight="1" outlineLevel="1" x14ac:dyDescent="0.2">
      <c r="A587" s="100">
        <v>17</v>
      </c>
      <c r="B587" s="644" t="str">
        <f t="shared" si="71"/>
        <v>Producerea de cocs</v>
      </c>
      <c r="C587" s="21" t="str">
        <f t="shared" si="71"/>
        <v>Cocs</v>
      </c>
      <c r="D587" s="21" t="str">
        <f t="shared" si="71"/>
        <v>Bilanțul masic</v>
      </c>
      <c r="E587" s="21"/>
      <c r="F587" s="181" t="str">
        <f t="shared" si="72"/>
        <v>Metoda bilanțului masic, articolul 25</v>
      </c>
      <c r="G587" s="125" t="str">
        <f t="shared" si="77"/>
        <v>n.a.</v>
      </c>
      <c r="H587" s="178"/>
      <c r="I587" s="178"/>
      <c r="J587" s="181"/>
      <c r="K587" s="181"/>
      <c r="L587" s="178"/>
      <c r="M587" s="180"/>
      <c r="N587" s="125" t="str">
        <f t="shared" si="76"/>
        <v>n.a.</v>
      </c>
      <c r="O587" s="176" t="str">
        <f t="shared" si="75"/>
        <v>Cocs: Bilanțul masic</v>
      </c>
      <c r="P587" s="89"/>
      <c r="Q587" s="89" t="str">
        <f t="shared" si="73"/>
        <v>OxF_Cocs: Bilanțul masic</v>
      </c>
      <c r="V587" s="84"/>
      <c r="X587" s="100" t="b">
        <f t="shared" si="74"/>
        <v>1</v>
      </c>
      <c r="AJ587" s="661" t="s">
        <v>307</v>
      </c>
      <c r="AK587" s="661" t="s">
        <v>307</v>
      </c>
      <c r="AL587" s="661" t="s">
        <v>307</v>
      </c>
      <c r="AM587" s="661" t="s">
        <v>307</v>
      </c>
      <c r="AN587" s="661" t="s">
        <v>307</v>
      </c>
    </row>
    <row r="588" spans="1:40" ht="12.75" customHeight="1" outlineLevel="1" x14ac:dyDescent="0.2">
      <c r="A588" s="100">
        <v>18</v>
      </c>
      <c r="B588" s="644" t="str">
        <f t="shared" si="71"/>
        <v>Prăjirea și sinterizarea minereurilor metalice</v>
      </c>
      <c r="C588" s="21" t="str">
        <f t="shared" si="71"/>
        <v>Minereu metalic</v>
      </c>
      <c r="D588" s="21" t="str">
        <f t="shared" si="71"/>
        <v>Proces (metoda A): numai carbonat</v>
      </c>
      <c r="E588" s="634"/>
      <c r="F588" s="181" t="str">
        <f t="shared" si="72"/>
        <v>Metodă standard: Proces, articolul 24 alineatul (2)</v>
      </c>
      <c r="G588" s="125" t="str">
        <f t="shared" si="77"/>
        <v>n.a.</v>
      </c>
      <c r="H588" s="178"/>
      <c r="I588" s="178"/>
      <c r="J588" s="181"/>
      <c r="K588" s="181"/>
      <c r="L588" s="178"/>
      <c r="M588" s="180"/>
      <c r="N588" s="125" t="str">
        <f t="shared" si="76"/>
        <v>n.a.</v>
      </c>
      <c r="O588" s="176" t="str">
        <f t="shared" si="75"/>
        <v>Minereu metalic: Proces (metoda A): numai carbonat</v>
      </c>
      <c r="P588" s="89"/>
      <c r="Q588" s="89" t="str">
        <f t="shared" si="73"/>
        <v>OxF_Minereu metalic: Proces (metoda A): numai carbonat</v>
      </c>
      <c r="V588" s="84"/>
      <c r="X588" s="100" t="b">
        <f t="shared" si="74"/>
        <v>1</v>
      </c>
      <c r="AJ588" s="661" t="s">
        <v>307</v>
      </c>
      <c r="AK588" s="661" t="s">
        <v>307</v>
      </c>
      <c r="AL588" s="661" t="s">
        <v>307</v>
      </c>
      <c r="AM588" s="661" t="s">
        <v>307</v>
      </c>
      <c r="AN588" s="661" t="s">
        <v>307</v>
      </c>
    </row>
    <row r="589" spans="1:40" ht="12.75" customHeight="1" outlineLevel="1" x14ac:dyDescent="0.2">
      <c r="A589" s="100">
        <v>19</v>
      </c>
      <c r="B589" s="644" t="str">
        <f t="shared" si="71"/>
        <v>Prăjirea și sinterizarea minereurilor metalice</v>
      </c>
      <c r="C589" s="21" t="str">
        <f t="shared" si="71"/>
        <v>Minereu metalic</v>
      </c>
      <c r="D589" s="21" t="str">
        <f t="shared" si="71"/>
        <v>Proces (metoda A): amestec (carbonat + necalcinat)</v>
      </c>
      <c r="E589" s="634"/>
      <c r="F589" s="181" t="str">
        <f t="shared" si="72"/>
        <v>Metodă standard: Proces, articolul 24 alineatul (2)</v>
      </c>
      <c r="G589" s="125" t="str">
        <f t="shared" si="77"/>
        <v>n.a.</v>
      </c>
      <c r="H589" s="178"/>
      <c r="I589" s="178"/>
      <c r="J589" s="181"/>
      <c r="K589" s="181"/>
      <c r="L589" s="178"/>
      <c r="M589" s="180"/>
      <c r="N589" s="125" t="str">
        <f t="shared" si="76"/>
        <v>n.a.</v>
      </c>
      <c r="O589" s="176" t="str">
        <f t="shared" si="75"/>
        <v>Minereu metalic: Proces (metoda A): amestec (carbonat + necalcinat)</v>
      </c>
      <c r="P589" s="89"/>
      <c r="Q589" s="89" t="str">
        <f t="shared" si="73"/>
        <v>OxF_Minereu metalic: Proces (metoda A): amestec (carbonat + necalcinat)</v>
      </c>
      <c r="U589" s="263"/>
      <c r="V589" s="84"/>
      <c r="X589" s="100" t="b">
        <f t="shared" si="74"/>
        <v>1</v>
      </c>
      <c r="AJ589" s="661" t="s">
        <v>307</v>
      </c>
      <c r="AK589" s="661" t="s">
        <v>307</v>
      </c>
      <c r="AL589" s="661" t="s">
        <v>307</v>
      </c>
      <c r="AM589" s="661" t="s">
        <v>307</v>
      </c>
      <c r="AN589" s="661" t="s">
        <v>307</v>
      </c>
    </row>
    <row r="590" spans="1:40" ht="12.75" customHeight="1" outlineLevel="1" x14ac:dyDescent="0.2">
      <c r="A590" s="100">
        <v>20</v>
      </c>
      <c r="B590" s="644" t="str">
        <f t="shared" si="71"/>
        <v>Prăjirea și sinterizarea minereurilor metalice</v>
      </c>
      <c r="C590" s="21" t="str">
        <f t="shared" si="71"/>
        <v>Minereu metalic</v>
      </c>
      <c r="D590" s="21" t="str">
        <f t="shared" si="71"/>
        <v>Proces (metoda A): necalcinat</v>
      </c>
      <c r="E590" s="634"/>
      <c r="F590" s="181" t="str">
        <f t="shared" si="72"/>
        <v>Metodă standard: Proces, articolul 24 alineatul (2)</v>
      </c>
      <c r="G590" s="125" t="str">
        <f t="shared" si="77"/>
        <v>n.a.</v>
      </c>
      <c r="H590" s="178"/>
      <c r="I590" s="178"/>
      <c r="J590" s="181"/>
      <c r="K590" s="181"/>
      <c r="L590" s="178"/>
      <c r="M590" s="180"/>
      <c r="N590" s="125" t="str">
        <f t="shared" si="76"/>
        <v>n.a.</v>
      </c>
      <c r="O590" s="176" t="str">
        <f t="shared" si="75"/>
        <v>Minereu metalic: Proces (metoda A): necalcinat</v>
      </c>
      <c r="P590" s="89"/>
      <c r="Q590" s="89" t="str">
        <f t="shared" si="73"/>
        <v>OxF_Minereu metalic: Proces (metoda A): necalcinat</v>
      </c>
      <c r="U590" s="263"/>
      <c r="V590" s="84"/>
      <c r="X590" s="100" t="b">
        <f t="shared" si="74"/>
        <v>1</v>
      </c>
      <c r="AJ590" s="661" t="s">
        <v>307</v>
      </c>
      <c r="AK590" s="661" t="s">
        <v>307</v>
      </c>
      <c r="AL590" s="661" t="s">
        <v>307</v>
      </c>
      <c r="AM590" s="661" t="s">
        <v>307</v>
      </c>
      <c r="AN590" s="661" t="s">
        <v>307</v>
      </c>
    </row>
    <row r="591" spans="1:40" ht="12.75" customHeight="1" outlineLevel="1" x14ac:dyDescent="0.2">
      <c r="A591" s="100">
        <v>21</v>
      </c>
      <c r="B591" s="644" t="str">
        <f t="shared" ref="B591:D610" si="78">B529</f>
        <v>Prăjirea și sinterizarea minereurilor metalice</v>
      </c>
      <c r="C591" s="21" t="str">
        <f t="shared" si="78"/>
        <v>Minereu metalic</v>
      </c>
      <c r="D591" s="21" t="str">
        <f t="shared" si="78"/>
        <v>Proces (metoda B): producție de oxizi</v>
      </c>
      <c r="E591" s="634"/>
      <c r="F591" s="181" t="str">
        <f t="shared" si="72"/>
        <v>Metodă standard: Proces, articolul 24 alineatul (2)</v>
      </c>
      <c r="G591" s="125" t="str">
        <f t="shared" si="77"/>
        <v>n.a.</v>
      </c>
      <c r="H591" s="178"/>
      <c r="I591" s="178"/>
      <c r="J591" s="181"/>
      <c r="K591" s="181"/>
      <c r="L591" s="178"/>
      <c r="M591" s="180"/>
      <c r="N591" s="125" t="str">
        <f t="shared" si="76"/>
        <v>n.a.</v>
      </c>
      <c r="O591" s="176" t="str">
        <f t="shared" si="75"/>
        <v>Minereu metalic: Proces (metoda B): producție de oxizi</v>
      </c>
      <c r="P591" s="89"/>
      <c r="Q591" s="89" t="str">
        <f t="shared" si="73"/>
        <v>OxF_Minereu metalic: Proces (metoda B): producție de oxizi</v>
      </c>
      <c r="U591" s="263"/>
      <c r="V591" s="84"/>
      <c r="X591" s="100" t="b">
        <f t="shared" si="74"/>
        <v>1</v>
      </c>
      <c r="AJ591" s="661" t="s">
        <v>307</v>
      </c>
      <c r="AK591" s="661" t="s">
        <v>307</v>
      </c>
      <c r="AL591" s="661" t="s">
        <v>307</v>
      </c>
      <c r="AM591" s="661" t="s">
        <v>307</v>
      </c>
      <c r="AN591" s="661" t="s">
        <v>307</v>
      </c>
    </row>
    <row r="592" spans="1:40" ht="12.75" customHeight="1" outlineLevel="1" x14ac:dyDescent="0.2">
      <c r="A592" s="100">
        <v>22</v>
      </c>
      <c r="B592" s="644" t="str">
        <f t="shared" si="78"/>
        <v>Prăjirea și sinterizarea minereurilor metalice</v>
      </c>
      <c r="C592" s="21" t="str">
        <f t="shared" si="78"/>
        <v>Minereu metalic</v>
      </c>
      <c r="D592" s="21" t="str">
        <f t="shared" si="78"/>
        <v>Bilanțul masic</v>
      </c>
      <c r="E592" s="21"/>
      <c r="F592" s="181" t="str">
        <f t="shared" si="72"/>
        <v>Metoda bilanțului masic, articolul 25</v>
      </c>
      <c r="G592" s="125" t="str">
        <f t="shared" si="77"/>
        <v>n.a.</v>
      </c>
      <c r="H592" s="178"/>
      <c r="I592" s="178"/>
      <c r="J592" s="181"/>
      <c r="K592" s="181"/>
      <c r="L592" s="178"/>
      <c r="M592" s="180"/>
      <c r="N592" s="125" t="str">
        <f t="shared" si="76"/>
        <v>n.a.</v>
      </c>
      <c r="O592" s="176" t="str">
        <f t="shared" si="75"/>
        <v>Minereu metalic: Bilanțul masic</v>
      </c>
      <c r="P592" s="89"/>
      <c r="Q592" s="89" t="str">
        <f t="shared" si="73"/>
        <v>OxF_Minereu metalic: Bilanțul masic</v>
      </c>
      <c r="V592" s="84"/>
      <c r="X592" s="100" t="b">
        <f t="shared" si="74"/>
        <v>1</v>
      </c>
      <c r="AJ592" s="661" t="s">
        <v>307</v>
      </c>
      <c r="AK592" s="661" t="s">
        <v>307</v>
      </c>
      <c r="AL592" s="661" t="s">
        <v>307</v>
      </c>
      <c r="AM592" s="661" t="s">
        <v>307</v>
      </c>
      <c r="AN592" s="661" t="s">
        <v>307</v>
      </c>
    </row>
    <row r="593" spans="1:40" ht="12.75" customHeight="1" outlineLevel="1" x14ac:dyDescent="0.2">
      <c r="A593" s="100">
        <v>23</v>
      </c>
      <c r="B593" s="644" t="str">
        <f t="shared" si="78"/>
        <v>Producerea de fontă sau oțel</v>
      </c>
      <c r="C593" s="21" t="str">
        <f t="shared" si="78"/>
        <v>Fier și oțel</v>
      </c>
      <c r="D593" s="21" t="str">
        <f t="shared" si="78"/>
        <v>Combustibil ca intrare în proces</v>
      </c>
      <c r="E593" s="21"/>
      <c r="F593" s="181" t="str">
        <f t="shared" si="72"/>
        <v>Metodă standard: Combustibil, articolul 24 alineatul (1)</v>
      </c>
      <c r="G593" s="125" t="str">
        <f t="shared" si="77"/>
        <v>n.a.</v>
      </c>
      <c r="H593" s="178"/>
      <c r="I593" s="178"/>
      <c r="J593" s="181"/>
      <c r="K593" s="181"/>
      <c r="L593" s="178"/>
      <c r="M593" s="180"/>
      <c r="N593" s="125" t="str">
        <f t="shared" si="76"/>
        <v>n.a.</v>
      </c>
      <c r="O593" s="176" t="str">
        <f t="shared" si="75"/>
        <v>Fier și oțel: Combustibil ca intrare în proces</v>
      </c>
      <c r="P593" s="89"/>
      <c r="Q593" s="89" t="str">
        <f t="shared" si="73"/>
        <v>OxF_Fier și oțel: Combustibil ca intrare în proces</v>
      </c>
      <c r="V593" s="84"/>
      <c r="X593" s="100" t="b">
        <f t="shared" si="74"/>
        <v>1</v>
      </c>
      <c r="AJ593" s="661" t="s">
        <v>307</v>
      </c>
      <c r="AK593" s="661" t="s">
        <v>307</v>
      </c>
      <c r="AL593" s="661" t="s">
        <v>307</v>
      </c>
      <c r="AM593" s="661" t="s">
        <v>307</v>
      </c>
      <c r="AN593" s="661" t="s">
        <v>307</v>
      </c>
    </row>
    <row r="594" spans="1:40" ht="12.75" customHeight="1" outlineLevel="1" x14ac:dyDescent="0.2">
      <c r="A594" s="100">
        <v>24</v>
      </c>
      <c r="B594" s="644" t="str">
        <f t="shared" si="78"/>
        <v>Producerea de fontă sau oțel</v>
      </c>
      <c r="C594" s="21" t="str">
        <f t="shared" si="78"/>
        <v>Fier și oțel</v>
      </c>
      <c r="D594" s="21" t="str">
        <f t="shared" si="78"/>
        <v>Proces (metoda A): numai carbonat</v>
      </c>
      <c r="E594" s="634"/>
      <c r="F594" s="181" t="str">
        <f t="shared" si="72"/>
        <v>Metodă standard: Proces, articolul 24 alineatul (2)</v>
      </c>
      <c r="G594" s="125" t="str">
        <f t="shared" si="77"/>
        <v>n.a.</v>
      </c>
      <c r="H594" s="178"/>
      <c r="I594" s="178"/>
      <c r="J594" s="181"/>
      <c r="K594" s="181"/>
      <c r="L594" s="178"/>
      <c r="M594" s="180"/>
      <c r="N594" s="125" t="str">
        <f t="shared" si="76"/>
        <v>n.a.</v>
      </c>
      <c r="O594" s="176" t="str">
        <f t="shared" si="75"/>
        <v>Fier și oțel: Proces (metoda A): numai carbonat</v>
      </c>
      <c r="P594" s="89"/>
      <c r="Q594" s="89" t="str">
        <f t="shared" si="73"/>
        <v>OxF_Fier și oțel: Proces (metoda A): numai carbonat</v>
      </c>
      <c r="U594" s="263"/>
      <c r="V594" s="84"/>
      <c r="X594" s="100" t="b">
        <f t="shared" si="74"/>
        <v>1</v>
      </c>
      <c r="AJ594" s="661" t="s">
        <v>307</v>
      </c>
      <c r="AK594" s="661" t="s">
        <v>307</v>
      </c>
      <c r="AL594" s="661" t="s">
        <v>307</v>
      </c>
      <c r="AM594" s="661" t="s">
        <v>307</v>
      </c>
      <c r="AN594" s="661" t="s">
        <v>307</v>
      </c>
    </row>
    <row r="595" spans="1:40" ht="12.75" customHeight="1" outlineLevel="1" x14ac:dyDescent="0.2">
      <c r="A595" s="100">
        <v>25</v>
      </c>
      <c r="B595" s="644" t="str">
        <f t="shared" si="78"/>
        <v>Producerea de fontă sau oțel</v>
      </c>
      <c r="C595" s="21" t="str">
        <f t="shared" si="78"/>
        <v>Fier și oțel</v>
      </c>
      <c r="D595" s="21" t="str">
        <f t="shared" si="78"/>
        <v>Proces (metoda A): amestec (carbonat + necalcinat)</v>
      </c>
      <c r="E595" s="634"/>
      <c r="F595" s="181" t="str">
        <f t="shared" si="72"/>
        <v>Metodă standard: Proces, articolul 24 alineatul (2)</v>
      </c>
      <c r="G595" s="125" t="str">
        <f t="shared" si="77"/>
        <v>n.a.</v>
      </c>
      <c r="H595" s="178"/>
      <c r="I595" s="178"/>
      <c r="J595" s="181"/>
      <c r="K595" s="181"/>
      <c r="L595" s="178"/>
      <c r="M595" s="180"/>
      <c r="N595" s="125" t="str">
        <f t="shared" si="76"/>
        <v>n.a.</v>
      </c>
      <c r="O595" s="176" t="str">
        <f t="shared" si="75"/>
        <v>Fier și oțel: Proces (metoda A): amestec (carbonat + necalcinat)</v>
      </c>
      <c r="P595" s="89"/>
      <c r="Q595" s="89" t="str">
        <f t="shared" si="73"/>
        <v>OxF_Fier și oțel: Proces (metoda A): amestec (carbonat + necalcinat)</v>
      </c>
      <c r="U595" s="263"/>
      <c r="V595" s="84"/>
      <c r="X595" s="100" t="b">
        <f t="shared" si="74"/>
        <v>1</v>
      </c>
      <c r="AJ595" s="661" t="s">
        <v>307</v>
      </c>
      <c r="AK595" s="661" t="s">
        <v>307</v>
      </c>
      <c r="AL595" s="661" t="s">
        <v>307</v>
      </c>
      <c r="AM595" s="661" t="s">
        <v>307</v>
      </c>
      <c r="AN595" s="661" t="s">
        <v>307</v>
      </c>
    </row>
    <row r="596" spans="1:40" ht="12.75" customHeight="1" outlineLevel="1" x14ac:dyDescent="0.2">
      <c r="A596" s="100">
        <v>26</v>
      </c>
      <c r="B596" s="644" t="str">
        <f t="shared" si="78"/>
        <v>Producerea de fontă sau oțel</v>
      </c>
      <c r="C596" s="21" t="str">
        <f t="shared" si="78"/>
        <v>Fier și oțel</v>
      </c>
      <c r="D596" s="21" t="str">
        <f t="shared" si="78"/>
        <v>Proces (metoda A): necalcinat</v>
      </c>
      <c r="E596" s="634"/>
      <c r="F596" s="181" t="str">
        <f t="shared" si="72"/>
        <v>Metodă standard: Proces, articolul 24 alineatul (2)</v>
      </c>
      <c r="G596" s="125" t="str">
        <f t="shared" si="77"/>
        <v>n.a.</v>
      </c>
      <c r="H596" s="178"/>
      <c r="I596" s="178"/>
      <c r="J596" s="181"/>
      <c r="K596" s="181"/>
      <c r="L596" s="178"/>
      <c r="M596" s="180"/>
      <c r="N596" s="125" t="str">
        <f t="shared" si="76"/>
        <v>n.a.</v>
      </c>
      <c r="O596" s="176" t="str">
        <f t="shared" si="75"/>
        <v>Fier și oțel: Proces (metoda A): necalcinat</v>
      </c>
      <c r="P596" s="89"/>
      <c r="Q596" s="89" t="str">
        <f t="shared" si="73"/>
        <v>OxF_Fier și oțel: Proces (metoda A): necalcinat</v>
      </c>
      <c r="U596" s="263"/>
      <c r="V596" s="84"/>
      <c r="X596" s="100" t="b">
        <f t="shared" si="74"/>
        <v>1</v>
      </c>
      <c r="AJ596" s="661" t="s">
        <v>307</v>
      </c>
      <c r="AK596" s="661" t="s">
        <v>307</v>
      </c>
      <c r="AL596" s="661" t="s">
        <v>307</v>
      </c>
      <c r="AM596" s="661" t="s">
        <v>307</v>
      </c>
      <c r="AN596" s="661" t="s">
        <v>307</v>
      </c>
    </row>
    <row r="597" spans="1:40" ht="12.75" customHeight="1" outlineLevel="1" x14ac:dyDescent="0.2">
      <c r="A597" s="100">
        <v>27</v>
      </c>
      <c r="B597" s="644" t="str">
        <f t="shared" si="78"/>
        <v>Producerea de fontă sau oțel</v>
      </c>
      <c r="C597" s="21" t="str">
        <f t="shared" si="78"/>
        <v>Fier și oțel</v>
      </c>
      <c r="D597" s="21" t="str">
        <f t="shared" si="78"/>
        <v>Proces (metoda B): producție de oxizi</v>
      </c>
      <c r="E597" s="634"/>
      <c r="F597" s="181" t="str">
        <f t="shared" si="72"/>
        <v>Metodă standard: Proces, articolul 24 alineatul (2)</v>
      </c>
      <c r="G597" s="125" t="str">
        <f t="shared" si="77"/>
        <v>n.a.</v>
      </c>
      <c r="H597" s="178"/>
      <c r="I597" s="178"/>
      <c r="J597" s="181"/>
      <c r="K597" s="181"/>
      <c r="L597" s="178"/>
      <c r="M597" s="180"/>
      <c r="N597" s="125" t="str">
        <f t="shared" si="76"/>
        <v>n.a.</v>
      </c>
      <c r="O597" s="176" t="str">
        <f t="shared" si="75"/>
        <v>Fier și oțel: Proces (metoda B): producție de oxizi</v>
      </c>
      <c r="P597" s="89"/>
      <c r="Q597" s="89" t="str">
        <f t="shared" si="73"/>
        <v>OxF_Fier și oțel: Proces (metoda B): producție de oxizi</v>
      </c>
      <c r="U597" s="263"/>
      <c r="V597" s="84"/>
      <c r="X597" s="100" t="b">
        <f t="shared" si="74"/>
        <v>1</v>
      </c>
      <c r="AJ597" s="661" t="s">
        <v>307</v>
      </c>
      <c r="AK597" s="661" t="s">
        <v>307</v>
      </c>
      <c r="AL597" s="661" t="s">
        <v>307</v>
      </c>
      <c r="AM597" s="661" t="s">
        <v>307</v>
      </c>
      <c r="AN597" s="661" t="s">
        <v>307</v>
      </c>
    </row>
    <row r="598" spans="1:40" ht="12.75" customHeight="1" outlineLevel="1" x14ac:dyDescent="0.2">
      <c r="A598" s="100">
        <v>28</v>
      </c>
      <c r="B598" s="644" t="str">
        <f t="shared" si="78"/>
        <v>Producerea de fontă sau oțel</v>
      </c>
      <c r="C598" s="21" t="str">
        <f t="shared" si="78"/>
        <v>Fier și oțel</v>
      </c>
      <c r="D598" s="21" t="str">
        <f t="shared" si="78"/>
        <v>Bilanțul masic</v>
      </c>
      <c r="E598" s="21"/>
      <c r="F598" s="181" t="str">
        <f t="shared" si="72"/>
        <v>Metoda bilanțului masic, articolul 25</v>
      </c>
      <c r="G598" s="125" t="str">
        <f t="shared" si="77"/>
        <v>n.a.</v>
      </c>
      <c r="H598" s="178"/>
      <c r="I598" s="178"/>
      <c r="J598" s="181"/>
      <c r="K598" s="181"/>
      <c r="L598" s="178"/>
      <c r="M598" s="180"/>
      <c r="N598" s="125" t="str">
        <f t="shared" si="76"/>
        <v>n.a.</v>
      </c>
      <c r="O598" s="176" t="str">
        <f t="shared" si="75"/>
        <v>Fier și oțel: Bilanțul masic</v>
      </c>
      <c r="P598" s="89"/>
      <c r="Q598" s="89" t="str">
        <f t="shared" si="73"/>
        <v>OxF_Fier și oțel: Bilanțul masic</v>
      </c>
      <c r="V598" s="84"/>
      <c r="X598" s="100" t="b">
        <f t="shared" si="74"/>
        <v>1</v>
      </c>
      <c r="AJ598" s="661" t="s">
        <v>307</v>
      </c>
      <c r="AK598" s="661" t="s">
        <v>307</v>
      </c>
      <c r="AL598" s="661" t="s">
        <v>307</v>
      </c>
      <c r="AM598" s="661" t="s">
        <v>307</v>
      </c>
      <c r="AN598" s="661" t="s">
        <v>307</v>
      </c>
    </row>
    <row r="599" spans="1:40" ht="12.75" customHeight="1" outlineLevel="1" x14ac:dyDescent="0.2">
      <c r="A599" s="100">
        <v>29</v>
      </c>
      <c r="B599" s="644" t="str">
        <f t="shared" si="78"/>
        <v>Producția de clincher de ciment</v>
      </c>
      <c r="C599" s="21" t="str">
        <f t="shared" si="78"/>
        <v>Clincher de ciment</v>
      </c>
      <c r="D599" s="21" t="str">
        <f t="shared" si="78"/>
        <v>Pe baza intrărilor în cuptor (metoda A)</v>
      </c>
      <c r="E599" s="21"/>
      <c r="F599" s="181" t="str">
        <f t="shared" si="72"/>
        <v>Metodă standard: Proces, articolul 24 alineatul (2)</v>
      </c>
      <c r="G599" s="125" t="str">
        <f t="shared" si="77"/>
        <v>n.a.</v>
      </c>
      <c r="H599" s="178"/>
      <c r="I599" s="178"/>
      <c r="J599" s="181"/>
      <c r="K599" s="181"/>
      <c r="L599" s="178"/>
      <c r="M599" s="180"/>
      <c r="N599" s="125" t="str">
        <f t="shared" si="76"/>
        <v>n.a.</v>
      </c>
      <c r="O599" s="176" t="str">
        <f t="shared" si="75"/>
        <v>Clincher de ciment: Pe baza intrărilor în cuptor (metoda A)</v>
      </c>
      <c r="P599" s="89"/>
      <c r="Q599" s="89" t="str">
        <f t="shared" si="73"/>
        <v>OxF_Clincher de ciment: Pe baza intrărilor în cuptor (metoda A)</v>
      </c>
      <c r="V599" s="84"/>
      <c r="X599" s="100" t="b">
        <f t="shared" si="74"/>
        <v>1</v>
      </c>
      <c r="AJ599" s="661" t="s">
        <v>307</v>
      </c>
      <c r="AK599" s="661" t="s">
        <v>307</v>
      </c>
      <c r="AL599" s="661" t="s">
        <v>307</v>
      </c>
      <c r="AM599" s="661" t="s">
        <v>307</v>
      </c>
      <c r="AN599" s="661" t="s">
        <v>307</v>
      </c>
    </row>
    <row r="600" spans="1:40" ht="12.75" customHeight="1" outlineLevel="1" x14ac:dyDescent="0.2">
      <c r="A600" s="100">
        <v>30</v>
      </c>
      <c r="B600" s="644" t="str">
        <f t="shared" si="78"/>
        <v>Producția de clincher de ciment</v>
      </c>
      <c r="C600" s="21" t="str">
        <f t="shared" si="78"/>
        <v>Clincher de ciment</v>
      </c>
      <c r="D600" s="21" t="str">
        <f t="shared" si="78"/>
        <v>Producția de clincher (metoda B)</v>
      </c>
      <c r="E600" s="21"/>
      <c r="F600" s="181" t="str">
        <f t="shared" si="72"/>
        <v>Metodă standard: Proces, articolul 24 alineatul (2)</v>
      </c>
      <c r="G600" s="125" t="str">
        <f t="shared" si="77"/>
        <v>n.a.</v>
      </c>
      <c r="H600" s="178"/>
      <c r="I600" s="178"/>
      <c r="J600" s="181"/>
      <c r="K600" s="181"/>
      <c r="L600" s="178"/>
      <c r="M600" s="180"/>
      <c r="N600" s="125" t="str">
        <f t="shared" si="76"/>
        <v>n.a.</v>
      </c>
      <c r="O600" s="176" t="str">
        <f t="shared" si="75"/>
        <v>Clincher de ciment: Producția de clincher (metoda B)</v>
      </c>
      <c r="P600" s="89"/>
      <c r="Q600" s="89" t="str">
        <f t="shared" si="73"/>
        <v>OxF_Clincher de ciment: Producția de clincher (metoda B)</v>
      </c>
      <c r="V600" s="84"/>
      <c r="X600" s="100" t="b">
        <f t="shared" si="74"/>
        <v>1</v>
      </c>
      <c r="AJ600" s="661" t="s">
        <v>307</v>
      </c>
      <c r="AK600" s="661" t="s">
        <v>307</v>
      </c>
      <c r="AL600" s="661" t="s">
        <v>307</v>
      </c>
      <c r="AM600" s="661" t="s">
        <v>307</v>
      </c>
      <c r="AN600" s="661" t="s">
        <v>307</v>
      </c>
    </row>
    <row r="601" spans="1:40" ht="12.75" customHeight="1" outlineLevel="1" x14ac:dyDescent="0.2">
      <c r="A601" s="100">
        <v>31</v>
      </c>
      <c r="B601" s="644" t="str">
        <f t="shared" si="78"/>
        <v>Producția de clincher de ciment</v>
      </c>
      <c r="C601" s="21" t="str">
        <f t="shared" si="78"/>
        <v>Clincher de ciment</v>
      </c>
      <c r="D601" s="21" t="str">
        <f t="shared" si="78"/>
        <v>Praf din cuptoarele de ciment (CKD)</v>
      </c>
      <c r="E601" s="21"/>
      <c r="F601" s="181" t="str">
        <f t="shared" si="72"/>
        <v>Metodă standard: Proces, articolul 24 alineatul (2)</v>
      </c>
      <c r="G601" s="125" t="str">
        <f t="shared" si="77"/>
        <v>n.a.</v>
      </c>
      <c r="H601" s="178"/>
      <c r="I601" s="178"/>
      <c r="J601" s="181"/>
      <c r="K601" s="181"/>
      <c r="L601" s="178"/>
      <c r="M601" s="180"/>
      <c r="N601" s="125" t="str">
        <f t="shared" si="76"/>
        <v>n.a.</v>
      </c>
      <c r="O601" s="176" t="str">
        <f t="shared" si="75"/>
        <v>Clincher de ciment: Praf din cuptoarele de ciment (CKD)</v>
      </c>
      <c r="P601" s="89"/>
      <c r="Q601" s="89" t="str">
        <f t="shared" si="73"/>
        <v>OxF_Clincher de ciment: Praf din cuptoarele de ciment (CKD)</v>
      </c>
      <c r="V601" s="84"/>
      <c r="X601" s="100" t="b">
        <f t="shared" si="74"/>
        <v>1</v>
      </c>
      <c r="AJ601" s="661" t="s">
        <v>307</v>
      </c>
      <c r="AK601" s="661" t="s">
        <v>307</v>
      </c>
      <c r="AL601" s="661" t="s">
        <v>307</v>
      </c>
      <c r="AM601" s="661" t="s">
        <v>307</v>
      </c>
      <c r="AN601" s="661" t="s">
        <v>307</v>
      </c>
    </row>
    <row r="602" spans="1:40" ht="12.75" customHeight="1" outlineLevel="1" x14ac:dyDescent="0.2">
      <c r="A602" s="100">
        <v>32</v>
      </c>
      <c r="B602" s="644" t="str">
        <f t="shared" si="78"/>
        <v>Producția de clincher de ciment</v>
      </c>
      <c r="C602" s="21" t="str">
        <f t="shared" si="78"/>
        <v>Clincher de ciment</v>
      </c>
      <c r="D602" s="21" t="str">
        <f t="shared" si="78"/>
        <v>Carbon care nu provine din carbonați</v>
      </c>
      <c r="E602" s="21"/>
      <c r="F602" s="181" t="str">
        <f t="shared" si="72"/>
        <v>Metodă standard: Proces, articolul 24 alineatul (2)</v>
      </c>
      <c r="G602" s="125" t="str">
        <f t="shared" si="77"/>
        <v>n.a.</v>
      </c>
      <c r="H602" s="178"/>
      <c r="I602" s="178"/>
      <c r="J602" s="181"/>
      <c r="K602" s="181"/>
      <c r="L602" s="178"/>
      <c r="M602" s="180"/>
      <c r="N602" s="125" t="str">
        <f t="shared" si="76"/>
        <v>n.a.</v>
      </c>
      <c r="O602" s="176" t="str">
        <f t="shared" si="75"/>
        <v>Clincher de ciment: Carbon care nu provine din carbonați</v>
      </c>
      <c r="P602" s="89"/>
      <c r="Q602" s="89" t="str">
        <f t="shared" si="73"/>
        <v>OxF_Clincher de ciment: Carbon care nu provine din carbonați</v>
      </c>
      <c r="X602" s="100" t="b">
        <f t="shared" si="74"/>
        <v>1</v>
      </c>
      <c r="AJ602" s="661" t="s">
        <v>307</v>
      </c>
      <c r="AK602" s="661" t="s">
        <v>307</v>
      </c>
      <c r="AL602" s="661" t="s">
        <v>307</v>
      </c>
      <c r="AM602" s="661" t="s">
        <v>307</v>
      </c>
      <c r="AN602" s="661" t="s">
        <v>307</v>
      </c>
    </row>
    <row r="603" spans="1:40" ht="12.75" customHeight="1" outlineLevel="1" x14ac:dyDescent="0.2">
      <c r="A603" s="100">
        <v>33</v>
      </c>
      <c r="B603" s="644" t="str">
        <f t="shared" si="78"/>
        <v>Producerea de var sau calcinarea dolomitei/magnezitului</v>
      </c>
      <c r="C603" s="21" t="str">
        <f t="shared" si="78"/>
        <v>Var / dolomită / magnezit</v>
      </c>
      <c r="D603" s="21" t="str">
        <f t="shared" si="78"/>
        <v>Proces (metoda A): numai carbonat</v>
      </c>
      <c r="E603" s="634"/>
      <c r="F603" s="181" t="str">
        <f t="shared" ref="F603:F630" si="79">F541</f>
        <v>Metodă standard: Proces, articolul 24 alineatul (2)</v>
      </c>
      <c r="G603" s="125" t="str">
        <f t="shared" si="77"/>
        <v>n.a.</v>
      </c>
      <c r="H603" s="178"/>
      <c r="I603" s="178"/>
      <c r="J603" s="181"/>
      <c r="K603" s="181"/>
      <c r="L603" s="178"/>
      <c r="M603" s="180"/>
      <c r="N603" s="125" t="str">
        <f t="shared" si="76"/>
        <v>n.a.</v>
      </c>
      <c r="O603" s="176" t="str">
        <f t="shared" si="75"/>
        <v>Var / dolomită / magnezit: Proces (metoda A): numai carbonat</v>
      </c>
      <c r="P603" s="89"/>
      <c r="Q603" s="89" t="str">
        <f t="shared" ref="Q603:Q630" si="80">EUconst_CNTR_OxidationFactor&amp;O603</f>
        <v>OxF_Var / dolomită / magnezit: Proces (metoda A): numai carbonat</v>
      </c>
      <c r="X603" s="100" t="b">
        <f t="shared" si="74"/>
        <v>1</v>
      </c>
      <c r="AJ603" s="661" t="s">
        <v>307</v>
      </c>
      <c r="AK603" s="661" t="s">
        <v>307</v>
      </c>
      <c r="AL603" s="661" t="s">
        <v>307</v>
      </c>
      <c r="AM603" s="661" t="s">
        <v>307</v>
      </c>
      <c r="AN603" s="661" t="s">
        <v>307</v>
      </c>
    </row>
    <row r="604" spans="1:40" ht="12.75" customHeight="1" outlineLevel="1" x14ac:dyDescent="0.2">
      <c r="A604" s="100">
        <v>34</v>
      </c>
      <c r="B604" s="644" t="str">
        <f t="shared" si="78"/>
        <v>Producerea de var sau calcinarea dolomitei/magnezitului</v>
      </c>
      <c r="C604" s="21" t="str">
        <f t="shared" si="78"/>
        <v>Var / dolomită / magnezit</v>
      </c>
      <c r="D604" s="21" t="str">
        <f t="shared" si="78"/>
        <v>Proces (metoda A): amestec (carbonat + necalcinat)</v>
      </c>
      <c r="E604" s="634"/>
      <c r="F604" s="181" t="str">
        <f t="shared" si="79"/>
        <v>Metodă standard: Proces, articolul 24 alineatul (2)</v>
      </c>
      <c r="G604" s="125" t="str">
        <f t="shared" si="77"/>
        <v>n.a.</v>
      </c>
      <c r="H604" s="178"/>
      <c r="I604" s="178"/>
      <c r="J604" s="181"/>
      <c r="K604" s="181"/>
      <c r="L604" s="178"/>
      <c r="M604" s="180"/>
      <c r="N604" s="125" t="str">
        <f t="shared" si="76"/>
        <v>n.a.</v>
      </c>
      <c r="O604" s="176" t="str">
        <f t="shared" si="75"/>
        <v>Var / dolomită / magnezit: Proces (metoda A): amestec (carbonat + necalcinat)</v>
      </c>
      <c r="P604" s="89"/>
      <c r="Q604" s="89" t="str">
        <f t="shared" si="80"/>
        <v>OxF_Var / dolomită / magnezit: Proces (metoda A): amestec (carbonat + necalcinat)</v>
      </c>
      <c r="X604" s="100" t="b">
        <f t="shared" si="74"/>
        <v>1</v>
      </c>
      <c r="AJ604" s="661" t="s">
        <v>307</v>
      </c>
      <c r="AK604" s="661" t="s">
        <v>307</v>
      </c>
      <c r="AL604" s="661" t="s">
        <v>307</v>
      </c>
      <c r="AM604" s="661" t="s">
        <v>307</v>
      </c>
      <c r="AN604" s="661" t="s">
        <v>307</v>
      </c>
    </row>
    <row r="605" spans="1:40" ht="12.75" customHeight="1" outlineLevel="1" x14ac:dyDescent="0.2">
      <c r="A605" s="100">
        <v>35</v>
      </c>
      <c r="B605" s="644" t="str">
        <f t="shared" si="78"/>
        <v>Producerea de var sau calcinarea dolomitei/magnezitului</v>
      </c>
      <c r="C605" s="21" t="str">
        <f t="shared" si="78"/>
        <v>Var / dolomită / magnezit</v>
      </c>
      <c r="D605" s="21" t="str">
        <f t="shared" si="78"/>
        <v>Proces (metoda A): necalcinat</v>
      </c>
      <c r="E605" s="634"/>
      <c r="F605" s="181" t="str">
        <f t="shared" si="79"/>
        <v>Metodă standard: Proces, articolul 24 alineatul (2)</v>
      </c>
      <c r="G605" s="125" t="str">
        <f t="shared" si="77"/>
        <v>n.a.</v>
      </c>
      <c r="H605" s="178"/>
      <c r="I605" s="178"/>
      <c r="J605" s="181"/>
      <c r="K605" s="181"/>
      <c r="L605" s="178"/>
      <c r="M605" s="180"/>
      <c r="N605" s="125" t="str">
        <f t="shared" si="76"/>
        <v>n.a.</v>
      </c>
      <c r="O605" s="176" t="str">
        <f t="shared" si="75"/>
        <v>Var / dolomită / magnezit: Proces (metoda A): necalcinat</v>
      </c>
      <c r="P605" s="89"/>
      <c r="Q605" s="89" t="str">
        <f t="shared" si="80"/>
        <v>OxF_Var / dolomită / magnezit: Proces (metoda A): necalcinat</v>
      </c>
      <c r="X605" s="100" t="b">
        <f t="shared" si="74"/>
        <v>1</v>
      </c>
      <c r="AJ605" s="661" t="s">
        <v>307</v>
      </c>
      <c r="AK605" s="661" t="s">
        <v>307</v>
      </c>
      <c r="AL605" s="661" t="s">
        <v>307</v>
      </c>
      <c r="AM605" s="661" t="s">
        <v>307</v>
      </c>
      <c r="AN605" s="661" t="s">
        <v>307</v>
      </c>
    </row>
    <row r="606" spans="1:40" ht="12.75" customHeight="1" outlineLevel="1" x14ac:dyDescent="0.2">
      <c r="A606" s="100">
        <v>36</v>
      </c>
      <c r="B606" s="644" t="str">
        <f t="shared" si="78"/>
        <v>Producerea de var sau calcinarea dolomitei/magnezitului</v>
      </c>
      <c r="C606" s="21" t="str">
        <f t="shared" si="78"/>
        <v>Var / dolomită / magnezit</v>
      </c>
      <c r="D606" s="21" t="str">
        <f t="shared" si="78"/>
        <v>Proces (metoda B): producție de oxizi</v>
      </c>
      <c r="E606" s="634"/>
      <c r="F606" s="181" t="str">
        <f t="shared" si="79"/>
        <v>Metodă standard: Proces, articolul 24 alineatul (2)</v>
      </c>
      <c r="G606" s="125" t="str">
        <f t="shared" si="77"/>
        <v>n.a.</v>
      </c>
      <c r="H606" s="178"/>
      <c r="I606" s="178"/>
      <c r="J606" s="181"/>
      <c r="K606" s="181"/>
      <c r="L606" s="178"/>
      <c r="M606" s="180"/>
      <c r="N606" s="125" t="str">
        <f t="shared" si="76"/>
        <v>n.a.</v>
      </c>
      <c r="O606" s="176" t="str">
        <f t="shared" si="75"/>
        <v>Var / dolomită / magnezit: Proces (metoda B): producție de oxizi</v>
      </c>
      <c r="P606" s="89"/>
      <c r="Q606" s="89" t="str">
        <f t="shared" si="80"/>
        <v>OxF_Var / dolomită / magnezit: Proces (metoda B): producție de oxizi</v>
      </c>
      <c r="X606" s="100" t="b">
        <f t="shared" si="74"/>
        <v>1</v>
      </c>
      <c r="AJ606" s="661" t="s">
        <v>307</v>
      </c>
      <c r="AK606" s="661" t="s">
        <v>307</v>
      </c>
      <c r="AL606" s="661" t="s">
        <v>307</v>
      </c>
      <c r="AM606" s="661" t="s">
        <v>307</v>
      </c>
      <c r="AN606" s="661" t="s">
        <v>307</v>
      </c>
    </row>
    <row r="607" spans="1:40" ht="12.75" customHeight="1" outlineLevel="1" x14ac:dyDescent="0.2">
      <c r="A607" s="100">
        <v>37</v>
      </c>
      <c r="B607" s="644" t="str">
        <f t="shared" si="78"/>
        <v>Producerea de var sau calcinarea dolomitei/magnezitului</v>
      </c>
      <c r="C607" s="21" t="str">
        <f t="shared" si="78"/>
        <v>Var / dolomită / magnezit</v>
      </c>
      <c r="D607" s="21" t="str">
        <f t="shared" si="78"/>
        <v>Praf de cuptor (metoda B)</v>
      </c>
      <c r="E607" s="21"/>
      <c r="F607" s="181" t="str">
        <f t="shared" si="79"/>
        <v>Metodă standard: Proces, articolul 24 alineatul (2)</v>
      </c>
      <c r="G607" s="125" t="str">
        <f t="shared" si="77"/>
        <v>n.a.</v>
      </c>
      <c r="H607" s="178"/>
      <c r="I607" s="178"/>
      <c r="J607" s="181"/>
      <c r="K607" s="181"/>
      <c r="L607" s="178"/>
      <c r="M607" s="180"/>
      <c r="N607" s="125" t="str">
        <f t="shared" si="76"/>
        <v>n.a.</v>
      </c>
      <c r="O607" s="176" t="str">
        <f t="shared" si="75"/>
        <v>Var / dolomită / magnezit: Praf de cuptor (metoda B)</v>
      </c>
      <c r="P607" s="89"/>
      <c r="Q607" s="89" t="str">
        <f t="shared" si="80"/>
        <v>OxF_Var / dolomită / magnezit: Praf de cuptor (metoda B)</v>
      </c>
      <c r="X607" s="100" t="b">
        <f t="shared" si="74"/>
        <v>1</v>
      </c>
      <c r="AJ607" s="661" t="s">
        <v>307</v>
      </c>
      <c r="AK607" s="661" t="s">
        <v>307</v>
      </c>
      <c r="AL607" s="661" t="s">
        <v>307</v>
      </c>
      <c r="AM607" s="661" t="s">
        <v>307</v>
      </c>
      <c r="AN607" s="661" t="s">
        <v>307</v>
      </c>
    </row>
    <row r="608" spans="1:40" ht="12.75" customHeight="1" outlineLevel="1" x14ac:dyDescent="0.2">
      <c r="A608" s="100">
        <v>38</v>
      </c>
      <c r="B608" s="644" t="str">
        <f t="shared" si="78"/>
        <v>Fabricarea sticlei</v>
      </c>
      <c r="C608" s="21" t="str">
        <f t="shared" si="78"/>
        <v>Sticlă și vată minerală</v>
      </c>
      <c r="D608" s="21" t="str">
        <f t="shared" si="78"/>
        <v>Proces (metoda A): numai carbonat</v>
      </c>
      <c r="E608" s="634"/>
      <c r="F608" s="181" t="str">
        <f t="shared" si="79"/>
        <v>Metodă standard: Proces, articolul 24 alineatul (2)</v>
      </c>
      <c r="G608" s="125" t="str">
        <f t="shared" ref="G608:G630" si="81">EUconst_NA</f>
        <v>n.a.</v>
      </c>
      <c r="H608" s="178"/>
      <c r="I608" s="178"/>
      <c r="J608" s="181"/>
      <c r="K608" s="181"/>
      <c r="L608" s="178"/>
      <c r="M608" s="180"/>
      <c r="N608" s="125" t="str">
        <f t="shared" si="76"/>
        <v>n.a.</v>
      </c>
      <c r="O608" s="176" t="str">
        <f t="shared" si="75"/>
        <v>Sticlă și vată minerală: Proces (metoda A): numai carbonat</v>
      </c>
      <c r="P608" s="89"/>
      <c r="Q608" s="89" t="str">
        <f t="shared" si="80"/>
        <v>OxF_Sticlă și vată minerală: Proces (metoda A): numai carbonat</v>
      </c>
      <c r="X608" s="100" t="b">
        <f t="shared" si="74"/>
        <v>1</v>
      </c>
      <c r="AJ608" s="661" t="s">
        <v>307</v>
      </c>
      <c r="AK608" s="661" t="s">
        <v>307</v>
      </c>
      <c r="AL608" s="661" t="s">
        <v>307</v>
      </c>
      <c r="AM608" s="661" t="s">
        <v>307</v>
      </c>
      <c r="AN608" s="661" t="s">
        <v>307</v>
      </c>
    </row>
    <row r="609" spans="1:40" ht="12.75" customHeight="1" outlineLevel="1" x14ac:dyDescent="0.2">
      <c r="A609" s="100">
        <v>39</v>
      </c>
      <c r="B609" s="644" t="str">
        <f t="shared" si="78"/>
        <v>Fabricarea sticlei</v>
      </c>
      <c r="C609" s="21" t="str">
        <f t="shared" si="78"/>
        <v>Sticlă și vată minerală</v>
      </c>
      <c r="D609" s="21" t="str">
        <f t="shared" si="78"/>
        <v>Proces (metoda A): amestec (carbonat + necalcinat)</v>
      </c>
      <c r="E609" s="634"/>
      <c r="F609" s="181" t="str">
        <f t="shared" si="79"/>
        <v>Metodă standard: Proces, articolul 24 alineatul (2)</v>
      </c>
      <c r="G609" s="125" t="str">
        <f t="shared" si="81"/>
        <v>n.a.</v>
      </c>
      <c r="H609" s="178"/>
      <c r="I609" s="178"/>
      <c r="J609" s="181"/>
      <c r="K609" s="181"/>
      <c r="L609" s="178"/>
      <c r="M609" s="180"/>
      <c r="N609" s="125" t="str">
        <f t="shared" si="76"/>
        <v>n.a.</v>
      </c>
      <c r="O609" s="176" t="str">
        <f t="shared" si="75"/>
        <v>Sticlă și vată minerală: Proces (metoda A): amestec (carbonat + necalcinat)</v>
      </c>
      <c r="P609" s="89"/>
      <c r="Q609" s="89" t="str">
        <f t="shared" si="80"/>
        <v>OxF_Sticlă și vată minerală: Proces (metoda A): amestec (carbonat + necalcinat)</v>
      </c>
      <c r="X609" s="100" t="b">
        <f t="shared" si="74"/>
        <v>1</v>
      </c>
      <c r="AJ609" s="661" t="s">
        <v>307</v>
      </c>
      <c r="AK609" s="661" t="s">
        <v>307</v>
      </c>
      <c r="AL609" s="661" t="s">
        <v>307</v>
      </c>
      <c r="AM609" s="661" t="s">
        <v>307</v>
      </c>
      <c r="AN609" s="661" t="s">
        <v>307</v>
      </c>
    </row>
    <row r="610" spans="1:40" ht="12.75" customHeight="1" outlineLevel="1" x14ac:dyDescent="0.2">
      <c r="A610" s="100">
        <v>40</v>
      </c>
      <c r="B610" s="644" t="str">
        <f t="shared" si="78"/>
        <v>Fabricarea sticlei</v>
      </c>
      <c r="C610" s="21" t="str">
        <f t="shared" si="78"/>
        <v>Sticlă și vată minerală</v>
      </c>
      <c r="D610" s="21" t="str">
        <f t="shared" si="78"/>
        <v>Proces (metoda A): necalcinat</v>
      </c>
      <c r="E610" s="634"/>
      <c r="F610" s="181" t="str">
        <f t="shared" si="79"/>
        <v>Metodă standard: Proces, articolul 24 alineatul (2)</v>
      </c>
      <c r="G610" s="125" t="str">
        <f t="shared" si="81"/>
        <v>n.a.</v>
      </c>
      <c r="H610" s="178"/>
      <c r="I610" s="178"/>
      <c r="J610" s="181"/>
      <c r="K610" s="181"/>
      <c r="L610" s="178"/>
      <c r="M610" s="180"/>
      <c r="N610" s="125" t="str">
        <f t="shared" si="76"/>
        <v>n.a.</v>
      </c>
      <c r="O610" s="176" t="str">
        <f t="shared" si="75"/>
        <v>Sticlă și vată minerală: Proces (metoda A): necalcinat</v>
      </c>
      <c r="P610" s="89"/>
      <c r="Q610" s="89" t="str">
        <f t="shared" si="80"/>
        <v>OxF_Sticlă și vată minerală: Proces (metoda A): necalcinat</v>
      </c>
      <c r="X610" s="100" t="b">
        <f t="shared" si="74"/>
        <v>1</v>
      </c>
      <c r="AJ610" s="661" t="s">
        <v>307</v>
      </c>
      <c r="AK610" s="661" t="s">
        <v>307</v>
      </c>
      <c r="AL610" s="661" t="s">
        <v>307</v>
      </c>
      <c r="AM610" s="661" t="s">
        <v>307</v>
      </c>
      <c r="AN610" s="661" t="s">
        <v>307</v>
      </c>
    </row>
    <row r="611" spans="1:40" ht="12.75" customHeight="1" outlineLevel="1" x14ac:dyDescent="0.2">
      <c r="A611" s="100">
        <v>41</v>
      </c>
      <c r="B611" s="644" t="str">
        <f t="shared" ref="B611:D630" si="82">B549</f>
        <v>Fabricarea de produse ceramice</v>
      </c>
      <c r="C611" s="21" t="str">
        <f t="shared" si="82"/>
        <v>Produse ceramice</v>
      </c>
      <c r="D611" s="21" t="str">
        <f t="shared" si="82"/>
        <v>Proces (metoda A): numai carbonat</v>
      </c>
      <c r="E611" s="634"/>
      <c r="F611" s="181" t="str">
        <f t="shared" si="79"/>
        <v>Metodă standard: Proces, articolul 24 alineatul (2)</v>
      </c>
      <c r="G611" s="125" t="str">
        <f t="shared" si="81"/>
        <v>n.a.</v>
      </c>
      <c r="H611" s="178"/>
      <c r="I611" s="178"/>
      <c r="J611" s="181"/>
      <c r="K611" s="181"/>
      <c r="L611" s="178"/>
      <c r="M611" s="180"/>
      <c r="N611" s="125" t="str">
        <f t="shared" si="76"/>
        <v>n.a.</v>
      </c>
      <c r="O611" s="176" t="str">
        <f t="shared" si="75"/>
        <v>Produse ceramice: Proces (metoda A): numai carbonat</v>
      </c>
      <c r="P611" s="89"/>
      <c r="Q611" s="89" t="str">
        <f t="shared" si="80"/>
        <v>OxF_Produse ceramice: Proces (metoda A): numai carbonat</v>
      </c>
      <c r="X611" s="100" t="b">
        <f t="shared" si="74"/>
        <v>1</v>
      </c>
      <c r="AJ611" s="661" t="s">
        <v>307</v>
      </c>
      <c r="AK611" s="661" t="s">
        <v>307</v>
      </c>
      <c r="AL611" s="661" t="s">
        <v>307</v>
      </c>
      <c r="AM611" s="661" t="s">
        <v>307</v>
      </c>
      <c r="AN611" s="661" t="s">
        <v>307</v>
      </c>
    </row>
    <row r="612" spans="1:40" ht="12.75" customHeight="1" outlineLevel="1" x14ac:dyDescent="0.2">
      <c r="A612" s="100">
        <v>42</v>
      </c>
      <c r="B612" s="644" t="str">
        <f t="shared" si="82"/>
        <v>Fabricarea de produse ceramice</v>
      </c>
      <c r="C612" s="21" t="str">
        <f t="shared" si="82"/>
        <v>Produse ceramice</v>
      </c>
      <c r="D612" s="21" t="str">
        <f t="shared" si="82"/>
        <v>Proces (metoda A): amestec (carbonat + necalcinat)</v>
      </c>
      <c r="E612" s="634"/>
      <c r="F612" s="181" t="str">
        <f t="shared" si="79"/>
        <v>Metodă standard: Proces, articolul 24 alineatul (2)</v>
      </c>
      <c r="G612" s="125" t="str">
        <f t="shared" si="81"/>
        <v>n.a.</v>
      </c>
      <c r="H612" s="178"/>
      <c r="I612" s="178"/>
      <c r="J612" s="181"/>
      <c r="K612" s="181"/>
      <c r="L612" s="178"/>
      <c r="M612" s="180"/>
      <c r="N612" s="125" t="str">
        <f t="shared" si="76"/>
        <v>n.a.</v>
      </c>
      <c r="O612" s="176" t="str">
        <f t="shared" si="75"/>
        <v>Produse ceramice: Proces (metoda A): amestec (carbonat + necalcinat)</v>
      </c>
      <c r="P612" s="89"/>
      <c r="Q612" s="89" t="str">
        <f t="shared" si="80"/>
        <v>OxF_Produse ceramice: Proces (metoda A): amestec (carbonat + necalcinat)</v>
      </c>
      <c r="U612" s="263"/>
      <c r="V612" s="84"/>
      <c r="X612" s="100" t="b">
        <f t="shared" si="74"/>
        <v>1</v>
      </c>
      <c r="AJ612" s="661" t="s">
        <v>307</v>
      </c>
      <c r="AK612" s="661" t="s">
        <v>307</v>
      </c>
      <c r="AL612" s="661" t="s">
        <v>307</v>
      </c>
      <c r="AM612" s="661" t="s">
        <v>307</v>
      </c>
      <c r="AN612" s="661" t="s">
        <v>307</v>
      </c>
    </row>
    <row r="613" spans="1:40" ht="12.75" customHeight="1" outlineLevel="1" x14ac:dyDescent="0.2">
      <c r="A613" s="100">
        <v>43</v>
      </c>
      <c r="B613" s="644" t="str">
        <f t="shared" si="82"/>
        <v>Fabricarea de produse ceramice</v>
      </c>
      <c r="C613" s="21" t="str">
        <f t="shared" si="82"/>
        <v>Produse ceramice</v>
      </c>
      <c r="D613" s="21" t="str">
        <f t="shared" si="82"/>
        <v>Proces (metoda A): necalcinat</v>
      </c>
      <c r="E613" s="634"/>
      <c r="F613" s="181" t="str">
        <f t="shared" si="79"/>
        <v>Metodă standard: Proces, articolul 24 alineatul (2)</v>
      </c>
      <c r="G613" s="125" t="str">
        <f t="shared" si="81"/>
        <v>n.a.</v>
      </c>
      <c r="H613" s="178"/>
      <c r="I613" s="178"/>
      <c r="J613" s="181"/>
      <c r="K613" s="181"/>
      <c r="L613" s="178"/>
      <c r="M613" s="180"/>
      <c r="N613" s="125" t="str">
        <f t="shared" si="76"/>
        <v>n.a.</v>
      </c>
      <c r="O613" s="176" t="str">
        <f t="shared" si="75"/>
        <v>Produse ceramice: Proces (metoda A): necalcinat</v>
      </c>
      <c r="P613" s="89"/>
      <c r="Q613" s="89" t="str">
        <f t="shared" si="80"/>
        <v>OxF_Produse ceramice: Proces (metoda A): necalcinat</v>
      </c>
      <c r="U613" s="263"/>
      <c r="V613" s="84"/>
      <c r="X613" s="100" t="b">
        <f t="shared" si="74"/>
        <v>1</v>
      </c>
      <c r="AJ613" s="661" t="s">
        <v>307</v>
      </c>
      <c r="AK613" s="661" t="s">
        <v>307</v>
      </c>
      <c r="AL613" s="661" t="s">
        <v>307</v>
      </c>
      <c r="AM613" s="661" t="s">
        <v>307</v>
      </c>
      <c r="AN613" s="661" t="s">
        <v>307</v>
      </c>
    </row>
    <row r="614" spans="1:40" ht="12.75" customHeight="1" outlineLevel="1" x14ac:dyDescent="0.2">
      <c r="A614" s="100">
        <v>44</v>
      </c>
      <c r="B614" s="644" t="str">
        <f t="shared" si="82"/>
        <v>Fabricarea de produse ceramice</v>
      </c>
      <c r="C614" s="21" t="str">
        <f t="shared" si="82"/>
        <v>Produse ceramice</v>
      </c>
      <c r="D614" s="21" t="str">
        <f t="shared" si="82"/>
        <v>Proces (metoda B): producție de oxizi</v>
      </c>
      <c r="E614" s="21"/>
      <c r="F614" s="181" t="str">
        <f t="shared" si="79"/>
        <v>Metodă standard: Proces, articolul 24 alineatul (2)</v>
      </c>
      <c r="G614" s="125" t="str">
        <f t="shared" si="81"/>
        <v>n.a.</v>
      </c>
      <c r="H614" s="178"/>
      <c r="I614" s="178"/>
      <c r="J614" s="181"/>
      <c r="K614" s="181"/>
      <c r="L614" s="178"/>
      <c r="M614" s="180"/>
      <c r="N614" s="125" t="str">
        <f t="shared" si="76"/>
        <v>n.a.</v>
      </c>
      <c r="O614" s="176" t="str">
        <f t="shared" si="75"/>
        <v>Produse ceramice: Proces (metoda B): producție de oxizi</v>
      </c>
      <c r="P614" s="89"/>
      <c r="Q614" s="89" t="str">
        <f t="shared" si="80"/>
        <v>OxF_Produse ceramice: Proces (metoda B): producție de oxizi</v>
      </c>
      <c r="X614" s="100" t="b">
        <f t="shared" si="74"/>
        <v>1</v>
      </c>
      <c r="AJ614" s="661" t="s">
        <v>307</v>
      </c>
      <c r="AK614" s="661" t="s">
        <v>307</v>
      </c>
      <c r="AL614" s="661" t="s">
        <v>307</v>
      </c>
      <c r="AM614" s="661" t="s">
        <v>307</v>
      </c>
      <c r="AN614" s="661" t="s">
        <v>307</v>
      </c>
    </row>
    <row r="615" spans="1:40" ht="12.75" customHeight="1" outlineLevel="1" x14ac:dyDescent="0.2">
      <c r="A615" s="100">
        <v>45</v>
      </c>
      <c r="B615" s="644" t="str">
        <f t="shared" si="82"/>
        <v>Fabricarea de produse ceramice</v>
      </c>
      <c r="C615" s="21" t="str">
        <f t="shared" si="82"/>
        <v>Produse ceramice</v>
      </c>
      <c r="D615" s="21" t="str">
        <f t="shared" si="82"/>
        <v>Epurare</v>
      </c>
      <c r="E615" s="21"/>
      <c r="F615" s="181" t="str">
        <f t="shared" si="79"/>
        <v>Metodă standard: Proces, articolul 24 alineatul (2)</v>
      </c>
      <c r="G615" s="125" t="str">
        <f t="shared" si="81"/>
        <v>n.a.</v>
      </c>
      <c r="H615" s="178"/>
      <c r="I615" s="178"/>
      <c r="J615" s="181"/>
      <c r="K615" s="181"/>
      <c r="L615" s="178"/>
      <c r="M615" s="180"/>
      <c r="N615" s="125" t="str">
        <f t="shared" si="76"/>
        <v>n.a.</v>
      </c>
      <c r="O615" s="176" t="str">
        <f t="shared" si="75"/>
        <v>Produse ceramice: Epurare</v>
      </c>
      <c r="P615" s="89"/>
      <c r="Q615" s="89" t="str">
        <f t="shared" si="80"/>
        <v>OxF_Produse ceramice: Epurare</v>
      </c>
      <c r="X615" s="100" t="b">
        <f t="shared" si="74"/>
        <v>1</v>
      </c>
      <c r="AJ615" s="661" t="s">
        <v>307</v>
      </c>
      <c r="AK615" s="661" t="s">
        <v>307</v>
      </c>
      <c r="AL615" s="661" t="s">
        <v>307</v>
      </c>
      <c r="AM615" s="661" t="s">
        <v>307</v>
      </c>
      <c r="AN615" s="661" t="s">
        <v>307</v>
      </c>
    </row>
    <row r="616" spans="1:40" ht="12.75" customHeight="1" outlineLevel="1" x14ac:dyDescent="0.2">
      <c r="A616" s="100">
        <v>46</v>
      </c>
      <c r="B616" s="644" t="str">
        <f t="shared" si="82"/>
        <v>Producerea de celuloză</v>
      </c>
      <c r="C616" s="21" t="str">
        <f t="shared" si="82"/>
        <v>Celuloză și hârtie</v>
      </c>
      <c r="D616" s="21" t="str">
        <f t="shared" si="82"/>
        <v>Componente chimice</v>
      </c>
      <c r="E616" s="21"/>
      <c r="F616" s="181" t="str">
        <f t="shared" si="79"/>
        <v>Metodă standard: Proces, articolul 24 alineatul (2)</v>
      </c>
      <c r="G616" s="125" t="str">
        <f t="shared" si="81"/>
        <v>n.a.</v>
      </c>
      <c r="H616" s="178"/>
      <c r="I616" s="178"/>
      <c r="J616" s="181"/>
      <c r="K616" s="181"/>
      <c r="L616" s="178"/>
      <c r="M616" s="180"/>
      <c r="N616" s="125" t="str">
        <f t="shared" si="76"/>
        <v>n.a.</v>
      </c>
      <c r="O616" s="176" t="str">
        <f t="shared" si="75"/>
        <v>Celuloză și hârtie: Componente chimice</v>
      </c>
      <c r="P616" s="89"/>
      <c r="Q616" s="89" t="str">
        <f t="shared" si="80"/>
        <v>OxF_Celuloză și hârtie: Componente chimice</v>
      </c>
      <c r="X616" s="100" t="b">
        <f t="shared" si="74"/>
        <v>1</v>
      </c>
      <c r="AJ616" s="661" t="s">
        <v>307</v>
      </c>
      <c r="AK616" s="661" t="s">
        <v>307</v>
      </c>
      <c r="AL616" s="661" t="s">
        <v>307</v>
      </c>
      <c r="AM616" s="661" t="s">
        <v>307</v>
      </c>
      <c r="AN616" s="661" t="s">
        <v>307</v>
      </c>
    </row>
    <row r="617" spans="1:40" ht="12.75" customHeight="1" outlineLevel="1" x14ac:dyDescent="0.2">
      <c r="A617" s="100">
        <v>47</v>
      </c>
      <c r="B617" s="644" t="str">
        <f t="shared" si="82"/>
        <v>Producerea de negru de fum</v>
      </c>
      <c r="C617" s="21" t="str">
        <f t="shared" si="82"/>
        <v>Negru de fum</v>
      </c>
      <c r="D617" s="21" t="str">
        <f t="shared" si="82"/>
        <v>Metoda bilanțului masic</v>
      </c>
      <c r="E617" s="21"/>
      <c r="F617" s="181" t="str">
        <f t="shared" si="79"/>
        <v>Metoda bilanțului masic, articolul 25</v>
      </c>
      <c r="G617" s="125" t="str">
        <f t="shared" si="81"/>
        <v>n.a.</v>
      </c>
      <c r="H617" s="178"/>
      <c r="I617" s="178"/>
      <c r="J617" s="181"/>
      <c r="K617" s="181"/>
      <c r="L617" s="178"/>
      <c r="M617" s="180"/>
      <c r="N617" s="125" t="str">
        <f t="shared" si="76"/>
        <v>n.a.</v>
      </c>
      <c r="O617" s="176" t="str">
        <f t="shared" si="75"/>
        <v>Negru de fum: Metoda bilanțului masic</v>
      </c>
      <c r="P617" s="89"/>
      <c r="Q617" s="89" t="str">
        <f t="shared" si="80"/>
        <v>OxF_Negru de fum: Metoda bilanțului masic</v>
      </c>
      <c r="X617" s="100" t="b">
        <f t="shared" si="74"/>
        <v>1</v>
      </c>
      <c r="AJ617" s="661" t="s">
        <v>307</v>
      </c>
      <c r="AK617" s="661" t="s">
        <v>307</v>
      </c>
      <c r="AL617" s="661" t="s">
        <v>307</v>
      </c>
      <c r="AM617" s="661" t="s">
        <v>307</v>
      </c>
      <c r="AN617" s="661" t="s">
        <v>307</v>
      </c>
    </row>
    <row r="618" spans="1:40" ht="12.75" customHeight="1" outlineLevel="1" x14ac:dyDescent="0.2">
      <c r="A618" s="100">
        <v>48</v>
      </c>
      <c r="B618" s="644" t="str">
        <f t="shared" si="82"/>
        <v>Producerea de amoniac</v>
      </c>
      <c r="C618" s="21" t="str">
        <f t="shared" si="82"/>
        <v>Amoniac</v>
      </c>
      <c r="D618" s="21" t="str">
        <f t="shared" si="82"/>
        <v>Combustibil ca intrare în proces</v>
      </c>
      <c r="E618" s="21"/>
      <c r="F618" s="181" t="str">
        <f t="shared" si="79"/>
        <v>Metodă standard: Combustibil, articolul 24 alineatul (1)</v>
      </c>
      <c r="G618" s="125" t="str">
        <f t="shared" si="81"/>
        <v>n.a.</v>
      </c>
      <c r="H618" s="178"/>
      <c r="I618" s="178"/>
      <c r="J618" s="181"/>
      <c r="K618" s="181"/>
      <c r="L618" s="178"/>
      <c r="M618" s="180"/>
      <c r="N618" s="125" t="str">
        <f t="shared" si="76"/>
        <v>n.a.</v>
      </c>
      <c r="O618" s="176" t="str">
        <f t="shared" si="75"/>
        <v>Amoniac: Combustibil ca intrare în proces</v>
      </c>
      <c r="P618" s="89"/>
      <c r="Q618" s="89" t="str">
        <f t="shared" si="80"/>
        <v>OxF_Amoniac: Combustibil ca intrare în proces</v>
      </c>
      <c r="X618" s="100" t="b">
        <f t="shared" si="74"/>
        <v>1</v>
      </c>
      <c r="AJ618" s="661" t="s">
        <v>307</v>
      </c>
      <c r="AK618" s="661" t="s">
        <v>307</v>
      </c>
      <c r="AL618" s="661" t="s">
        <v>307</v>
      </c>
      <c r="AM618" s="661" t="s">
        <v>307</v>
      </c>
      <c r="AN618" s="661" t="s">
        <v>307</v>
      </c>
    </row>
    <row r="619" spans="1:40" ht="12.75" customHeight="1" outlineLevel="1" x14ac:dyDescent="0.2">
      <c r="A619" s="100">
        <v>49</v>
      </c>
      <c r="B619" s="644" t="str">
        <f t="shared" si="82"/>
        <v>Producerea de hidrogen și de gaz de sinteză</v>
      </c>
      <c r="C619" s="21" t="str">
        <f t="shared" si="82"/>
        <v>Hidrogen și gaz de sinteză</v>
      </c>
      <c r="D619" s="21" t="str">
        <f t="shared" si="82"/>
        <v>Combustibil ca intrare în proces</v>
      </c>
      <c r="E619" s="21"/>
      <c r="F619" s="181" t="str">
        <f t="shared" si="79"/>
        <v>Metodă standard: Combustibil, articolul 24 alineatul (1)</v>
      </c>
      <c r="G619" s="125" t="str">
        <f t="shared" si="81"/>
        <v>n.a.</v>
      </c>
      <c r="H619" s="178"/>
      <c r="I619" s="178"/>
      <c r="J619" s="181"/>
      <c r="K619" s="181"/>
      <c r="L619" s="178"/>
      <c r="M619" s="180"/>
      <c r="N619" s="125" t="str">
        <f t="shared" si="76"/>
        <v>n.a.</v>
      </c>
      <c r="O619" s="176" t="str">
        <f t="shared" si="75"/>
        <v>Hidrogen și gaz de sinteză: Combustibil ca intrare în proces</v>
      </c>
      <c r="P619" s="89"/>
      <c r="Q619" s="89" t="str">
        <f t="shared" si="80"/>
        <v>OxF_Hidrogen și gaz de sinteză: Combustibil ca intrare în proces</v>
      </c>
      <c r="X619" s="100" t="b">
        <f t="shared" si="74"/>
        <v>1</v>
      </c>
      <c r="AJ619" s="661" t="s">
        <v>307</v>
      </c>
      <c r="AK619" s="661" t="s">
        <v>307</v>
      </c>
      <c r="AL619" s="661" t="s">
        <v>307</v>
      </c>
      <c r="AM619" s="661" t="s">
        <v>307</v>
      </c>
      <c r="AN619" s="661" t="s">
        <v>307</v>
      </c>
    </row>
    <row r="620" spans="1:40" ht="12.75" customHeight="1" outlineLevel="1" x14ac:dyDescent="0.2">
      <c r="A620" s="100">
        <v>50</v>
      </c>
      <c r="B620" s="644" t="str">
        <f t="shared" si="82"/>
        <v>Producerea de hidrogen și de gaz de sinteză</v>
      </c>
      <c r="C620" s="21" t="str">
        <f t="shared" si="82"/>
        <v>Hidrogen și gaz de sinteză</v>
      </c>
      <c r="D620" s="21" t="str">
        <f t="shared" si="82"/>
        <v>Metoda bilanțului masic</v>
      </c>
      <c r="E620" s="21"/>
      <c r="F620" s="181" t="str">
        <f t="shared" si="79"/>
        <v>Metoda bilanțului masic, articolul 25</v>
      </c>
      <c r="G620" s="125" t="str">
        <f t="shared" si="81"/>
        <v>n.a.</v>
      </c>
      <c r="H620" s="178"/>
      <c r="I620" s="178"/>
      <c r="J620" s="181"/>
      <c r="K620" s="181"/>
      <c r="L620" s="178"/>
      <c r="M620" s="180"/>
      <c r="N620" s="125" t="str">
        <f t="shared" si="76"/>
        <v>n.a.</v>
      </c>
      <c r="O620" s="176" t="str">
        <f t="shared" si="75"/>
        <v>Hidrogen și gaz de sinteză: Metoda bilanțului masic</v>
      </c>
      <c r="P620" s="89"/>
      <c r="Q620" s="89" t="str">
        <f t="shared" si="80"/>
        <v>OxF_Hidrogen și gaz de sinteză: Metoda bilanțului masic</v>
      </c>
      <c r="X620" s="100" t="b">
        <f t="shared" si="74"/>
        <v>1</v>
      </c>
      <c r="AJ620" s="661" t="s">
        <v>307</v>
      </c>
      <c r="AK620" s="661" t="s">
        <v>307</v>
      </c>
      <c r="AL620" s="661" t="s">
        <v>307</v>
      </c>
      <c r="AM620" s="661" t="s">
        <v>307</v>
      </c>
      <c r="AN620" s="661" t="s">
        <v>307</v>
      </c>
    </row>
    <row r="621" spans="1:40" ht="12.75" customHeight="1" outlineLevel="1" x14ac:dyDescent="0.2">
      <c r="A621" s="100">
        <v>51</v>
      </c>
      <c r="B621" s="644" t="str">
        <f t="shared" si="82"/>
        <v>Producerea de produse chimice vrac</v>
      </c>
      <c r="C621" s="21" t="str">
        <f t="shared" si="82"/>
        <v>Produse chimice organice vrac</v>
      </c>
      <c r="D621" s="21" t="str">
        <f t="shared" si="82"/>
        <v>Metoda bilanțului masic</v>
      </c>
      <c r="E621" s="21"/>
      <c r="F621" s="181" t="str">
        <f t="shared" si="79"/>
        <v>Metoda bilanțului masic, articolul 25</v>
      </c>
      <c r="G621" s="125" t="str">
        <f t="shared" si="81"/>
        <v>n.a.</v>
      </c>
      <c r="H621" s="178"/>
      <c r="I621" s="178"/>
      <c r="J621" s="181"/>
      <c r="K621" s="181"/>
      <c r="L621" s="178"/>
      <c r="M621" s="180"/>
      <c r="N621" s="125" t="str">
        <f t="shared" si="76"/>
        <v>n.a.</v>
      </c>
      <c r="O621" s="176" t="str">
        <f t="shared" si="75"/>
        <v>Produse chimice organice vrac: Metoda bilanțului masic</v>
      </c>
      <c r="P621" s="89"/>
      <c r="Q621" s="89" t="str">
        <f t="shared" si="80"/>
        <v>OxF_Produse chimice organice vrac: Metoda bilanțului masic</v>
      </c>
      <c r="X621" s="100" t="b">
        <f t="shared" si="74"/>
        <v>1</v>
      </c>
      <c r="AJ621" s="661" t="s">
        <v>307</v>
      </c>
      <c r="AK621" s="661" t="s">
        <v>307</v>
      </c>
      <c r="AL621" s="661" t="s">
        <v>307</v>
      </c>
      <c r="AM621" s="661" t="s">
        <v>307</v>
      </c>
      <c r="AN621" s="661" t="s">
        <v>307</v>
      </c>
    </row>
    <row r="622" spans="1:40" ht="12.75" customHeight="1" outlineLevel="1" x14ac:dyDescent="0.2">
      <c r="A622" s="100">
        <v>52</v>
      </c>
      <c r="B622" s="644" t="str">
        <f t="shared" si="82"/>
        <v>Producerea sau prelucrarea metalelor feroase</v>
      </c>
      <c r="C622" s="21" t="str">
        <f t="shared" si="82"/>
        <v>Aluminiu secundar, (ne)feroase</v>
      </c>
      <c r="D622" s="21" t="str">
        <f t="shared" si="82"/>
        <v>Proces (metoda A): numai carbonat</v>
      </c>
      <c r="E622" s="634"/>
      <c r="F622" s="181" t="str">
        <f t="shared" si="79"/>
        <v>Metodă standard: Proces, articolul 24 alineatul (2)</v>
      </c>
      <c r="G622" s="125" t="str">
        <f t="shared" si="81"/>
        <v>n.a.</v>
      </c>
      <c r="H622" s="178"/>
      <c r="I622" s="178"/>
      <c r="J622" s="181"/>
      <c r="K622" s="181"/>
      <c r="L622" s="178"/>
      <c r="M622" s="180"/>
      <c r="N622" s="125" t="str">
        <f t="shared" si="76"/>
        <v>n.a.</v>
      </c>
      <c r="O622" s="176" t="str">
        <f t="shared" si="75"/>
        <v>Aluminiu secundar, (ne)feroase: Proces (metoda A): numai carbonat</v>
      </c>
      <c r="P622" s="89"/>
      <c r="Q622" s="89" t="str">
        <f t="shared" si="80"/>
        <v>OxF_Aluminiu secundar, (ne)feroase: Proces (metoda A): numai carbonat</v>
      </c>
      <c r="X622" s="100" t="b">
        <f t="shared" si="74"/>
        <v>1</v>
      </c>
      <c r="AJ622" s="661" t="s">
        <v>307</v>
      </c>
      <c r="AK622" s="661" t="s">
        <v>307</v>
      </c>
      <c r="AL622" s="661" t="s">
        <v>307</v>
      </c>
      <c r="AM622" s="661" t="s">
        <v>307</v>
      </c>
      <c r="AN622" s="661" t="s">
        <v>307</v>
      </c>
    </row>
    <row r="623" spans="1:40" ht="12.75" customHeight="1" outlineLevel="1" x14ac:dyDescent="0.2">
      <c r="A623" s="100">
        <v>53</v>
      </c>
      <c r="B623" s="644" t="str">
        <f t="shared" si="82"/>
        <v>Producerea sau prelucrarea metalelor feroase</v>
      </c>
      <c r="C623" s="21" t="str">
        <f t="shared" si="82"/>
        <v>Aluminiu secundar, (ne)feroase</v>
      </c>
      <c r="D623" s="21" t="str">
        <f t="shared" si="82"/>
        <v>Proces (metoda A): amestec (carbonat + necalcinat)</v>
      </c>
      <c r="E623" s="634"/>
      <c r="F623" s="181" t="str">
        <f t="shared" si="79"/>
        <v>Metodă standard: Proces, articolul 24 alineatul (2)</v>
      </c>
      <c r="G623" s="125" t="str">
        <f t="shared" si="81"/>
        <v>n.a.</v>
      </c>
      <c r="H623" s="178"/>
      <c r="I623" s="178"/>
      <c r="J623" s="181"/>
      <c r="K623" s="181"/>
      <c r="L623" s="178"/>
      <c r="M623" s="180"/>
      <c r="N623" s="125" t="str">
        <f t="shared" si="76"/>
        <v>n.a.</v>
      </c>
      <c r="O623" s="176" t="str">
        <f t="shared" si="75"/>
        <v>Aluminiu secundar, (ne)feroase: Proces (metoda A): amestec (carbonat + necalcinat)</v>
      </c>
      <c r="P623" s="89"/>
      <c r="Q623" s="89" t="str">
        <f t="shared" si="80"/>
        <v>OxF_Aluminiu secundar, (ne)feroase: Proces (metoda A): amestec (carbonat + necalcinat)</v>
      </c>
      <c r="X623" s="100" t="b">
        <f t="shared" si="74"/>
        <v>1</v>
      </c>
      <c r="AJ623" s="661" t="s">
        <v>307</v>
      </c>
      <c r="AK623" s="661" t="s">
        <v>307</v>
      </c>
      <c r="AL623" s="661" t="s">
        <v>307</v>
      </c>
      <c r="AM623" s="661" t="s">
        <v>307</v>
      </c>
      <c r="AN623" s="661" t="s">
        <v>307</v>
      </c>
    </row>
    <row r="624" spans="1:40" ht="12.75" customHeight="1" outlineLevel="1" x14ac:dyDescent="0.2">
      <c r="A624" s="100">
        <v>54</v>
      </c>
      <c r="B624" s="644" t="str">
        <f t="shared" si="82"/>
        <v>Producerea sau prelucrarea metalelor feroase</v>
      </c>
      <c r="C624" s="21" t="str">
        <f t="shared" si="82"/>
        <v>Aluminiu secundar, (ne)feroase</v>
      </c>
      <c r="D624" s="21" t="str">
        <f t="shared" si="82"/>
        <v>Proces (metoda A): necalcinat</v>
      </c>
      <c r="E624" s="634"/>
      <c r="F624" s="181" t="str">
        <f t="shared" si="79"/>
        <v>Metodă standard: Proces, articolul 24 alineatul (2)</v>
      </c>
      <c r="G624" s="125" t="str">
        <f t="shared" si="81"/>
        <v>n.a.</v>
      </c>
      <c r="H624" s="178"/>
      <c r="I624" s="178"/>
      <c r="J624" s="181"/>
      <c r="K624" s="181"/>
      <c r="L624" s="178"/>
      <c r="M624" s="180"/>
      <c r="N624" s="125" t="str">
        <f t="shared" si="76"/>
        <v>n.a.</v>
      </c>
      <c r="O624" s="176" t="str">
        <f t="shared" si="75"/>
        <v>Aluminiu secundar, (ne)feroase: Proces (metoda A): necalcinat</v>
      </c>
      <c r="P624" s="89"/>
      <c r="Q624" s="89" t="str">
        <f t="shared" si="80"/>
        <v>OxF_Aluminiu secundar, (ne)feroase: Proces (metoda A): necalcinat</v>
      </c>
      <c r="X624" s="100" t="b">
        <f t="shared" si="74"/>
        <v>1</v>
      </c>
      <c r="AJ624" s="661" t="s">
        <v>307</v>
      </c>
      <c r="AK624" s="661" t="s">
        <v>307</v>
      </c>
      <c r="AL624" s="661" t="s">
        <v>307</v>
      </c>
      <c r="AM624" s="661" t="s">
        <v>307</v>
      </c>
      <c r="AN624" s="661" t="s">
        <v>307</v>
      </c>
    </row>
    <row r="625" spans="1:40" ht="12.75" customHeight="1" outlineLevel="1" x14ac:dyDescent="0.2">
      <c r="A625" s="100">
        <v>55</v>
      </c>
      <c r="B625" s="644" t="str">
        <f t="shared" si="82"/>
        <v>Producerea sau prelucrarea metalelor feroase</v>
      </c>
      <c r="C625" s="21" t="str">
        <f t="shared" si="82"/>
        <v>Aluminiu secundar, (ne)feroase</v>
      </c>
      <c r="D625" s="21" t="str">
        <f t="shared" si="82"/>
        <v>Proces (metoda B): producție de oxizi</v>
      </c>
      <c r="E625" s="634"/>
      <c r="F625" s="181" t="str">
        <f t="shared" si="79"/>
        <v>Metodă standard: Proces, articolul 24 alineatul (2)</v>
      </c>
      <c r="G625" s="125" t="str">
        <f t="shared" si="81"/>
        <v>n.a.</v>
      </c>
      <c r="H625" s="178"/>
      <c r="I625" s="178"/>
      <c r="J625" s="181"/>
      <c r="K625" s="181"/>
      <c r="L625" s="178"/>
      <c r="M625" s="180"/>
      <c r="N625" s="125" t="str">
        <f t="shared" si="76"/>
        <v>n.a.</v>
      </c>
      <c r="O625" s="176" t="str">
        <f t="shared" si="75"/>
        <v>Aluminiu secundar, (ne)feroase: Proces (metoda B): producție de oxizi</v>
      </c>
      <c r="P625" s="89"/>
      <c r="Q625" s="89" t="str">
        <f t="shared" si="80"/>
        <v>OxF_Aluminiu secundar, (ne)feroase: Proces (metoda B): producție de oxizi</v>
      </c>
      <c r="X625" s="100" t="b">
        <f t="shared" si="74"/>
        <v>1</v>
      </c>
      <c r="AJ625" s="661" t="s">
        <v>307</v>
      </c>
      <c r="AK625" s="661" t="s">
        <v>307</v>
      </c>
      <c r="AL625" s="661" t="s">
        <v>307</v>
      </c>
      <c r="AM625" s="661" t="s">
        <v>307</v>
      </c>
      <c r="AN625" s="661" t="s">
        <v>307</v>
      </c>
    </row>
    <row r="626" spans="1:40" ht="12.75" customHeight="1" outlineLevel="1" x14ac:dyDescent="0.2">
      <c r="A626" s="100">
        <v>56</v>
      </c>
      <c r="B626" s="644" t="str">
        <f t="shared" si="82"/>
        <v>Producerea sau prelucrarea metalelor feroase</v>
      </c>
      <c r="C626" s="21" t="str">
        <f t="shared" si="82"/>
        <v>Aluminiu secundar, (ne)feroase</v>
      </c>
      <c r="D626" s="21" t="str">
        <f t="shared" si="82"/>
        <v>Metoda bilanțului masic</v>
      </c>
      <c r="E626" s="21"/>
      <c r="F626" s="181" t="str">
        <f t="shared" si="79"/>
        <v>Metoda bilanțului masic, articolul 25</v>
      </c>
      <c r="G626" s="125" t="str">
        <f t="shared" si="81"/>
        <v>n.a.</v>
      </c>
      <c r="H626" s="178"/>
      <c r="I626" s="178"/>
      <c r="J626" s="181"/>
      <c r="K626" s="181"/>
      <c r="L626" s="178"/>
      <c r="M626" s="180"/>
      <c r="N626" s="125" t="str">
        <f t="shared" si="76"/>
        <v>n.a.</v>
      </c>
      <c r="O626" s="176" t="str">
        <f t="shared" si="75"/>
        <v>Aluminiu secundar, (ne)feroase: Metoda bilanțului masic</v>
      </c>
      <c r="P626" s="89"/>
      <c r="Q626" s="89" t="str">
        <f t="shared" si="80"/>
        <v>OxF_Aluminiu secundar, (ne)feroase: Metoda bilanțului masic</v>
      </c>
      <c r="X626" s="100" t="b">
        <f t="shared" si="74"/>
        <v>1</v>
      </c>
      <c r="AJ626" s="661" t="s">
        <v>307</v>
      </c>
      <c r="AK626" s="661" t="s">
        <v>307</v>
      </c>
      <c r="AL626" s="661" t="s">
        <v>307</v>
      </c>
      <c r="AM626" s="661" t="s">
        <v>307</v>
      </c>
      <c r="AN626" s="661" t="s">
        <v>307</v>
      </c>
    </row>
    <row r="627" spans="1:40" ht="12.75" customHeight="1" outlineLevel="1" x14ac:dyDescent="0.2">
      <c r="A627" s="100">
        <v>57</v>
      </c>
      <c r="B627" s="644" t="str">
        <f t="shared" si="82"/>
        <v>Producerea de sodă calcinată și de bicarbonat de sodiu</v>
      </c>
      <c r="C627" s="21" t="str">
        <f t="shared" si="82"/>
        <v>Sodă calcinată / bicarbonat de sodiu</v>
      </c>
      <c r="D627" s="21" t="str">
        <f t="shared" si="82"/>
        <v>Metoda bilanțului masic</v>
      </c>
      <c r="E627" s="21"/>
      <c r="F627" s="181" t="str">
        <f t="shared" si="79"/>
        <v>Metoda bilanțului masic, articolul 25</v>
      </c>
      <c r="G627" s="125" t="str">
        <f t="shared" si="81"/>
        <v>n.a.</v>
      </c>
      <c r="H627" s="178"/>
      <c r="I627" s="178"/>
      <c r="J627" s="181"/>
      <c r="K627" s="181"/>
      <c r="L627" s="178"/>
      <c r="M627" s="180"/>
      <c r="N627" s="125" t="str">
        <f t="shared" si="76"/>
        <v>n.a.</v>
      </c>
      <c r="O627" s="176" t="str">
        <f t="shared" si="75"/>
        <v>Sodă calcinată / bicarbonat de sodiu: Metoda bilanțului masic</v>
      </c>
      <c r="P627" s="89"/>
      <c r="Q627" s="89" t="str">
        <f t="shared" si="80"/>
        <v>OxF_Sodă calcinată / bicarbonat de sodiu: Metoda bilanțului masic</v>
      </c>
      <c r="U627" s="263"/>
      <c r="X627" s="100" t="b">
        <f t="shared" si="74"/>
        <v>1</v>
      </c>
      <c r="AJ627" s="661" t="s">
        <v>307</v>
      </c>
      <c r="AK627" s="661" t="s">
        <v>307</v>
      </c>
      <c r="AL627" s="661" t="s">
        <v>307</v>
      </c>
      <c r="AM627" s="661" t="s">
        <v>307</v>
      </c>
      <c r="AN627" s="661" t="s">
        <v>307</v>
      </c>
    </row>
    <row r="628" spans="1:40" ht="12.75" customHeight="1" outlineLevel="1" x14ac:dyDescent="0.2">
      <c r="A628" s="100">
        <v>58</v>
      </c>
      <c r="B628" s="644" t="str">
        <f t="shared" si="82"/>
        <v>Producerea de aluminiu primar</v>
      </c>
      <c r="C628" s="21" t="str">
        <f t="shared" si="82"/>
        <v>Aluminiu primar</v>
      </c>
      <c r="D628" s="21" t="str">
        <f t="shared" si="82"/>
        <v>Metoda bilanțului masic</v>
      </c>
      <c r="E628" s="21"/>
      <c r="F628" s="181" t="str">
        <f t="shared" si="79"/>
        <v>Metoda bilanțului masic, articolul 25</v>
      </c>
      <c r="G628" s="125" t="str">
        <f t="shared" si="81"/>
        <v>n.a.</v>
      </c>
      <c r="H628" s="178"/>
      <c r="I628" s="178"/>
      <c r="J628" s="181"/>
      <c r="K628" s="181"/>
      <c r="L628" s="178"/>
      <c r="M628" s="180"/>
      <c r="N628" s="125" t="str">
        <f t="shared" si="76"/>
        <v>n.a.</v>
      </c>
      <c r="O628" s="176" t="str">
        <f t="shared" si="75"/>
        <v>Aluminiu primar: Metoda bilanțului masic</v>
      </c>
      <c r="P628" s="89"/>
      <c r="Q628" s="89" t="str">
        <f t="shared" si="80"/>
        <v>OxF_Aluminiu primar: Metoda bilanțului masic</v>
      </c>
      <c r="X628" s="100" t="b">
        <f t="shared" si="74"/>
        <v>1</v>
      </c>
      <c r="AJ628" s="661" t="s">
        <v>307</v>
      </c>
      <c r="AK628" s="661" t="s">
        <v>307</v>
      </c>
      <c r="AL628" s="661" t="s">
        <v>307</v>
      </c>
      <c r="AM628" s="661" t="s">
        <v>307</v>
      </c>
      <c r="AN628" s="661" t="s">
        <v>307</v>
      </c>
    </row>
    <row r="629" spans="1:40" ht="12.75" customHeight="1" outlineLevel="1" x14ac:dyDescent="0.2">
      <c r="A629" s="100">
        <v>59</v>
      </c>
      <c r="B629" s="644" t="str">
        <f t="shared" si="82"/>
        <v>Producerea de aluminiu primar</v>
      </c>
      <c r="C629" s="21" t="str">
        <f t="shared" si="82"/>
        <v>Aluminiu primar</v>
      </c>
      <c r="D629" s="21" t="str">
        <f t="shared" si="82"/>
        <v>Emisii de PFC (metoda pantei)</v>
      </c>
      <c r="E629" s="21"/>
      <c r="F629" s="181" t="str">
        <f t="shared" si="79"/>
        <v>Calcul cu dispoziții speciale pentru PFC (anexa IV secțiunea 8)</v>
      </c>
      <c r="G629" s="125" t="str">
        <f t="shared" si="81"/>
        <v>n.a.</v>
      </c>
      <c r="H629" s="178"/>
      <c r="I629" s="178"/>
      <c r="J629" s="181"/>
      <c r="K629" s="181"/>
      <c r="L629" s="178"/>
      <c r="M629" s="180"/>
      <c r="N629" s="125" t="str">
        <f t="shared" si="76"/>
        <v>n.a.</v>
      </c>
      <c r="O629" s="176" t="str">
        <f t="shared" si="75"/>
        <v>Aluminiu primar: Emisii de PFC (metoda pantei)</v>
      </c>
      <c r="P629" s="89"/>
      <c r="Q629" s="89" t="str">
        <f t="shared" si="80"/>
        <v>OxF_Aluminiu primar: Emisii de PFC (metoda pantei)</v>
      </c>
      <c r="X629" s="100" t="b">
        <f t="shared" si="74"/>
        <v>1</v>
      </c>
      <c r="AJ629" s="661" t="s">
        <v>307</v>
      </c>
      <c r="AK629" s="661" t="s">
        <v>307</v>
      </c>
      <c r="AL629" s="661" t="s">
        <v>307</v>
      </c>
      <c r="AM629" s="661" t="s">
        <v>307</v>
      </c>
      <c r="AN629" s="661" t="s">
        <v>307</v>
      </c>
    </row>
    <row r="630" spans="1:40" ht="12.75" customHeight="1" outlineLevel="1" x14ac:dyDescent="0.2">
      <c r="A630" s="100">
        <v>60</v>
      </c>
      <c r="B630" s="644" t="str">
        <f t="shared" si="82"/>
        <v>Producerea de aluminiu primar</v>
      </c>
      <c r="C630" s="21" t="str">
        <f t="shared" si="82"/>
        <v>Aluminiu primar</v>
      </c>
      <c r="D630" s="21" t="str">
        <f t="shared" si="82"/>
        <v>Emisii de PFC (metoda supratensiunii)</v>
      </c>
      <c r="E630" s="21"/>
      <c r="F630" s="181" t="str">
        <f t="shared" si="79"/>
        <v>Calcul cu dispoziții speciale pentru PFC (anexa IV secțiunea 8)</v>
      </c>
      <c r="G630" s="125" t="str">
        <f t="shared" si="81"/>
        <v>n.a.</v>
      </c>
      <c r="H630" s="178"/>
      <c r="I630" s="178"/>
      <c r="J630" s="181"/>
      <c r="K630" s="181"/>
      <c r="L630" s="178"/>
      <c r="M630" s="180"/>
      <c r="N630" s="125" t="str">
        <f t="shared" si="76"/>
        <v>n.a.</v>
      </c>
      <c r="O630" s="176" t="str">
        <f t="shared" si="75"/>
        <v>Aluminiu primar: Emisii de PFC (metoda supratensiunii)</v>
      </c>
      <c r="P630" s="89"/>
      <c r="Q630" s="89" t="str">
        <f t="shared" si="80"/>
        <v>OxF_Aluminiu primar: Emisii de PFC (metoda supratensiunii)</v>
      </c>
      <c r="X630" s="100" t="b">
        <f t="shared" si="74"/>
        <v>1</v>
      </c>
      <c r="AJ630" s="661" t="s">
        <v>307</v>
      </c>
      <c r="AK630" s="661" t="s">
        <v>307</v>
      </c>
      <c r="AL630" s="661" t="s">
        <v>307</v>
      </c>
      <c r="AM630" s="661" t="s">
        <v>307</v>
      </c>
      <c r="AN630" s="661" t="s">
        <v>307</v>
      </c>
    </row>
    <row r="631" spans="1:40" ht="12.75" customHeight="1" outlineLevel="1" x14ac:dyDescent="0.2">
      <c r="B631" s="89"/>
      <c r="C631" s="89"/>
      <c r="D631" s="89"/>
      <c r="E631" s="89"/>
      <c r="F631" s="89"/>
      <c r="G631" s="89"/>
      <c r="H631" s="109"/>
      <c r="I631" s="109"/>
      <c r="J631" s="89"/>
      <c r="K631" s="89"/>
      <c r="L631" s="109"/>
      <c r="M631" s="109"/>
      <c r="N631" s="125"/>
      <c r="O631" s="89"/>
      <c r="P631" s="89"/>
      <c r="Q631" s="89"/>
      <c r="X631" s="100" t="b">
        <f>IF(G631=EUconst_NA,TRUE,FALSE)</f>
        <v>0</v>
      </c>
    </row>
    <row r="632" spans="1:40" s="170" customFormat="1" ht="12.75" customHeight="1" outlineLevel="1" x14ac:dyDescent="0.2">
      <c r="A632" s="170" t="s">
        <v>519</v>
      </c>
      <c r="B632" s="171" t="str">
        <f>Translations!$B$523</f>
        <v>Factor de conversie</v>
      </c>
      <c r="C632" s="171" t="str">
        <f>Translations!$B$957</f>
        <v>Denumire scurtă</v>
      </c>
      <c r="D632" s="171" t="str">
        <f>Translations!$B$958</f>
        <v>Subactivitate</v>
      </c>
      <c r="E632" s="171" t="str">
        <f>Translations!$B$389</f>
        <v>Parametru</v>
      </c>
      <c r="F632" s="171" t="str">
        <f>Translations!$B$959</f>
        <v>Tip sursă</v>
      </c>
      <c r="G632" s="173" t="str">
        <f>Translations!$B$960</f>
        <v>Minim</v>
      </c>
      <c r="H632" s="173">
        <v>1</v>
      </c>
      <c r="I632" s="173">
        <v>2</v>
      </c>
      <c r="J632" s="173" t="s">
        <v>402</v>
      </c>
      <c r="K632" s="173" t="str">
        <f>Translations!$B$928</f>
        <v>2b</v>
      </c>
      <c r="L632" s="173">
        <v>3</v>
      </c>
      <c r="M632" s="173">
        <v>4</v>
      </c>
      <c r="N632" s="173" t="str">
        <f>Translations!$B$961</f>
        <v>Maxim</v>
      </c>
      <c r="O632" s="174"/>
      <c r="X632" s="170" t="str">
        <f>Translations!$B$962</f>
        <v>Colorez în gri?</v>
      </c>
      <c r="AI632" s="170" t="s">
        <v>531</v>
      </c>
      <c r="AJ632" s="241">
        <v>1</v>
      </c>
      <c r="AK632" s="241">
        <v>2</v>
      </c>
      <c r="AL632" s="241" t="s">
        <v>402</v>
      </c>
      <c r="AM632" s="241" t="str">
        <f>Translations!$B$928</f>
        <v>2b</v>
      </c>
      <c r="AN632" s="241">
        <v>3</v>
      </c>
    </row>
    <row r="633" spans="1:40" ht="12.75" customHeight="1" outlineLevel="1" x14ac:dyDescent="0.2">
      <c r="A633" s="100">
        <v>1</v>
      </c>
      <c r="B633" s="643" t="str">
        <f t="shared" ref="B633:D652" si="83">B571</f>
        <v>Arderea combustibililor</v>
      </c>
      <c r="C633" s="89" t="str">
        <f t="shared" si="83"/>
        <v>Ardere</v>
      </c>
      <c r="D633" s="89" t="str">
        <f t="shared" si="83"/>
        <v>Combustibili comerciali standard</v>
      </c>
      <c r="E633" s="89"/>
      <c r="F633" s="181" t="str">
        <f>F571</f>
        <v>Metodă standard: Combustibil, articolul 24 alineatul (1)</v>
      </c>
      <c r="G633" s="125" t="str">
        <f t="shared" ref="G633:G644" si="84">EUconst_NA</f>
        <v>n.a.</v>
      </c>
      <c r="H633" s="178"/>
      <c r="I633" s="178"/>
      <c r="J633" s="181"/>
      <c r="K633" s="181"/>
      <c r="L633" s="178"/>
      <c r="M633" s="180"/>
      <c r="N633" s="125" t="str">
        <f t="shared" ref="N633:N640" si="85">G633</f>
        <v>n.a.</v>
      </c>
      <c r="O633" s="176" t="str">
        <f>C633 &amp; ": " &amp;D633</f>
        <v>Ardere: Combustibili comerciali standard</v>
      </c>
      <c r="P633" s="89"/>
      <c r="Q633" s="89" t="str">
        <f t="shared" ref="Q633:Q664" si="86">EUconst_CNTR_ConversionFactor&amp;O633</f>
        <v>ConvF_Ardere: Combustibili comerciali standard</v>
      </c>
      <c r="X633" s="100" t="b">
        <f t="shared" ref="X633:X692" si="87">IF(G633=EUconst_NA,TRUE,FALSE)</f>
        <v>1</v>
      </c>
      <c r="AJ633" s="661" t="s">
        <v>307</v>
      </c>
      <c r="AK633" s="661" t="s">
        <v>307</v>
      </c>
      <c r="AL633" s="661" t="s">
        <v>307</v>
      </c>
      <c r="AM633" s="661" t="s">
        <v>307</v>
      </c>
      <c r="AN633" s="661" t="s">
        <v>307</v>
      </c>
    </row>
    <row r="634" spans="1:40" ht="12.75" customHeight="1" outlineLevel="1" x14ac:dyDescent="0.2">
      <c r="A634" s="100">
        <v>2</v>
      </c>
      <c r="B634" s="644" t="str">
        <f t="shared" si="83"/>
        <v>Arderea combustibililor</v>
      </c>
      <c r="C634" s="21" t="str">
        <f t="shared" si="83"/>
        <v>Ardere</v>
      </c>
      <c r="D634" s="21" t="str">
        <f t="shared" si="83"/>
        <v>Alți combustibili gazoși și lichizi</v>
      </c>
      <c r="E634" s="21"/>
      <c r="F634" s="181" t="str">
        <f t="shared" ref="F634:F692" si="88">F572</f>
        <v>Metodă standard: Combustibil, articolul 24 alineatul (1)</v>
      </c>
      <c r="G634" s="125" t="str">
        <f t="shared" si="84"/>
        <v>n.a.</v>
      </c>
      <c r="H634" s="178"/>
      <c r="I634" s="178"/>
      <c r="J634" s="181"/>
      <c r="K634" s="181"/>
      <c r="L634" s="178"/>
      <c r="M634" s="180"/>
      <c r="N634" s="125" t="str">
        <f t="shared" si="85"/>
        <v>n.a.</v>
      </c>
      <c r="O634" s="176" t="str">
        <f t="shared" ref="O634:O692" si="89">C634 &amp; ": " &amp;D634</f>
        <v>Ardere: Alți combustibili gazoși și lichizi</v>
      </c>
      <c r="P634" s="89"/>
      <c r="Q634" s="89" t="str">
        <f t="shared" si="86"/>
        <v>ConvF_Ardere: Alți combustibili gazoși și lichizi</v>
      </c>
      <c r="X634" s="100" t="b">
        <f t="shared" si="87"/>
        <v>1</v>
      </c>
      <c r="AJ634" s="661" t="s">
        <v>307</v>
      </c>
      <c r="AK634" s="661" t="s">
        <v>307</v>
      </c>
      <c r="AL634" s="661" t="s">
        <v>307</v>
      </c>
      <c r="AM634" s="661" t="s">
        <v>307</v>
      </c>
      <c r="AN634" s="661" t="s">
        <v>307</v>
      </c>
    </row>
    <row r="635" spans="1:40" ht="12.75" customHeight="1" outlineLevel="1" x14ac:dyDescent="0.2">
      <c r="A635" s="100">
        <v>3</v>
      </c>
      <c r="B635" s="644" t="str">
        <f t="shared" si="83"/>
        <v>Arderea combustibililor</v>
      </c>
      <c r="C635" s="21" t="str">
        <f t="shared" si="83"/>
        <v>Ardere</v>
      </c>
      <c r="D635" s="21" t="str">
        <f t="shared" si="83"/>
        <v>Combustibili solizi</v>
      </c>
      <c r="E635" s="21"/>
      <c r="F635" s="181" t="str">
        <f t="shared" si="88"/>
        <v>Metodă standard: Combustibil, articolul 24 alineatul (1)</v>
      </c>
      <c r="G635" s="125" t="str">
        <f t="shared" si="84"/>
        <v>n.a.</v>
      </c>
      <c r="H635" s="178"/>
      <c r="I635" s="178"/>
      <c r="J635" s="181"/>
      <c r="K635" s="181"/>
      <c r="L635" s="178"/>
      <c r="M635" s="180"/>
      <c r="N635" s="125" t="str">
        <f t="shared" si="85"/>
        <v>n.a.</v>
      </c>
      <c r="O635" s="176" t="str">
        <f t="shared" si="89"/>
        <v>Ardere: Combustibili solizi</v>
      </c>
      <c r="P635" s="89"/>
      <c r="Q635" s="89" t="str">
        <f t="shared" si="86"/>
        <v>ConvF_Ardere: Combustibili solizi</v>
      </c>
      <c r="X635" s="100" t="b">
        <f t="shared" si="87"/>
        <v>1</v>
      </c>
      <c r="AJ635" s="661" t="s">
        <v>307</v>
      </c>
      <c r="AK635" s="661" t="s">
        <v>307</v>
      </c>
      <c r="AL635" s="661" t="s">
        <v>307</v>
      </c>
      <c r="AM635" s="661" t="s">
        <v>307</v>
      </c>
      <c r="AN635" s="661" t="s">
        <v>307</v>
      </c>
    </row>
    <row r="636" spans="1:40" ht="12.75" customHeight="1" outlineLevel="1" x14ac:dyDescent="0.2">
      <c r="A636" s="100">
        <v>4</v>
      </c>
      <c r="B636" s="644" t="str">
        <f t="shared" si="83"/>
        <v>Arderea combustibililor</v>
      </c>
      <c r="C636" s="21" t="str">
        <f t="shared" si="83"/>
        <v>Ardere</v>
      </c>
      <c r="D636" s="21" t="str">
        <f t="shared" si="83"/>
        <v>Terminale de prelucrare a gazului</v>
      </c>
      <c r="E636" s="21"/>
      <c r="F636" s="181" t="str">
        <f t="shared" si="88"/>
        <v>Metoda bilanțului masic, articolul 25</v>
      </c>
      <c r="G636" s="125" t="str">
        <f t="shared" si="84"/>
        <v>n.a.</v>
      </c>
      <c r="H636" s="178"/>
      <c r="I636" s="178"/>
      <c r="J636" s="181"/>
      <c r="K636" s="181"/>
      <c r="L636" s="178"/>
      <c r="M636" s="180"/>
      <c r="N636" s="125" t="str">
        <f t="shared" si="85"/>
        <v>n.a.</v>
      </c>
      <c r="O636" s="176" t="str">
        <f t="shared" si="89"/>
        <v>Ardere: Terminale de prelucrare a gazului</v>
      </c>
      <c r="P636" s="89"/>
      <c r="Q636" s="89" t="str">
        <f t="shared" si="86"/>
        <v>ConvF_Ardere: Terminale de prelucrare a gazului</v>
      </c>
      <c r="U636" s="263"/>
      <c r="X636" s="100" t="b">
        <f t="shared" si="87"/>
        <v>1</v>
      </c>
      <c r="AJ636" s="661" t="s">
        <v>307</v>
      </c>
      <c r="AK636" s="661" t="s">
        <v>307</v>
      </c>
      <c r="AL636" s="661" t="s">
        <v>307</v>
      </c>
      <c r="AM636" s="661" t="s">
        <v>307</v>
      </c>
      <c r="AN636" s="661" t="s">
        <v>307</v>
      </c>
    </row>
    <row r="637" spans="1:40" ht="12.75" customHeight="1" outlineLevel="1" x14ac:dyDescent="0.2">
      <c r="A637" s="100">
        <v>5</v>
      </c>
      <c r="B637" s="644" t="str">
        <f t="shared" si="83"/>
        <v>Arderea combustibililor</v>
      </c>
      <c r="C637" s="21" t="str">
        <f t="shared" si="83"/>
        <v>Ardere</v>
      </c>
      <c r="D637" s="21" t="str">
        <f t="shared" si="83"/>
        <v>Flăcări deschise</v>
      </c>
      <c r="E637" s="21"/>
      <c r="F637" s="181" t="str">
        <f t="shared" si="88"/>
        <v>Metodă standard: Combustibil, articolul 24 alineatul (1)</v>
      </c>
      <c r="G637" s="125" t="str">
        <f t="shared" si="84"/>
        <v>n.a.</v>
      </c>
      <c r="H637" s="178"/>
      <c r="I637" s="178"/>
      <c r="J637" s="181"/>
      <c r="K637" s="181"/>
      <c r="L637" s="178"/>
      <c r="M637" s="180"/>
      <c r="N637" s="125" t="str">
        <f t="shared" si="85"/>
        <v>n.a.</v>
      </c>
      <c r="O637" s="176" t="str">
        <f t="shared" si="89"/>
        <v>Ardere: Flăcări deschise</v>
      </c>
      <c r="P637" s="89"/>
      <c r="Q637" s="89" t="str">
        <f t="shared" si="86"/>
        <v>ConvF_Ardere: Flăcări deschise</v>
      </c>
      <c r="X637" s="100" t="b">
        <f t="shared" si="87"/>
        <v>1</v>
      </c>
      <c r="AJ637" s="661" t="s">
        <v>307</v>
      </c>
      <c r="AK637" s="661" t="s">
        <v>307</v>
      </c>
      <c r="AL637" s="661" t="s">
        <v>307</v>
      </c>
      <c r="AM637" s="661" t="s">
        <v>307</v>
      </c>
      <c r="AN637" s="661" t="s">
        <v>307</v>
      </c>
    </row>
    <row r="638" spans="1:40" ht="12.75" customHeight="1" outlineLevel="1" x14ac:dyDescent="0.2">
      <c r="A638" s="100">
        <v>6</v>
      </c>
      <c r="B638" s="644" t="str">
        <f t="shared" si="83"/>
        <v>Arderea combustibililor</v>
      </c>
      <c r="C638" s="21" t="str">
        <f t="shared" si="83"/>
        <v>Ardere</v>
      </c>
      <c r="D638" s="21" t="str">
        <f t="shared" si="83"/>
        <v>Epurare (carbonat)</v>
      </c>
      <c r="E638" s="21"/>
      <c r="F638" s="181" t="str">
        <f t="shared" si="88"/>
        <v>Metodă standard: Proces, articolul 24 alineatul (2)</v>
      </c>
      <c r="G638" s="125" t="str">
        <f t="shared" si="84"/>
        <v>n.a.</v>
      </c>
      <c r="H638" s="178"/>
      <c r="I638" s="178"/>
      <c r="J638" s="181"/>
      <c r="K638" s="181"/>
      <c r="L638" s="178"/>
      <c r="M638" s="180"/>
      <c r="N638" s="125" t="str">
        <f t="shared" si="85"/>
        <v>n.a.</v>
      </c>
      <c r="O638" s="176" t="str">
        <f t="shared" si="89"/>
        <v>Ardere: Epurare (carbonat)</v>
      </c>
      <c r="P638" s="89"/>
      <c r="Q638" s="89" t="str">
        <f t="shared" si="86"/>
        <v>ConvF_Ardere: Epurare (carbonat)</v>
      </c>
      <c r="X638" s="100" t="b">
        <f t="shared" si="87"/>
        <v>1</v>
      </c>
      <c r="AJ638" s="661" t="s">
        <v>307</v>
      </c>
      <c r="AK638" s="661" t="s">
        <v>307</v>
      </c>
      <c r="AL638" s="661" t="s">
        <v>307</v>
      </c>
      <c r="AM638" s="661" t="s">
        <v>307</v>
      </c>
      <c r="AN638" s="661" t="s">
        <v>307</v>
      </c>
    </row>
    <row r="639" spans="1:40" ht="12.75" customHeight="1" outlineLevel="1" x14ac:dyDescent="0.2">
      <c r="A639" s="100">
        <v>7</v>
      </c>
      <c r="B639" s="644" t="str">
        <f t="shared" si="83"/>
        <v>Arderea combustibililor</v>
      </c>
      <c r="C639" s="21" t="str">
        <f t="shared" si="83"/>
        <v>Ardere</v>
      </c>
      <c r="D639" s="21" t="str">
        <f t="shared" si="83"/>
        <v>Epurare (ghips)</v>
      </c>
      <c r="E639" s="21"/>
      <c r="F639" s="181" t="str">
        <f t="shared" si="88"/>
        <v>Metodă standard: Proces, articolul 24 alineatul (2)</v>
      </c>
      <c r="G639" s="125" t="str">
        <f t="shared" si="84"/>
        <v>n.a.</v>
      </c>
      <c r="H639" s="178"/>
      <c r="I639" s="178"/>
      <c r="J639" s="181"/>
      <c r="K639" s="181"/>
      <c r="L639" s="178"/>
      <c r="M639" s="180"/>
      <c r="N639" s="125" t="str">
        <f t="shared" si="85"/>
        <v>n.a.</v>
      </c>
      <c r="O639" s="176" t="str">
        <f t="shared" si="89"/>
        <v>Ardere: Epurare (ghips)</v>
      </c>
      <c r="P639" s="89"/>
      <c r="Q639" s="89" t="str">
        <f t="shared" si="86"/>
        <v>ConvF_Ardere: Epurare (ghips)</v>
      </c>
      <c r="X639" s="100" t="b">
        <f t="shared" si="87"/>
        <v>1</v>
      </c>
      <c r="AJ639" s="661" t="s">
        <v>307</v>
      </c>
      <c r="AK639" s="661" t="s">
        <v>307</v>
      </c>
      <c r="AL639" s="661" t="s">
        <v>307</v>
      </c>
      <c r="AM639" s="661" t="s">
        <v>307</v>
      </c>
      <c r="AN639" s="661" t="s">
        <v>307</v>
      </c>
    </row>
    <row r="640" spans="1:40" ht="12.75" customHeight="1" outlineLevel="1" x14ac:dyDescent="0.2">
      <c r="A640" s="100">
        <v>8</v>
      </c>
      <c r="B640" s="644" t="str">
        <f t="shared" si="83"/>
        <v>Arderea combustibililor</v>
      </c>
      <c r="C640" s="21" t="str">
        <f t="shared" si="83"/>
        <v>Ardere</v>
      </c>
      <c r="D640" s="21" t="str">
        <f t="shared" si="83"/>
        <v>Epurare (uree)</v>
      </c>
      <c r="E640" s="21"/>
      <c r="F640" s="181" t="str">
        <f t="shared" si="88"/>
        <v>Metodă standard: Proces, articolul 24 alineatul (2)</v>
      </c>
      <c r="G640" s="125" t="str">
        <f t="shared" si="84"/>
        <v>n.a.</v>
      </c>
      <c r="H640" s="178"/>
      <c r="I640" s="178"/>
      <c r="J640" s="181"/>
      <c r="K640" s="181"/>
      <c r="L640" s="178"/>
      <c r="M640" s="180"/>
      <c r="N640" s="125" t="str">
        <f t="shared" si="85"/>
        <v>n.a.</v>
      </c>
      <c r="O640" s="176" t="str">
        <f t="shared" si="89"/>
        <v>Ardere: Epurare (uree)</v>
      </c>
      <c r="P640" s="89"/>
      <c r="Q640" s="89" t="str">
        <f t="shared" si="86"/>
        <v>ConvF_Ardere: Epurare (uree)</v>
      </c>
      <c r="X640" s="100" t="b">
        <f t="shared" si="87"/>
        <v>1</v>
      </c>
      <c r="AJ640" s="661" t="s">
        <v>307</v>
      </c>
      <c r="AK640" s="661" t="s">
        <v>307</v>
      </c>
      <c r="AL640" s="661" t="s">
        <v>307</v>
      </c>
      <c r="AM640" s="661" t="s">
        <v>307</v>
      </c>
      <c r="AN640" s="661" t="s">
        <v>307</v>
      </c>
    </row>
    <row r="641" spans="1:40" ht="12.75" customHeight="1" outlineLevel="1" x14ac:dyDescent="0.2">
      <c r="A641" s="100">
        <v>9</v>
      </c>
      <c r="B641" s="644" t="str">
        <f t="shared" si="83"/>
        <v xml:space="preserve">Rafinarea de ulei mineral </v>
      </c>
      <c r="C641" s="21" t="str">
        <f t="shared" si="83"/>
        <v>Rafinării</v>
      </c>
      <c r="D641" s="21" t="str">
        <f t="shared" si="83"/>
        <v>Bilanțul masic</v>
      </c>
      <c r="E641" s="21"/>
      <c r="F641" s="181" t="str">
        <f t="shared" si="88"/>
        <v>Metoda bilanțului masic, articolul 25</v>
      </c>
      <c r="G641" s="125" t="str">
        <f t="shared" si="84"/>
        <v>n.a.</v>
      </c>
      <c r="H641" s="178"/>
      <c r="I641" s="178"/>
      <c r="J641" s="181"/>
      <c r="K641" s="181"/>
      <c r="L641" s="178"/>
      <c r="M641" s="180"/>
      <c r="N641" s="125" t="str">
        <f>G641</f>
        <v>n.a.</v>
      </c>
      <c r="O641" s="176" t="str">
        <f t="shared" si="89"/>
        <v>Rafinării: Bilanțul masic</v>
      </c>
      <c r="P641" s="89"/>
      <c r="Q641" s="89" t="str">
        <f t="shared" si="86"/>
        <v>ConvF_Rafinării: Bilanțul masic</v>
      </c>
      <c r="U641" s="263"/>
      <c r="X641" s="100" t="b">
        <f t="shared" si="87"/>
        <v>1</v>
      </c>
      <c r="AJ641" s="661" t="s">
        <v>307</v>
      </c>
      <c r="AK641" s="661" t="s">
        <v>307</v>
      </c>
      <c r="AL641" s="661" t="s">
        <v>307</v>
      </c>
      <c r="AM641" s="661" t="s">
        <v>307</v>
      </c>
      <c r="AN641" s="661" t="s">
        <v>307</v>
      </c>
    </row>
    <row r="642" spans="1:40" ht="12.75" customHeight="1" outlineLevel="1" x14ac:dyDescent="0.2">
      <c r="A642" s="100">
        <v>10</v>
      </c>
      <c r="B642" s="644" t="str">
        <f t="shared" si="83"/>
        <v xml:space="preserve">Rafinarea de ulei mineral </v>
      </c>
      <c r="C642" s="21" t="str">
        <f t="shared" si="83"/>
        <v>Rafinării</v>
      </c>
      <c r="D642" s="21" t="str">
        <f t="shared" si="83"/>
        <v>Regenerarea catalizatorilor de cracare</v>
      </c>
      <c r="E642" s="21"/>
      <c r="F642" s="181" t="str">
        <f t="shared" si="88"/>
        <v>Metoda bilanțului masic, articolul 25</v>
      </c>
      <c r="G642" s="125" t="str">
        <f t="shared" si="84"/>
        <v>n.a.</v>
      </c>
      <c r="H642" s="178"/>
      <c r="I642" s="178"/>
      <c r="J642" s="181"/>
      <c r="K642" s="181"/>
      <c r="L642" s="178"/>
      <c r="M642" s="180"/>
      <c r="N642" s="125" t="str">
        <f>G642</f>
        <v>n.a.</v>
      </c>
      <c r="O642" s="176" t="str">
        <f t="shared" si="89"/>
        <v>Rafinării: Regenerarea catalizatorilor de cracare</v>
      </c>
      <c r="P642" s="89"/>
      <c r="Q642" s="89" t="str">
        <f t="shared" si="86"/>
        <v>ConvF_Rafinării: Regenerarea catalizatorilor de cracare</v>
      </c>
      <c r="X642" s="100" t="b">
        <f t="shared" si="87"/>
        <v>1</v>
      </c>
      <c r="AJ642" s="661" t="s">
        <v>307</v>
      </c>
      <c r="AK642" s="661" t="s">
        <v>307</v>
      </c>
      <c r="AL642" s="661" t="s">
        <v>307</v>
      </c>
      <c r="AM642" s="661" t="s">
        <v>307</v>
      </c>
      <c r="AN642" s="661" t="s">
        <v>307</v>
      </c>
    </row>
    <row r="643" spans="1:40" ht="12.75" customHeight="1" outlineLevel="1" x14ac:dyDescent="0.2">
      <c r="A643" s="100">
        <v>11</v>
      </c>
      <c r="B643" s="644" t="str">
        <f t="shared" si="83"/>
        <v xml:space="preserve">Rafinarea de ulei mineral </v>
      </c>
      <c r="C643" s="21" t="str">
        <f t="shared" si="83"/>
        <v>Rafinării</v>
      </c>
      <c r="D643" s="21" t="str">
        <f t="shared" si="83"/>
        <v>Producția de hidrogen</v>
      </c>
      <c r="E643" s="642"/>
      <c r="F643" s="181" t="str">
        <f t="shared" si="88"/>
        <v>Metoda bilanțului masic, articolul 25</v>
      </c>
      <c r="G643" s="125" t="str">
        <f t="shared" si="84"/>
        <v>n.a.</v>
      </c>
      <c r="H643" s="178"/>
      <c r="I643" s="178"/>
      <c r="J643" s="181"/>
      <c r="K643" s="181"/>
      <c r="L643" s="178"/>
      <c r="M643" s="180"/>
      <c r="N643" s="125" t="str">
        <f>G643</f>
        <v>n.a.</v>
      </c>
      <c r="O643" s="176" t="str">
        <f t="shared" si="89"/>
        <v>Rafinării: Producția de hidrogen</v>
      </c>
      <c r="P643" s="89"/>
      <c r="Q643" s="89" t="str">
        <f t="shared" si="86"/>
        <v>ConvF_Rafinării: Producția de hidrogen</v>
      </c>
      <c r="V643" s="84"/>
      <c r="X643" s="100" t="b">
        <f t="shared" si="87"/>
        <v>1</v>
      </c>
      <c r="AJ643" s="661" t="s">
        <v>307</v>
      </c>
      <c r="AK643" s="661" t="s">
        <v>307</v>
      </c>
      <c r="AL643" s="661" t="s">
        <v>307</v>
      </c>
      <c r="AM643" s="661" t="s">
        <v>307</v>
      </c>
      <c r="AN643" s="661" t="s">
        <v>307</v>
      </c>
    </row>
    <row r="644" spans="1:40" ht="12.75" customHeight="1" outlineLevel="1" x14ac:dyDescent="0.2">
      <c r="A644" s="100">
        <v>12</v>
      </c>
      <c r="B644" s="644" t="str">
        <f t="shared" si="83"/>
        <v>Producerea de cocs</v>
      </c>
      <c r="C644" s="21" t="str">
        <f t="shared" si="83"/>
        <v>Cocs</v>
      </c>
      <c r="D644" s="21" t="str">
        <f t="shared" si="83"/>
        <v>Combustibil ca intrare în proces</v>
      </c>
      <c r="E644" s="21"/>
      <c r="F644" s="181" t="str">
        <f t="shared" si="88"/>
        <v>Metodă standard: Combustibil, articolul 24 alineatul (1)</v>
      </c>
      <c r="G644" s="125" t="str">
        <f t="shared" si="84"/>
        <v>n.a.</v>
      </c>
      <c r="H644" s="178"/>
      <c r="I644" s="178"/>
      <c r="J644" s="181"/>
      <c r="K644" s="181"/>
      <c r="L644" s="178"/>
      <c r="M644" s="180"/>
      <c r="N644" s="125" t="str">
        <f>G644</f>
        <v>n.a.</v>
      </c>
      <c r="O644" s="176" t="str">
        <f t="shared" si="89"/>
        <v>Cocs: Combustibil ca intrare în proces</v>
      </c>
      <c r="P644" s="89"/>
      <c r="Q644" s="89" t="str">
        <f t="shared" si="86"/>
        <v>ConvF_Cocs: Combustibil ca intrare în proces</v>
      </c>
      <c r="U644" s="263"/>
      <c r="V644" s="84"/>
      <c r="X644" s="100" t="b">
        <f t="shared" si="87"/>
        <v>1</v>
      </c>
      <c r="AJ644" s="661" t="s">
        <v>307</v>
      </c>
      <c r="AK644" s="661" t="s">
        <v>307</v>
      </c>
      <c r="AL644" s="661" t="s">
        <v>307</v>
      </c>
      <c r="AM644" s="661" t="s">
        <v>307</v>
      </c>
      <c r="AN644" s="661" t="s">
        <v>307</v>
      </c>
    </row>
    <row r="645" spans="1:40" ht="12.75" customHeight="1" outlineLevel="1" x14ac:dyDescent="0.2">
      <c r="A645" s="100">
        <v>13</v>
      </c>
      <c r="B645" s="644" t="str">
        <f t="shared" si="83"/>
        <v>Producerea de cocs</v>
      </c>
      <c r="C645" s="21" t="str">
        <f t="shared" si="83"/>
        <v>Cocs</v>
      </c>
      <c r="D645" s="21" t="str">
        <f t="shared" si="83"/>
        <v>Proces (metoda A): numai carbonat</v>
      </c>
      <c r="E645" s="634"/>
      <c r="F645" s="181" t="str">
        <f t="shared" si="88"/>
        <v>Metodă standard: Proces, articolul 24 alineatul (2)</v>
      </c>
      <c r="G645" s="125">
        <v>1</v>
      </c>
      <c r="H645" s="178" t="str">
        <f>Translations!$B$1127</f>
        <v>Valoare implicită FC = 1</v>
      </c>
      <c r="I645" s="178" t="str">
        <f>Translations!$B$527</f>
        <v>Analize de laborator</v>
      </c>
      <c r="J645" s="181"/>
      <c r="K645" s="181"/>
      <c r="L645" s="178"/>
      <c r="M645" s="180"/>
      <c r="N645" s="125">
        <f t="shared" ref="N645:N687" si="90">G645</f>
        <v>1</v>
      </c>
      <c r="O645" s="176" t="str">
        <f t="shared" si="89"/>
        <v>Cocs: Proces (metoda A): numai carbonat</v>
      </c>
      <c r="P645" s="89"/>
      <c r="Q645" s="89" t="str">
        <f t="shared" si="86"/>
        <v>ConvF_Cocs: Proces (metoda A): numai carbonat</v>
      </c>
      <c r="U645" s="263"/>
      <c r="V645" s="84"/>
      <c r="X645" s="100" t="b">
        <f t="shared" si="87"/>
        <v>0</v>
      </c>
      <c r="AJ645" s="661">
        <v>1</v>
      </c>
      <c r="AK645" s="661">
        <v>2</v>
      </c>
      <c r="AL645" s="661" t="s">
        <v>307</v>
      </c>
      <c r="AM645" s="661" t="s">
        <v>307</v>
      </c>
      <c r="AN645" s="661" t="s">
        <v>307</v>
      </c>
    </row>
    <row r="646" spans="1:40" ht="12.75" customHeight="1" outlineLevel="1" x14ac:dyDescent="0.2">
      <c r="A646" s="100">
        <v>14</v>
      </c>
      <c r="B646" s="644" t="str">
        <f t="shared" si="83"/>
        <v>Producerea de cocs</v>
      </c>
      <c r="C646" s="21" t="str">
        <f t="shared" si="83"/>
        <v>Cocs</v>
      </c>
      <c r="D646" s="21" t="str">
        <f t="shared" si="83"/>
        <v>Proces (metoda A): amestec (carbonat + necalcinat)</v>
      </c>
      <c r="E646" s="634"/>
      <c r="F646" s="181" t="str">
        <f t="shared" si="88"/>
        <v>Metodă standard: Proces, articolul 24 alineatul (2)</v>
      </c>
      <c r="G646" s="125">
        <v>1</v>
      </c>
      <c r="H646" s="178" t="str">
        <f>Translations!$B$1127</f>
        <v>Valoare implicită FC = 1</v>
      </c>
      <c r="I646" s="178" t="str">
        <f>Translations!$B$527</f>
        <v>Analize de laborator</v>
      </c>
      <c r="J646" s="181"/>
      <c r="K646" s="181"/>
      <c r="L646" s="178"/>
      <c r="M646" s="180"/>
      <c r="N646" s="125">
        <f t="shared" si="90"/>
        <v>1</v>
      </c>
      <c r="O646" s="176" t="str">
        <f t="shared" si="89"/>
        <v>Cocs: Proces (metoda A): amestec (carbonat + necalcinat)</v>
      </c>
      <c r="P646" s="89"/>
      <c r="Q646" s="89" t="str">
        <f t="shared" si="86"/>
        <v>ConvF_Cocs: Proces (metoda A): amestec (carbonat + necalcinat)</v>
      </c>
      <c r="U646" s="263"/>
      <c r="V646" s="84"/>
      <c r="X646" s="100" t="b">
        <f t="shared" si="87"/>
        <v>0</v>
      </c>
      <c r="AJ646" s="661">
        <v>1</v>
      </c>
      <c r="AK646" s="661">
        <v>2</v>
      </c>
      <c r="AL646" s="661" t="s">
        <v>307</v>
      </c>
      <c r="AM646" s="661" t="s">
        <v>307</v>
      </c>
      <c r="AN646" s="661" t="s">
        <v>307</v>
      </c>
    </row>
    <row r="647" spans="1:40" ht="12.75" customHeight="1" outlineLevel="1" x14ac:dyDescent="0.2">
      <c r="A647" s="100">
        <v>15</v>
      </c>
      <c r="B647" s="644" t="str">
        <f t="shared" si="83"/>
        <v>Producerea de cocs</v>
      </c>
      <c r="C647" s="21" t="str">
        <f t="shared" si="83"/>
        <v>Cocs</v>
      </c>
      <c r="D647" s="21" t="str">
        <f t="shared" si="83"/>
        <v>Proces (metoda A): necalcinat</v>
      </c>
      <c r="E647" s="634"/>
      <c r="F647" s="181" t="str">
        <f t="shared" si="88"/>
        <v>Metodă standard: Proces, articolul 24 alineatul (2)</v>
      </c>
      <c r="G647" s="125">
        <v>1</v>
      </c>
      <c r="H647" s="178" t="str">
        <f>Translations!$B$1127</f>
        <v>Valoare implicită FC = 1</v>
      </c>
      <c r="I647" s="178" t="str">
        <f>Translations!$B$527</f>
        <v>Analize de laborator</v>
      </c>
      <c r="J647" s="181"/>
      <c r="K647" s="181"/>
      <c r="L647" s="178"/>
      <c r="M647" s="180"/>
      <c r="N647" s="125">
        <f t="shared" si="90"/>
        <v>1</v>
      </c>
      <c r="O647" s="176" t="str">
        <f t="shared" si="89"/>
        <v>Cocs: Proces (metoda A): necalcinat</v>
      </c>
      <c r="P647" s="89"/>
      <c r="Q647" s="89" t="str">
        <f t="shared" si="86"/>
        <v>ConvF_Cocs: Proces (metoda A): necalcinat</v>
      </c>
      <c r="U647" s="263"/>
      <c r="V647" s="84"/>
      <c r="X647" s="100" t="b">
        <f t="shared" si="87"/>
        <v>0</v>
      </c>
      <c r="AJ647" s="661">
        <v>1</v>
      </c>
      <c r="AK647" s="661">
        <v>2</v>
      </c>
      <c r="AL647" s="661" t="s">
        <v>307</v>
      </c>
      <c r="AM647" s="661" t="s">
        <v>307</v>
      </c>
      <c r="AN647" s="661" t="s">
        <v>307</v>
      </c>
    </row>
    <row r="648" spans="1:40" ht="12.75" customHeight="1" outlineLevel="1" x14ac:dyDescent="0.2">
      <c r="A648" s="100">
        <v>16</v>
      </c>
      <c r="B648" s="644" t="str">
        <f t="shared" si="83"/>
        <v>Producerea de cocs</v>
      </c>
      <c r="C648" s="21" t="str">
        <f t="shared" si="83"/>
        <v>Cocs</v>
      </c>
      <c r="D648" s="21" t="str">
        <f t="shared" si="83"/>
        <v>Proces (metoda B): producție de oxizi</v>
      </c>
      <c r="E648" s="642"/>
      <c r="F648" s="181" t="str">
        <f t="shared" si="88"/>
        <v>Metodă standard: Proces, articolul 24 alineatul (2)</v>
      </c>
      <c r="G648" s="125">
        <v>1</v>
      </c>
      <c r="H648" s="178" t="str">
        <f>Translations!$B$1127</f>
        <v>Valoare implicită FC = 1</v>
      </c>
      <c r="I648" s="178" t="str">
        <f>Translations!$B$527</f>
        <v>Analize de laborator</v>
      </c>
      <c r="J648" s="181"/>
      <c r="K648" s="181"/>
      <c r="L648" s="178"/>
      <c r="M648" s="180"/>
      <c r="N648" s="125">
        <f t="shared" si="90"/>
        <v>1</v>
      </c>
      <c r="O648" s="176" t="str">
        <f t="shared" si="89"/>
        <v>Cocs: Proces (metoda B): producție de oxizi</v>
      </c>
      <c r="P648" s="89"/>
      <c r="Q648" s="89" t="str">
        <f t="shared" si="86"/>
        <v>ConvF_Cocs: Proces (metoda B): producție de oxizi</v>
      </c>
      <c r="U648" s="263"/>
      <c r="V648" s="84"/>
      <c r="X648" s="100" t="b">
        <f t="shared" si="87"/>
        <v>0</v>
      </c>
      <c r="AJ648" s="661">
        <v>1</v>
      </c>
      <c r="AK648" s="661">
        <v>2</v>
      </c>
      <c r="AL648" s="661" t="s">
        <v>307</v>
      </c>
      <c r="AM648" s="661" t="s">
        <v>307</v>
      </c>
      <c r="AN648" s="661" t="s">
        <v>307</v>
      </c>
    </row>
    <row r="649" spans="1:40" ht="12.75" customHeight="1" outlineLevel="1" x14ac:dyDescent="0.2">
      <c r="A649" s="100">
        <v>17</v>
      </c>
      <c r="B649" s="644" t="str">
        <f t="shared" si="83"/>
        <v>Producerea de cocs</v>
      </c>
      <c r="C649" s="21" t="str">
        <f t="shared" si="83"/>
        <v>Cocs</v>
      </c>
      <c r="D649" s="21" t="str">
        <f t="shared" si="83"/>
        <v>Bilanțul masic</v>
      </c>
      <c r="E649" s="21"/>
      <c r="F649" s="181" t="str">
        <f t="shared" si="88"/>
        <v>Metoda bilanțului masic, articolul 25</v>
      </c>
      <c r="G649" s="125" t="str">
        <f>EUconst_NA</f>
        <v>n.a.</v>
      </c>
      <c r="H649" s="178"/>
      <c r="I649" s="178"/>
      <c r="J649" s="181"/>
      <c r="K649" s="181"/>
      <c r="L649" s="178"/>
      <c r="M649" s="180"/>
      <c r="N649" s="125" t="str">
        <f t="shared" si="90"/>
        <v>n.a.</v>
      </c>
      <c r="O649" s="176" t="str">
        <f t="shared" si="89"/>
        <v>Cocs: Bilanțul masic</v>
      </c>
      <c r="P649" s="89"/>
      <c r="Q649" s="89" t="str">
        <f t="shared" si="86"/>
        <v>ConvF_Cocs: Bilanțul masic</v>
      </c>
      <c r="V649" s="84"/>
      <c r="X649" s="100" t="b">
        <f t="shared" si="87"/>
        <v>1</v>
      </c>
      <c r="AJ649" s="661" t="s">
        <v>307</v>
      </c>
      <c r="AK649" s="661" t="s">
        <v>307</v>
      </c>
      <c r="AL649" s="661" t="s">
        <v>307</v>
      </c>
      <c r="AM649" s="661" t="s">
        <v>307</v>
      </c>
      <c r="AN649" s="661" t="s">
        <v>307</v>
      </c>
    </row>
    <row r="650" spans="1:40" ht="12.75" customHeight="1" outlineLevel="1" x14ac:dyDescent="0.2">
      <c r="A650" s="100">
        <v>18</v>
      </c>
      <c r="B650" s="644" t="str">
        <f t="shared" si="83"/>
        <v>Prăjirea și sinterizarea minereurilor metalice</v>
      </c>
      <c r="C650" s="21" t="str">
        <f t="shared" si="83"/>
        <v>Minereu metalic</v>
      </c>
      <c r="D650" s="21" t="str">
        <f t="shared" si="83"/>
        <v>Proces (metoda A): numai carbonat</v>
      </c>
      <c r="E650" s="634"/>
      <c r="F650" s="181" t="str">
        <f t="shared" si="88"/>
        <v>Metodă standard: Proces, articolul 24 alineatul (2)</v>
      </c>
      <c r="G650" s="125">
        <v>1</v>
      </c>
      <c r="H650" s="178" t="str">
        <f>Translations!$B$1127</f>
        <v>Valoare implicită FC = 1</v>
      </c>
      <c r="I650" s="178" t="str">
        <f>Translations!$B$527</f>
        <v>Analize de laborator</v>
      </c>
      <c r="J650" s="181"/>
      <c r="K650" s="181"/>
      <c r="L650" s="178"/>
      <c r="M650" s="180"/>
      <c r="N650" s="125">
        <f t="shared" si="90"/>
        <v>1</v>
      </c>
      <c r="O650" s="176" t="str">
        <f t="shared" si="89"/>
        <v>Minereu metalic: Proces (metoda A): numai carbonat</v>
      </c>
      <c r="P650" s="89"/>
      <c r="Q650" s="89" t="str">
        <f t="shared" si="86"/>
        <v>ConvF_Minereu metalic: Proces (metoda A): numai carbonat</v>
      </c>
      <c r="V650" s="84"/>
      <c r="X650" s="100" t="b">
        <f t="shared" si="87"/>
        <v>0</v>
      </c>
      <c r="AJ650" s="661">
        <v>1</v>
      </c>
      <c r="AK650" s="661">
        <v>2</v>
      </c>
      <c r="AL650" s="661" t="s">
        <v>307</v>
      </c>
      <c r="AM650" s="661" t="s">
        <v>307</v>
      </c>
      <c r="AN650" s="661" t="s">
        <v>307</v>
      </c>
    </row>
    <row r="651" spans="1:40" ht="12.75" customHeight="1" outlineLevel="1" x14ac:dyDescent="0.2">
      <c r="A651" s="100">
        <v>19</v>
      </c>
      <c r="B651" s="644" t="str">
        <f t="shared" si="83"/>
        <v>Prăjirea și sinterizarea minereurilor metalice</v>
      </c>
      <c r="C651" s="21" t="str">
        <f t="shared" si="83"/>
        <v>Minereu metalic</v>
      </c>
      <c r="D651" s="21" t="str">
        <f t="shared" si="83"/>
        <v>Proces (metoda A): amestec (carbonat + necalcinat)</v>
      </c>
      <c r="E651" s="634"/>
      <c r="F651" s="181" t="str">
        <f t="shared" si="88"/>
        <v>Metodă standard: Proces, articolul 24 alineatul (2)</v>
      </c>
      <c r="G651" s="125">
        <v>1</v>
      </c>
      <c r="H651" s="178" t="str">
        <f>Translations!$B$1127</f>
        <v>Valoare implicită FC = 1</v>
      </c>
      <c r="I651" s="178" t="str">
        <f>Translations!$B$527</f>
        <v>Analize de laborator</v>
      </c>
      <c r="J651" s="181"/>
      <c r="K651" s="181"/>
      <c r="L651" s="178"/>
      <c r="M651" s="180"/>
      <c r="N651" s="125">
        <f t="shared" si="90"/>
        <v>1</v>
      </c>
      <c r="O651" s="176" t="str">
        <f t="shared" si="89"/>
        <v>Minereu metalic: Proces (metoda A): amestec (carbonat + necalcinat)</v>
      </c>
      <c r="P651" s="89"/>
      <c r="Q651" s="89" t="str">
        <f t="shared" si="86"/>
        <v>ConvF_Minereu metalic: Proces (metoda A): amestec (carbonat + necalcinat)</v>
      </c>
      <c r="U651" s="263"/>
      <c r="V651" s="84"/>
      <c r="X651" s="100" t="b">
        <f t="shared" si="87"/>
        <v>0</v>
      </c>
      <c r="AJ651" s="661">
        <v>1</v>
      </c>
      <c r="AK651" s="661">
        <v>2</v>
      </c>
      <c r="AL651" s="661" t="s">
        <v>307</v>
      </c>
      <c r="AM651" s="661" t="s">
        <v>307</v>
      </c>
      <c r="AN651" s="661" t="s">
        <v>307</v>
      </c>
    </row>
    <row r="652" spans="1:40" ht="12.75" customHeight="1" outlineLevel="1" x14ac:dyDescent="0.2">
      <c r="A652" s="100">
        <v>20</v>
      </c>
      <c r="B652" s="644" t="str">
        <f t="shared" si="83"/>
        <v>Prăjirea și sinterizarea minereurilor metalice</v>
      </c>
      <c r="C652" s="21" t="str">
        <f t="shared" si="83"/>
        <v>Minereu metalic</v>
      </c>
      <c r="D652" s="21" t="str">
        <f t="shared" si="83"/>
        <v>Proces (metoda A): necalcinat</v>
      </c>
      <c r="E652" s="634"/>
      <c r="F652" s="181" t="str">
        <f t="shared" si="88"/>
        <v>Metodă standard: Proces, articolul 24 alineatul (2)</v>
      </c>
      <c r="G652" s="125">
        <v>1</v>
      </c>
      <c r="H652" s="178" t="str">
        <f>Translations!$B$1127</f>
        <v>Valoare implicită FC = 1</v>
      </c>
      <c r="I652" s="178" t="str">
        <f>Translations!$B$527</f>
        <v>Analize de laborator</v>
      </c>
      <c r="J652" s="181"/>
      <c r="K652" s="181"/>
      <c r="L652" s="178"/>
      <c r="M652" s="180"/>
      <c r="N652" s="125">
        <f t="shared" si="90"/>
        <v>1</v>
      </c>
      <c r="O652" s="176" t="str">
        <f t="shared" si="89"/>
        <v>Minereu metalic: Proces (metoda A): necalcinat</v>
      </c>
      <c r="P652" s="89"/>
      <c r="Q652" s="89" t="str">
        <f t="shared" si="86"/>
        <v>ConvF_Minereu metalic: Proces (metoda A): necalcinat</v>
      </c>
      <c r="U652" s="263"/>
      <c r="V652" s="84"/>
      <c r="X652" s="100" t="b">
        <f t="shared" si="87"/>
        <v>0</v>
      </c>
      <c r="AJ652" s="661">
        <v>1</v>
      </c>
      <c r="AK652" s="661">
        <v>2</v>
      </c>
      <c r="AL652" s="661" t="s">
        <v>307</v>
      </c>
      <c r="AM652" s="661" t="s">
        <v>307</v>
      </c>
      <c r="AN652" s="661" t="s">
        <v>307</v>
      </c>
    </row>
    <row r="653" spans="1:40" ht="12.75" customHeight="1" outlineLevel="1" x14ac:dyDescent="0.2">
      <c r="A653" s="100">
        <v>21</v>
      </c>
      <c r="B653" s="644" t="str">
        <f t="shared" ref="B653:D672" si="91">B591</f>
        <v>Prăjirea și sinterizarea minereurilor metalice</v>
      </c>
      <c r="C653" s="21" t="str">
        <f t="shared" si="91"/>
        <v>Minereu metalic</v>
      </c>
      <c r="D653" s="21" t="str">
        <f t="shared" si="91"/>
        <v>Proces (metoda B): producție de oxizi</v>
      </c>
      <c r="E653" s="634"/>
      <c r="F653" s="181" t="str">
        <f t="shared" si="88"/>
        <v>Metodă standard: Proces, articolul 24 alineatul (2)</v>
      </c>
      <c r="G653" s="125">
        <v>1</v>
      </c>
      <c r="H653" s="178" t="str">
        <f>Translations!$B$1127</f>
        <v>Valoare implicită FC = 1</v>
      </c>
      <c r="I653" s="178" t="str">
        <f>Translations!$B$527</f>
        <v>Analize de laborator</v>
      </c>
      <c r="J653" s="181"/>
      <c r="K653" s="181"/>
      <c r="L653" s="178"/>
      <c r="M653" s="180"/>
      <c r="N653" s="125">
        <f t="shared" si="90"/>
        <v>1</v>
      </c>
      <c r="O653" s="176" t="str">
        <f t="shared" si="89"/>
        <v>Minereu metalic: Proces (metoda B): producție de oxizi</v>
      </c>
      <c r="P653" s="89"/>
      <c r="Q653" s="89" t="str">
        <f t="shared" si="86"/>
        <v>ConvF_Minereu metalic: Proces (metoda B): producție de oxizi</v>
      </c>
      <c r="U653" s="263"/>
      <c r="V653" s="84"/>
      <c r="X653" s="100" t="b">
        <f t="shared" si="87"/>
        <v>0</v>
      </c>
      <c r="AJ653" s="661">
        <v>1</v>
      </c>
      <c r="AK653" s="661">
        <v>2</v>
      </c>
      <c r="AL653" s="661" t="s">
        <v>307</v>
      </c>
      <c r="AM653" s="661" t="s">
        <v>307</v>
      </c>
      <c r="AN653" s="661" t="s">
        <v>307</v>
      </c>
    </row>
    <row r="654" spans="1:40" ht="12.75" customHeight="1" outlineLevel="1" x14ac:dyDescent="0.2">
      <c r="A654" s="100">
        <v>22</v>
      </c>
      <c r="B654" s="644" t="str">
        <f t="shared" si="91"/>
        <v>Prăjirea și sinterizarea minereurilor metalice</v>
      </c>
      <c r="C654" s="21" t="str">
        <f t="shared" si="91"/>
        <v>Minereu metalic</v>
      </c>
      <c r="D654" s="21" t="str">
        <f t="shared" si="91"/>
        <v>Bilanțul masic</v>
      </c>
      <c r="E654" s="21"/>
      <c r="F654" s="181" t="str">
        <f t="shared" si="88"/>
        <v>Metoda bilanțului masic, articolul 25</v>
      </c>
      <c r="G654" s="125" t="str">
        <f>EUconst_NA</f>
        <v>n.a.</v>
      </c>
      <c r="H654" s="178"/>
      <c r="I654" s="178"/>
      <c r="J654" s="181"/>
      <c r="K654" s="181"/>
      <c r="L654" s="178"/>
      <c r="M654" s="180"/>
      <c r="N654" s="125" t="str">
        <f t="shared" si="90"/>
        <v>n.a.</v>
      </c>
      <c r="O654" s="176" t="str">
        <f t="shared" si="89"/>
        <v>Minereu metalic: Bilanțul masic</v>
      </c>
      <c r="P654" s="89"/>
      <c r="Q654" s="89" t="str">
        <f t="shared" si="86"/>
        <v>ConvF_Minereu metalic: Bilanțul masic</v>
      </c>
      <c r="V654" s="84"/>
      <c r="X654" s="100" t="b">
        <f t="shared" si="87"/>
        <v>1</v>
      </c>
      <c r="AJ654" s="661" t="s">
        <v>307</v>
      </c>
      <c r="AK654" s="661" t="s">
        <v>307</v>
      </c>
      <c r="AL654" s="661" t="s">
        <v>307</v>
      </c>
      <c r="AM654" s="661" t="s">
        <v>307</v>
      </c>
      <c r="AN654" s="661" t="s">
        <v>307</v>
      </c>
    </row>
    <row r="655" spans="1:40" ht="12.75" customHeight="1" outlineLevel="1" x14ac:dyDescent="0.2">
      <c r="A655" s="100">
        <v>23</v>
      </c>
      <c r="B655" s="644" t="str">
        <f t="shared" si="91"/>
        <v>Producerea de fontă sau oțel</v>
      </c>
      <c r="C655" s="21" t="str">
        <f t="shared" si="91"/>
        <v>Fier și oțel</v>
      </c>
      <c r="D655" s="21" t="str">
        <f t="shared" si="91"/>
        <v>Combustibil ca intrare în proces</v>
      </c>
      <c r="E655" s="21"/>
      <c r="F655" s="181" t="str">
        <f t="shared" si="88"/>
        <v>Metodă standard: Combustibil, articolul 24 alineatul (1)</v>
      </c>
      <c r="G655" s="125" t="str">
        <f>EUconst_NA</f>
        <v>n.a.</v>
      </c>
      <c r="H655" s="178"/>
      <c r="I655" s="178"/>
      <c r="J655" s="181"/>
      <c r="K655" s="181"/>
      <c r="L655" s="178"/>
      <c r="M655" s="180"/>
      <c r="N655" s="125" t="str">
        <f t="shared" si="90"/>
        <v>n.a.</v>
      </c>
      <c r="O655" s="176" t="str">
        <f t="shared" si="89"/>
        <v>Fier și oțel: Combustibil ca intrare în proces</v>
      </c>
      <c r="P655" s="89"/>
      <c r="Q655" s="89" t="str">
        <f t="shared" si="86"/>
        <v>ConvF_Fier și oțel: Combustibil ca intrare în proces</v>
      </c>
      <c r="V655" s="84"/>
      <c r="X655" s="100" t="b">
        <f t="shared" si="87"/>
        <v>1</v>
      </c>
      <c r="AJ655" s="661" t="s">
        <v>307</v>
      </c>
      <c r="AK655" s="661" t="s">
        <v>307</v>
      </c>
      <c r="AL655" s="661" t="s">
        <v>307</v>
      </c>
      <c r="AM655" s="661" t="s">
        <v>307</v>
      </c>
      <c r="AN655" s="661" t="s">
        <v>307</v>
      </c>
    </row>
    <row r="656" spans="1:40" ht="12.75" customHeight="1" outlineLevel="1" x14ac:dyDescent="0.2">
      <c r="A656" s="100">
        <v>24</v>
      </c>
      <c r="B656" s="644" t="str">
        <f t="shared" si="91"/>
        <v>Producerea de fontă sau oțel</v>
      </c>
      <c r="C656" s="21" t="str">
        <f t="shared" si="91"/>
        <v>Fier și oțel</v>
      </c>
      <c r="D656" s="21" t="str">
        <f t="shared" si="91"/>
        <v>Proces (metoda A): numai carbonat</v>
      </c>
      <c r="E656" s="634"/>
      <c r="F656" s="181" t="str">
        <f t="shared" si="88"/>
        <v>Metodă standard: Proces, articolul 24 alineatul (2)</v>
      </c>
      <c r="G656" s="125">
        <v>1</v>
      </c>
      <c r="H656" s="178" t="str">
        <f>Translations!$B$1127</f>
        <v>Valoare implicită FC = 1</v>
      </c>
      <c r="I656" s="178" t="str">
        <f>Translations!$B$527</f>
        <v>Analize de laborator</v>
      </c>
      <c r="J656" s="181"/>
      <c r="K656" s="181"/>
      <c r="L656" s="178"/>
      <c r="M656" s="180"/>
      <c r="N656" s="125">
        <f t="shared" si="90"/>
        <v>1</v>
      </c>
      <c r="O656" s="176" t="str">
        <f t="shared" si="89"/>
        <v>Fier și oțel: Proces (metoda A): numai carbonat</v>
      </c>
      <c r="P656" s="89"/>
      <c r="Q656" s="89" t="str">
        <f t="shared" si="86"/>
        <v>ConvF_Fier și oțel: Proces (metoda A): numai carbonat</v>
      </c>
      <c r="U656" s="263"/>
      <c r="V656" s="84"/>
      <c r="X656" s="100" t="b">
        <f t="shared" si="87"/>
        <v>0</v>
      </c>
      <c r="AJ656" s="661">
        <v>1</v>
      </c>
      <c r="AK656" s="661">
        <v>2</v>
      </c>
      <c r="AL656" s="661" t="s">
        <v>307</v>
      </c>
      <c r="AM656" s="661" t="s">
        <v>307</v>
      </c>
      <c r="AN656" s="661" t="s">
        <v>307</v>
      </c>
    </row>
    <row r="657" spans="1:40" ht="12.75" customHeight="1" outlineLevel="1" x14ac:dyDescent="0.2">
      <c r="A657" s="100">
        <v>25</v>
      </c>
      <c r="B657" s="644" t="str">
        <f t="shared" si="91"/>
        <v>Producerea de fontă sau oțel</v>
      </c>
      <c r="C657" s="21" t="str">
        <f t="shared" si="91"/>
        <v>Fier și oțel</v>
      </c>
      <c r="D657" s="21" t="str">
        <f t="shared" si="91"/>
        <v>Proces (metoda A): amestec (carbonat + necalcinat)</v>
      </c>
      <c r="E657" s="634"/>
      <c r="F657" s="181" t="str">
        <f t="shared" si="88"/>
        <v>Metodă standard: Proces, articolul 24 alineatul (2)</v>
      </c>
      <c r="G657" s="125">
        <v>1</v>
      </c>
      <c r="H657" s="178" t="str">
        <f>Translations!$B$1127</f>
        <v>Valoare implicită FC = 1</v>
      </c>
      <c r="I657" s="178" t="str">
        <f>Translations!$B$527</f>
        <v>Analize de laborator</v>
      </c>
      <c r="J657" s="181"/>
      <c r="K657" s="181"/>
      <c r="L657" s="178"/>
      <c r="M657" s="180"/>
      <c r="N657" s="125">
        <f t="shared" si="90"/>
        <v>1</v>
      </c>
      <c r="O657" s="176" t="str">
        <f t="shared" si="89"/>
        <v>Fier și oțel: Proces (metoda A): amestec (carbonat + necalcinat)</v>
      </c>
      <c r="P657" s="89"/>
      <c r="Q657" s="89" t="str">
        <f t="shared" si="86"/>
        <v>ConvF_Fier și oțel: Proces (metoda A): amestec (carbonat + necalcinat)</v>
      </c>
      <c r="U657" s="263"/>
      <c r="V657" s="84"/>
      <c r="X657" s="100" t="b">
        <f t="shared" si="87"/>
        <v>0</v>
      </c>
      <c r="AJ657" s="661">
        <v>1</v>
      </c>
      <c r="AK657" s="661">
        <v>2</v>
      </c>
      <c r="AL657" s="661" t="s">
        <v>307</v>
      </c>
      <c r="AM657" s="661" t="s">
        <v>307</v>
      </c>
      <c r="AN657" s="661" t="s">
        <v>307</v>
      </c>
    </row>
    <row r="658" spans="1:40" ht="12.75" customHeight="1" outlineLevel="1" x14ac:dyDescent="0.2">
      <c r="A658" s="100">
        <v>26</v>
      </c>
      <c r="B658" s="644" t="str">
        <f t="shared" si="91"/>
        <v>Producerea de fontă sau oțel</v>
      </c>
      <c r="C658" s="21" t="str">
        <f t="shared" si="91"/>
        <v>Fier și oțel</v>
      </c>
      <c r="D658" s="21" t="str">
        <f t="shared" si="91"/>
        <v>Proces (metoda A): necalcinat</v>
      </c>
      <c r="E658" s="634"/>
      <c r="F658" s="181" t="str">
        <f t="shared" si="88"/>
        <v>Metodă standard: Proces, articolul 24 alineatul (2)</v>
      </c>
      <c r="G658" s="125">
        <v>1</v>
      </c>
      <c r="H658" s="178" t="str">
        <f>Translations!$B$1127</f>
        <v>Valoare implicită FC = 1</v>
      </c>
      <c r="I658" s="178" t="str">
        <f>Translations!$B$527</f>
        <v>Analize de laborator</v>
      </c>
      <c r="J658" s="181"/>
      <c r="K658" s="181"/>
      <c r="L658" s="178"/>
      <c r="M658" s="180"/>
      <c r="N658" s="125">
        <f t="shared" si="90"/>
        <v>1</v>
      </c>
      <c r="O658" s="176" t="str">
        <f t="shared" si="89"/>
        <v>Fier și oțel: Proces (metoda A): necalcinat</v>
      </c>
      <c r="P658" s="89"/>
      <c r="Q658" s="89" t="str">
        <f t="shared" si="86"/>
        <v>ConvF_Fier și oțel: Proces (metoda A): necalcinat</v>
      </c>
      <c r="U658" s="263"/>
      <c r="V658" s="84"/>
      <c r="X658" s="100" t="b">
        <f t="shared" si="87"/>
        <v>0</v>
      </c>
      <c r="AJ658" s="661">
        <v>1</v>
      </c>
      <c r="AK658" s="661">
        <v>2</v>
      </c>
      <c r="AL658" s="661" t="s">
        <v>307</v>
      </c>
      <c r="AM658" s="661" t="s">
        <v>307</v>
      </c>
      <c r="AN658" s="661" t="s">
        <v>307</v>
      </c>
    </row>
    <row r="659" spans="1:40" ht="12.75" customHeight="1" outlineLevel="1" x14ac:dyDescent="0.2">
      <c r="A659" s="100">
        <v>27</v>
      </c>
      <c r="B659" s="644" t="str">
        <f t="shared" si="91"/>
        <v>Producerea de fontă sau oțel</v>
      </c>
      <c r="C659" s="21" t="str">
        <f t="shared" si="91"/>
        <v>Fier și oțel</v>
      </c>
      <c r="D659" s="21" t="str">
        <f t="shared" si="91"/>
        <v>Proces (metoda B): producție de oxizi</v>
      </c>
      <c r="E659" s="634"/>
      <c r="F659" s="181" t="str">
        <f t="shared" si="88"/>
        <v>Metodă standard: Proces, articolul 24 alineatul (2)</v>
      </c>
      <c r="G659" s="125">
        <v>1</v>
      </c>
      <c r="H659" s="178" t="str">
        <f>Translations!$B$1127</f>
        <v>Valoare implicită FC = 1</v>
      </c>
      <c r="I659" s="178" t="str">
        <f>Translations!$B$527</f>
        <v>Analize de laborator</v>
      </c>
      <c r="J659" s="181"/>
      <c r="K659" s="181"/>
      <c r="L659" s="178"/>
      <c r="M659" s="180"/>
      <c r="N659" s="125">
        <f t="shared" si="90"/>
        <v>1</v>
      </c>
      <c r="O659" s="176" t="str">
        <f t="shared" si="89"/>
        <v>Fier și oțel: Proces (metoda B): producție de oxizi</v>
      </c>
      <c r="P659" s="89"/>
      <c r="Q659" s="89" t="str">
        <f t="shared" si="86"/>
        <v>ConvF_Fier și oțel: Proces (metoda B): producție de oxizi</v>
      </c>
      <c r="U659" s="263"/>
      <c r="V659" s="84"/>
      <c r="X659" s="100" t="b">
        <f t="shared" si="87"/>
        <v>0</v>
      </c>
      <c r="AJ659" s="661">
        <v>1</v>
      </c>
      <c r="AK659" s="661">
        <v>2</v>
      </c>
      <c r="AL659" s="661" t="s">
        <v>307</v>
      </c>
      <c r="AM659" s="661" t="s">
        <v>307</v>
      </c>
      <c r="AN659" s="661" t="s">
        <v>307</v>
      </c>
    </row>
    <row r="660" spans="1:40" ht="12.75" customHeight="1" outlineLevel="1" x14ac:dyDescent="0.2">
      <c r="A660" s="100">
        <v>28</v>
      </c>
      <c r="B660" s="644" t="str">
        <f t="shared" si="91"/>
        <v>Producerea de fontă sau oțel</v>
      </c>
      <c r="C660" s="21" t="str">
        <f t="shared" si="91"/>
        <v>Fier și oțel</v>
      </c>
      <c r="D660" s="21" t="str">
        <f t="shared" si="91"/>
        <v>Bilanțul masic</v>
      </c>
      <c r="E660" s="21"/>
      <c r="F660" s="181" t="str">
        <f t="shared" si="88"/>
        <v>Metoda bilanțului masic, articolul 25</v>
      </c>
      <c r="G660" s="125" t="str">
        <f>EUconst_NA</f>
        <v>n.a.</v>
      </c>
      <c r="H660" s="178"/>
      <c r="I660" s="178"/>
      <c r="J660" s="181"/>
      <c r="K660" s="181"/>
      <c r="L660" s="178"/>
      <c r="M660" s="180"/>
      <c r="N660" s="125" t="str">
        <f t="shared" si="90"/>
        <v>n.a.</v>
      </c>
      <c r="O660" s="176" t="str">
        <f t="shared" si="89"/>
        <v>Fier și oțel: Bilanțul masic</v>
      </c>
      <c r="P660" s="89"/>
      <c r="Q660" s="89" t="str">
        <f t="shared" si="86"/>
        <v>ConvF_Fier și oțel: Bilanțul masic</v>
      </c>
      <c r="V660" s="84"/>
      <c r="X660" s="100" t="b">
        <f t="shared" si="87"/>
        <v>1</v>
      </c>
      <c r="AJ660" s="661" t="s">
        <v>307</v>
      </c>
      <c r="AK660" s="661" t="s">
        <v>307</v>
      </c>
      <c r="AL660" s="661" t="s">
        <v>307</v>
      </c>
      <c r="AM660" s="661" t="s">
        <v>307</v>
      </c>
      <c r="AN660" s="661" t="s">
        <v>307</v>
      </c>
    </row>
    <row r="661" spans="1:40" ht="12.75" customHeight="1" outlineLevel="1" x14ac:dyDescent="0.2">
      <c r="A661" s="100">
        <v>29</v>
      </c>
      <c r="B661" s="644" t="str">
        <f t="shared" si="91"/>
        <v>Producția de clincher de ciment</v>
      </c>
      <c r="C661" s="21" t="str">
        <f t="shared" si="91"/>
        <v>Clincher de ciment</v>
      </c>
      <c r="D661" s="21" t="str">
        <f t="shared" si="91"/>
        <v>Pe baza intrărilor în cuptor (metoda A)</v>
      </c>
      <c r="E661" s="21"/>
      <c r="F661" s="181" t="str">
        <f t="shared" si="88"/>
        <v>Metodă standard: Proces, articolul 24 alineatul (2)</v>
      </c>
      <c r="G661" s="125">
        <v>1</v>
      </c>
      <c r="H661" s="178" t="str">
        <f>Translations!$B$1127</f>
        <v>Valoare implicită FC = 1</v>
      </c>
      <c r="I661" s="178" t="str">
        <f>Translations!$B$527</f>
        <v>Analize de laborator</v>
      </c>
      <c r="J661" s="181"/>
      <c r="K661" s="181"/>
      <c r="L661" s="178"/>
      <c r="M661" s="180"/>
      <c r="N661" s="125">
        <f t="shared" si="90"/>
        <v>1</v>
      </c>
      <c r="O661" s="176" t="str">
        <f t="shared" si="89"/>
        <v>Clincher de ciment: Pe baza intrărilor în cuptor (metoda A)</v>
      </c>
      <c r="P661" s="89"/>
      <c r="Q661" s="89" t="str">
        <f t="shared" si="86"/>
        <v>ConvF_Clincher de ciment: Pe baza intrărilor în cuptor (metoda A)</v>
      </c>
      <c r="V661" s="84"/>
      <c r="X661" s="100" t="b">
        <f t="shared" si="87"/>
        <v>0</v>
      </c>
      <c r="AJ661" s="661">
        <v>1</v>
      </c>
      <c r="AK661" s="661">
        <v>2</v>
      </c>
      <c r="AL661" s="661" t="s">
        <v>307</v>
      </c>
      <c r="AM661" s="661" t="s">
        <v>307</v>
      </c>
      <c r="AN661" s="661" t="s">
        <v>307</v>
      </c>
    </row>
    <row r="662" spans="1:40" ht="12.75" customHeight="1" outlineLevel="1" x14ac:dyDescent="0.2">
      <c r="A662" s="100">
        <v>30</v>
      </c>
      <c r="B662" s="644" t="str">
        <f t="shared" si="91"/>
        <v>Producția de clincher de ciment</v>
      </c>
      <c r="C662" s="21" t="str">
        <f t="shared" si="91"/>
        <v>Clincher de ciment</v>
      </c>
      <c r="D662" s="21" t="str">
        <f t="shared" si="91"/>
        <v>Producția de clincher (metoda B)</v>
      </c>
      <c r="E662" s="21"/>
      <c r="F662" s="181" t="str">
        <f t="shared" si="88"/>
        <v>Metodă standard: Proces, articolul 24 alineatul (2)</v>
      </c>
      <c r="G662" s="125">
        <v>1</v>
      </c>
      <c r="H662" s="178" t="str">
        <f>Translations!$B$1127</f>
        <v>Valoare implicită FC = 1</v>
      </c>
      <c r="I662" s="178" t="str">
        <f>Translations!$B$527</f>
        <v>Analize de laborator</v>
      </c>
      <c r="J662" s="181"/>
      <c r="K662" s="181"/>
      <c r="L662" s="178"/>
      <c r="M662" s="180"/>
      <c r="N662" s="125">
        <f t="shared" si="90"/>
        <v>1</v>
      </c>
      <c r="O662" s="176" t="str">
        <f t="shared" si="89"/>
        <v>Clincher de ciment: Producția de clincher (metoda B)</v>
      </c>
      <c r="P662" s="89"/>
      <c r="Q662" s="89" t="str">
        <f t="shared" si="86"/>
        <v>ConvF_Clincher de ciment: Producția de clincher (metoda B)</v>
      </c>
      <c r="V662" s="84"/>
      <c r="X662" s="100" t="b">
        <f t="shared" si="87"/>
        <v>0</v>
      </c>
      <c r="AJ662" s="661">
        <v>1</v>
      </c>
      <c r="AK662" s="661">
        <v>2</v>
      </c>
      <c r="AL662" s="661" t="s">
        <v>307</v>
      </c>
      <c r="AM662" s="661" t="s">
        <v>307</v>
      </c>
      <c r="AN662" s="661" t="s">
        <v>307</v>
      </c>
    </row>
    <row r="663" spans="1:40" ht="12.75" customHeight="1" outlineLevel="1" x14ac:dyDescent="0.2">
      <c r="A663" s="100">
        <v>31</v>
      </c>
      <c r="B663" s="644" t="str">
        <f t="shared" si="91"/>
        <v>Producția de clincher de ciment</v>
      </c>
      <c r="C663" s="21" t="str">
        <f t="shared" si="91"/>
        <v>Clincher de ciment</v>
      </c>
      <c r="D663" s="21" t="str">
        <f t="shared" si="91"/>
        <v>Praf din cuptoarele de ciment (CKD)</v>
      </c>
      <c r="E663" s="21"/>
      <c r="F663" s="181" t="str">
        <f t="shared" si="88"/>
        <v>Metodă standard: Proces, articolul 24 alineatul (2)</v>
      </c>
      <c r="G663" s="125" t="str">
        <f>EUconst_NA</f>
        <v>n.a.</v>
      </c>
      <c r="H663" s="178"/>
      <c r="I663" s="178"/>
      <c r="J663" s="181"/>
      <c r="K663" s="181"/>
      <c r="L663" s="178"/>
      <c r="M663" s="180"/>
      <c r="N663" s="125" t="str">
        <f t="shared" si="90"/>
        <v>n.a.</v>
      </c>
      <c r="O663" s="176" t="str">
        <f t="shared" si="89"/>
        <v>Clincher de ciment: Praf din cuptoarele de ciment (CKD)</v>
      </c>
      <c r="P663" s="89"/>
      <c r="Q663" s="89" t="str">
        <f t="shared" si="86"/>
        <v>ConvF_Clincher de ciment: Praf din cuptoarele de ciment (CKD)</v>
      </c>
      <c r="V663" s="84"/>
      <c r="X663" s="100" t="b">
        <f t="shared" si="87"/>
        <v>1</v>
      </c>
      <c r="AJ663" s="661" t="s">
        <v>307</v>
      </c>
      <c r="AK663" s="661" t="s">
        <v>307</v>
      </c>
      <c r="AL663" s="661" t="s">
        <v>307</v>
      </c>
      <c r="AM663" s="661" t="s">
        <v>307</v>
      </c>
      <c r="AN663" s="661" t="s">
        <v>307</v>
      </c>
    </row>
    <row r="664" spans="1:40" ht="12.75" customHeight="1" outlineLevel="1" x14ac:dyDescent="0.2">
      <c r="A664" s="100">
        <v>32</v>
      </c>
      <c r="B664" s="644" t="str">
        <f t="shared" si="91"/>
        <v>Producția de clincher de ciment</v>
      </c>
      <c r="C664" s="21" t="str">
        <f t="shared" si="91"/>
        <v>Clincher de ciment</v>
      </c>
      <c r="D664" s="21" t="str">
        <f t="shared" si="91"/>
        <v>Carbon care nu provine din carbonați</v>
      </c>
      <c r="E664" s="21"/>
      <c r="F664" s="181" t="str">
        <f t="shared" si="88"/>
        <v>Metodă standard: Proces, articolul 24 alineatul (2)</v>
      </c>
      <c r="G664" s="125">
        <v>1</v>
      </c>
      <c r="H664" s="178" t="str">
        <f>Translations!$B$1127</f>
        <v>Valoare implicită FC = 1</v>
      </c>
      <c r="I664" s="178" t="str">
        <f>Translations!$B$1085</f>
        <v>Cele mai bune practici:</v>
      </c>
      <c r="J664" s="181"/>
      <c r="K664" s="181"/>
      <c r="L664" s="178"/>
      <c r="M664" s="180"/>
      <c r="N664" s="125">
        <f t="shared" si="90"/>
        <v>1</v>
      </c>
      <c r="O664" s="176" t="str">
        <f t="shared" si="89"/>
        <v>Clincher de ciment: Carbon care nu provine din carbonați</v>
      </c>
      <c r="P664" s="89"/>
      <c r="Q664" s="89" t="str">
        <f t="shared" si="86"/>
        <v>ConvF_Clincher de ciment: Carbon care nu provine din carbonați</v>
      </c>
      <c r="X664" s="100" t="b">
        <f t="shared" si="87"/>
        <v>0</v>
      </c>
      <c r="AJ664" s="661">
        <v>1</v>
      </c>
      <c r="AK664" s="661">
        <v>2</v>
      </c>
      <c r="AL664" s="661" t="s">
        <v>307</v>
      </c>
      <c r="AM664" s="661" t="s">
        <v>307</v>
      </c>
      <c r="AN664" s="661" t="s">
        <v>307</v>
      </c>
    </row>
    <row r="665" spans="1:40" ht="12.75" customHeight="1" outlineLevel="1" x14ac:dyDescent="0.2">
      <c r="A665" s="100">
        <v>33</v>
      </c>
      <c r="B665" s="644" t="str">
        <f t="shared" si="91"/>
        <v>Producerea de var sau calcinarea dolomitei/magnezitului</v>
      </c>
      <c r="C665" s="21" t="str">
        <f t="shared" si="91"/>
        <v>Var / dolomită / magnezit</v>
      </c>
      <c r="D665" s="21" t="str">
        <f t="shared" si="91"/>
        <v>Proces (metoda A): numai carbonat</v>
      </c>
      <c r="E665" s="634"/>
      <c r="F665" s="181" t="str">
        <f t="shared" si="88"/>
        <v>Metodă standard: Proces, articolul 24 alineatul (2)</v>
      </c>
      <c r="G665" s="125">
        <v>1</v>
      </c>
      <c r="H665" s="178" t="str">
        <f>Translations!$B$1127</f>
        <v>Valoare implicită FC = 1</v>
      </c>
      <c r="I665" s="178" t="str">
        <f>Translations!$B$527</f>
        <v>Analize de laborator</v>
      </c>
      <c r="J665" s="181"/>
      <c r="K665" s="181"/>
      <c r="L665" s="178"/>
      <c r="M665" s="180"/>
      <c r="N665" s="125">
        <f t="shared" si="90"/>
        <v>1</v>
      </c>
      <c r="O665" s="176" t="str">
        <f t="shared" si="89"/>
        <v>Var / dolomită / magnezit: Proces (metoda A): numai carbonat</v>
      </c>
      <c r="P665" s="89"/>
      <c r="Q665" s="89" t="str">
        <f t="shared" ref="Q665:Q692" si="92">EUconst_CNTR_ConversionFactor&amp;O665</f>
        <v>ConvF_Var / dolomită / magnezit: Proces (metoda A): numai carbonat</v>
      </c>
      <c r="X665" s="100" t="b">
        <f t="shared" si="87"/>
        <v>0</v>
      </c>
      <c r="AJ665" s="661">
        <v>1</v>
      </c>
      <c r="AK665" s="661">
        <v>2</v>
      </c>
      <c r="AL665" s="661" t="s">
        <v>307</v>
      </c>
      <c r="AM665" s="661" t="s">
        <v>307</v>
      </c>
      <c r="AN665" s="661" t="s">
        <v>307</v>
      </c>
    </row>
    <row r="666" spans="1:40" ht="12.75" customHeight="1" outlineLevel="1" x14ac:dyDescent="0.2">
      <c r="A666" s="100">
        <v>34</v>
      </c>
      <c r="B666" s="644" t="str">
        <f t="shared" si="91"/>
        <v>Producerea de var sau calcinarea dolomitei/magnezitului</v>
      </c>
      <c r="C666" s="21" t="str">
        <f t="shared" si="91"/>
        <v>Var / dolomită / magnezit</v>
      </c>
      <c r="D666" s="21" t="str">
        <f t="shared" si="91"/>
        <v>Proces (metoda A): amestec (carbonat + necalcinat)</v>
      </c>
      <c r="E666" s="634"/>
      <c r="F666" s="181" t="str">
        <f t="shared" si="88"/>
        <v>Metodă standard: Proces, articolul 24 alineatul (2)</v>
      </c>
      <c r="G666" s="125">
        <v>1</v>
      </c>
      <c r="H666" s="178" t="str">
        <f>Translations!$B$1127</f>
        <v>Valoare implicită FC = 1</v>
      </c>
      <c r="I666" s="178" t="str">
        <f>Translations!$B$527</f>
        <v>Analize de laborator</v>
      </c>
      <c r="J666" s="181"/>
      <c r="K666" s="181"/>
      <c r="L666" s="178"/>
      <c r="M666" s="180"/>
      <c r="N666" s="125">
        <f t="shared" si="90"/>
        <v>1</v>
      </c>
      <c r="O666" s="176" t="str">
        <f t="shared" si="89"/>
        <v>Var / dolomită / magnezit: Proces (metoda A): amestec (carbonat + necalcinat)</v>
      </c>
      <c r="P666" s="89"/>
      <c r="Q666" s="89" t="str">
        <f t="shared" si="92"/>
        <v>ConvF_Var / dolomită / magnezit: Proces (metoda A): amestec (carbonat + necalcinat)</v>
      </c>
      <c r="X666" s="100" t="b">
        <f t="shared" si="87"/>
        <v>0</v>
      </c>
      <c r="AJ666" s="661">
        <v>1</v>
      </c>
      <c r="AK666" s="661">
        <v>2</v>
      </c>
      <c r="AL666" s="661" t="s">
        <v>307</v>
      </c>
      <c r="AM666" s="661" t="s">
        <v>307</v>
      </c>
      <c r="AN666" s="661" t="s">
        <v>307</v>
      </c>
    </row>
    <row r="667" spans="1:40" ht="12.75" customHeight="1" outlineLevel="1" x14ac:dyDescent="0.2">
      <c r="A667" s="100">
        <v>35</v>
      </c>
      <c r="B667" s="644" t="str">
        <f t="shared" si="91"/>
        <v>Producerea de var sau calcinarea dolomitei/magnezitului</v>
      </c>
      <c r="C667" s="21" t="str">
        <f t="shared" si="91"/>
        <v>Var / dolomită / magnezit</v>
      </c>
      <c r="D667" s="21" t="str">
        <f t="shared" si="91"/>
        <v>Proces (metoda A): necalcinat</v>
      </c>
      <c r="E667" s="634"/>
      <c r="F667" s="181" t="str">
        <f t="shared" si="88"/>
        <v>Metodă standard: Proces, articolul 24 alineatul (2)</v>
      </c>
      <c r="G667" s="125">
        <v>1</v>
      </c>
      <c r="H667" s="178" t="str">
        <f>Translations!$B$1127</f>
        <v>Valoare implicită FC = 1</v>
      </c>
      <c r="I667" s="645" t="str">
        <f>Translations!$B$1085</f>
        <v>Cele mai bune practici:</v>
      </c>
      <c r="J667" s="181"/>
      <c r="K667" s="181"/>
      <c r="L667" s="178"/>
      <c r="M667" s="180"/>
      <c r="N667" s="125">
        <f t="shared" si="90"/>
        <v>1</v>
      </c>
      <c r="O667" s="176" t="str">
        <f t="shared" si="89"/>
        <v>Var / dolomită / magnezit: Proces (metoda A): necalcinat</v>
      </c>
      <c r="P667" s="89"/>
      <c r="Q667" s="89" t="str">
        <f t="shared" si="92"/>
        <v>ConvF_Var / dolomită / magnezit: Proces (metoda A): necalcinat</v>
      </c>
      <c r="X667" s="100" t="b">
        <f t="shared" si="87"/>
        <v>0</v>
      </c>
      <c r="AJ667" s="661">
        <v>1</v>
      </c>
      <c r="AK667" s="661">
        <v>2</v>
      </c>
      <c r="AL667" s="661" t="s">
        <v>307</v>
      </c>
      <c r="AM667" s="661" t="s">
        <v>307</v>
      </c>
      <c r="AN667" s="661" t="s">
        <v>307</v>
      </c>
    </row>
    <row r="668" spans="1:40" ht="12.75" customHeight="1" outlineLevel="1" x14ac:dyDescent="0.2">
      <c r="A668" s="100">
        <v>36</v>
      </c>
      <c r="B668" s="644" t="str">
        <f t="shared" si="91"/>
        <v>Producerea de var sau calcinarea dolomitei/magnezitului</v>
      </c>
      <c r="C668" s="21" t="str">
        <f t="shared" si="91"/>
        <v>Var / dolomită / magnezit</v>
      </c>
      <c r="D668" s="21" t="str">
        <f t="shared" si="91"/>
        <v>Proces (metoda B): producție de oxizi</v>
      </c>
      <c r="E668" s="634"/>
      <c r="F668" s="181" t="str">
        <f t="shared" si="88"/>
        <v>Metodă standard: Proces, articolul 24 alineatul (2)</v>
      </c>
      <c r="G668" s="125">
        <v>1</v>
      </c>
      <c r="H668" s="178" t="str">
        <f>Translations!$B$1127</f>
        <v>Valoare implicită FC = 1</v>
      </c>
      <c r="I668" s="178" t="str">
        <f>Translations!$B$527</f>
        <v>Analize de laborator</v>
      </c>
      <c r="J668" s="181"/>
      <c r="K668" s="181"/>
      <c r="L668" s="178"/>
      <c r="M668" s="180"/>
      <c r="N668" s="125">
        <f t="shared" si="90"/>
        <v>1</v>
      </c>
      <c r="O668" s="176" t="str">
        <f t="shared" si="89"/>
        <v>Var / dolomită / magnezit: Proces (metoda B): producție de oxizi</v>
      </c>
      <c r="P668" s="89"/>
      <c r="Q668" s="89" t="str">
        <f t="shared" si="92"/>
        <v>ConvF_Var / dolomită / magnezit: Proces (metoda B): producție de oxizi</v>
      </c>
      <c r="X668" s="100" t="b">
        <f t="shared" si="87"/>
        <v>0</v>
      </c>
      <c r="AJ668" s="661">
        <v>1</v>
      </c>
      <c r="AK668" s="661">
        <v>2</v>
      </c>
      <c r="AL668" s="661" t="s">
        <v>307</v>
      </c>
      <c r="AM668" s="661" t="s">
        <v>307</v>
      </c>
      <c r="AN668" s="661" t="s">
        <v>307</v>
      </c>
    </row>
    <row r="669" spans="1:40" ht="12.75" customHeight="1" outlineLevel="1" x14ac:dyDescent="0.2">
      <c r="A669" s="100">
        <v>37</v>
      </c>
      <c r="B669" s="644" t="str">
        <f t="shared" si="91"/>
        <v>Producerea de var sau calcinarea dolomitei/magnezitului</v>
      </c>
      <c r="C669" s="21" t="str">
        <f t="shared" si="91"/>
        <v>Var / dolomită / magnezit</v>
      </c>
      <c r="D669" s="21" t="str">
        <f t="shared" si="91"/>
        <v>Praf de cuptor (metoda B)</v>
      </c>
      <c r="E669" s="21"/>
      <c r="F669" s="181" t="str">
        <f t="shared" si="88"/>
        <v>Metodă standard: Proces, articolul 24 alineatul (2)</v>
      </c>
      <c r="G669" s="125">
        <v>1</v>
      </c>
      <c r="H669" s="178" t="str">
        <f>Translations!$B$1127</f>
        <v>Valoare implicită FC = 1</v>
      </c>
      <c r="I669" s="178" t="str">
        <f>Translations!$B$527</f>
        <v>Analize de laborator</v>
      </c>
      <c r="J669" s="181"/>
      <c r="K669" s="181"/>
      <c r="L669" s="178"/>
      <c r="M669" s="180"/>
      <c r="N669" s="125">
        <f t="shared" si="90"/>
        <v>1</v>
      </c>
      <c r="O669" s="176" t="str">
        <f t="shared" si="89"/>
        <v>Var / dolomită / magnezit: Praf de cuptor (metoda B)</v>
      </c>
      <c r="P669" s="89"/>
      <c r="Q669" s="89" t="str">
        <f t="shared" si="92"/>
        <v>ConvF_Var / dolomită / magnezit: Praf de cuptor (metoda B)</v>
      </c>
      <c r="X669" s="100" t="b">
        <f t="shared" si="87"/>
        <v>0</v>
      </c>
      <c r="AJ669" s="661">
        <v>1</v>
      </c>
      <c r="AK669" s="661">
        <v>2</v>
      </c>
      <c r="AL669" s="661" t="s">
        <v>307</v>
      </c>
      <c r="AM669" s="661" t="s">
        <v>307</v>
      </c>
      <c r="AN669" s="661" t="s">
        <v>307</v>
      </c>
    </row>
    <row r="670" spans="1:40" ht="12.75" customHeight="1" outlineLevel="1" x14ac:dyDescent="0.2">
      <c r="A670" s="100">
        <v>38</v>
      </c>
      <c r="B670" s="644" t="str">
        <f t="shared" si="91"/>
        <v>Fabricarea sticlei</v>
      </c>
      <c r="C670" s="21" t="str">
        <f t="shared" si="91"/>
        <v>Sticlă și vată minerală</v>
      </c>
      <c r="D670" s="21" t="str">
        <f t="shared" si="91"/>
        <v>Proces (metoda A): numai carbonat</v>
      </c>
      <c r="E670" s="634"/>
      <c r="F670" s="181" t="str">
        <f t="shared" si="88"/>
        <v>Metodă standard: Proces, articolul 24 alineatul (2)</v>
      </c>
      <c r="G670" s="125" t="str">
        <f>EUconst_NA</f>
        <v>n.a.</v>
      </c>
      <c r="H670" s="178"/>
      <c r="I670" s="178"/>
      <c r="J670" s="181"/>
      <c r="K670" s="181"/>
      <c r="L670" s="178"/>
      <c r="M670" s="180"/>
      <c r="N670" s="125" t="str">
        <f t="shared" si="90"/>
        <v>n.a.</v>
      </c>
      <c r="O670" s="176" t="str">
        <f t="shared" si="89"/>
        <v>Sticlă și vată minerală: Proces (metoda A): numai carbonat</v>
      </c>
      <c r="P670" s="89"/>
      <c r="Q670" s="89" t="str">
        <f t="shared" si="92"/>
        <v>ConvF_Sticlă și vată minerală: Proces (metoda A): numai carbonat</v>
      </c>
      <c r="X670" s="100" t="b">
        <f t="shared" si="87"/>
        <v>1</v>
      </c>
      <c r="AJ670" s="661" t="s">
        <v>307</v>
      </c>
      <c r="AK670" s="661" t="s">
        <v>307</v>
      </c>
      <c r="AL670" s="661" t="s">
        <v>307</v>
      </c>
      <c r="AM670" s="661" t="s">
        <v>307</v>
      </c>
      <c r="AN670" s="661" t="s">
        <v>307</v>
      </c>
    </row>
    <row r="671" spans="1:40" ht="12.75" customHeight="1" outlineLevel="1" x14ac:dyDescent="0.2">
      <c r="A671" s="100">
        <v>39</v>
      </c>
      <c r="B671" s="644" t="str">
        <f t="shared" si="91"/>
        <v>Fabricarea sticlei</v>
      </c>
      <c r="C671" s="21" t="str">
        <f t="shared" si="91"/>
        <v>Sticlă și vată minerală</v>
      </c>
      <c r="D671" s="21" t="str">
        <f t="shared" si="91"/>
        <v>Proces (metoda A): amestec (carbonat + necalcinat)</v>
      </c>
      <c r="E671" s="634"/>
      <c r="F671" s="181" t="str">
        <f t="shared" si="88"/>
        <v>Metodă standard: Proces, articolul 24 alineatul (2)</v>
      </c>
      <c r="G671" s="125" t="str">
        <f>EUconst_NA</f>
        <v>n.a.</v>
      </c>
      <c r="H671" s="178"/>
      <c r="I671" s="178"/>
      <c r="J671" s="181"/>
      <c r="K671" s="181"/>
      <c r="L671" s="178"/>
      <c r="M671" s="180"/>
      <c r="N671" s="125" t="str">
        <f t="shared" si="90"/>
        <v>n.a.</v>
      </c>
      <c r="O671" s="176" t="str">
        <f t="shared" si="89"/>
        <v>Sticlă și vată minerală: Proces (metoda A): amestec (carbonat + necalcinat)</v>
      </c>
      <c r="P671" s="89"/>
      <c r="Q671" s="89" t="str">
        <f t="shared" si="92"/>
        <v>ConvF_Sticlă și vată minerală: Proces (metoda A): amestec (carbonat + necalcinat)</v>
      </c>
      <c r="X671" s="100" t="b">
        <f t="shared" si="87"/>
        <v>1</v>
      </c>
      <c r="AJ671" s="661" t="s">
        <v>307</v>
      </c>
      <c r="AK671" s="661" t="s">
        <v>307</v>
      </c>
      <c r="AL671" s="661" t="s">
        <v>307</v>
      </c>
      <c r="AM671" s="661" t="s">
        <v>307</v>
      </c>
      <c r="AN671" s="661" t="s">
        <v>307</v>
      </c>
    </row>
    <row r="672" spans="1:40" ht="12.75" customHeight="1" outlineLevel="1" x14ac:dyDescent="0.2">
      <c r="A672" s="100">
        <v>40</v>
      </c>
      <c r="B672" s="644" t="str">
        <f t="shared" si="91"/>
        <v>Fabricarea sticlei</v>
      </c>
      <c r="C672" s="21" t="str">
        <f t="shared" si="91"/>
        <v>Sticlă și vată minerală</v>
      </c>
      <c r="D672" s="21" t="str">
        <f t="shared" si="91"/>
        <v>Proces (metoda A): necalcinat</v>
      </c>
      <c r="E672" s="634"/>
      <c r="F672" s="181" t="str">
        <f t="shared" si="88"/>
        <v>Metodă standard: Proces, articolul 24 alineatul (2)</v>
      </c>
      <c r="G672" s="125" t="str">
        <f>EUconst_NA</f>
        <v>n.a.</v>
      </c>
      <c r="H672" s="178"/>
      <c r="I672" s="178"/>
      <c r="J672" s="181"/>
      <c r="K672" s="181"/>
      <c r="L672" s="178"/>
      <c r="M672" s="180"/>
      <c r="N672" s="125" t="str">
        <f t="shared" si="90"/>
        <v>n.a.</v>
      </c>
      <c r="O672" s="176" t="str">
        <f t="shared" si="89"/>
        <v>Sticlă și vată minerală: Proces (metoda A): necalcinat</v>
      </c>
      <c r="P672" s="89"/>
      <c r="Q672" s="89" t="str">
        <f t="shared" si="92"/>
        <v>ConvF_Sticlă și vată minerală: Proces (metoda A): necalcinat</v>
      </c>
      <c r="X672" s="100" t="b">
        <f t="shared" si="87"/>
        <v>1</v>
      </c>
      <c r="AJ672" s="661" t="s">
        <v>307</v>
      </c>
      <c r="AK672" s="661" t="s">
        <v>307</v>
      </c>
      <c r="AL672" s="661" t="s">
        <v>307</v>
      </c>
      <c r="AM672" s="661" t="s">
        <v>307</v>
      </c>
      <c r="AN672" s="661" t="s">
        <v>307</v>
      </c>
    </row>
    <row r="673" spans="1:40" ht="12.75" customHeight="1" outlineLevel="1" x14ac:dyDescent="0.2">
      <c r="A673" s="100">
        <v>41</v>
      </c>
      <c r="B673" s="644" t="str">
        <f t="shared" ref="B673:D692" si="93">B611</f>
        <v>Fabricarea de produse ceramice</v>
      </c>
      <c r="C673" s="21" t="str">
        <f t="shared" si="93"/>
        <v>Produse ceramice</v>
      </c>
      <c r="D673" s="21" t="str">
        <f t="shared" si="93"/>
        <v>Proces (metoda A): numai carbonat</v>
      </c>
      <c r="E673" s="634"/>
      <c r="F673" s="181" t="str">
        <f t="shared" si="88"/>
        <v>Metodă standard: Proces, articolul 24 alineatul (2)</v>
      </c>
      <c r="G673" s="125">
        <v>1</v>
      </c>
      <c r="H673" s="178" t="str">
        <f>Translations!$B$1127</f>
        <v>Valoare implicită FC = 1</v>
      </c>
      <c r="I673" s="178" t="str">
        <f>Translations!$B$527</f>
        <v>Analize de laborator</v>
      </c>
      <c r="J673" s="181"/>
      <c r="K673" s="181"/>
      <c r="L673" s="178"/>
      <c r="M673" s="180"/>
      <c r="N673" s="125">
        <f t="shared" si="90"/>
        <v>1</v>
      </c>
      <c r="O673" s="176" t="str">
        <f t="shared" si="89"/>
        <v>Produse ceramice: Proces (metoda A): numai carbonat</v>
      </c>
      <c r="P673" s="89"/>
      <c r="Q673" s="89" t="str">
        <f t="shared" si="92"/>
        <v>ConvF_Produse ceramice: Proces (metoda A): numai carbonat</v>
      </c>
      <c r="X673" s="100" t="b">
        <f t="shared" si="87"/>
        <v>0</v>
      </c>
      <c r="AJ673" s="661">
        <v>1</v>
      </c>
      <c r="AK673" s="661">
        <v>2</v>
      </c>
      <c r="AL673" s="661" t="s">
        <v>307</v>
      </c>
      <c r="AM673" s="661" t="s">
        <v>307</v>
      </c>
      <c r="AN673" s="661" t="s">
        <v>307</v>
      </c>
    </row>
    <row r="674" spans="1:40" ht="12.75" customHeight="1" outlineLevel="1" x14ac:dyDescent="0.2">
      <c r="A674" s="100">
        <v>42</v>
      </c>
      <c r="B674" s="644" t="str">
        <f t="shared" si="93"/>
        <v>Fabricarea de produse ceramice</v>
      </c>
      <c r="C674" s="21" t="str">
        <f t="shared" si="93"/>
        <v>Produse ceramice</v>
      </c>
      <c r="D674" s="21" t="str">
        <f t="shared" si="93"/>
        <v>Proces (metoda A): amestec (carbonat + necalcinat)</v>
      </c>
      <c r="E674" s="634"/>
      <c r="F674" s="181" t="str">
        <f t="shared" si="88"/>
        <v>Metodă standard: Proces, articolul 24 alineatul (2)</v>
      </c>
      <c r="G674" s="125">
        <v>1</v>
      </c>
      <c r="H674" s="178" t="str">
        <f>Translations!$B$1127</f>
        <v>Valoare implicită FC = 1</v>
      </c>
      <c r="I674" s="178" t="str">
        <f>Translations!$B$527</f>
        <v>Analize de laborator</v>
      </c>
      <c r="J674" s="181"/>
      <c r="K674" s="181"/>
      <c r="L674" s="178"/>
      <c r="M674" s="180"/>
      <c r="N674" s="125">
        <f t="shared" si="90"/>
        <v>1</v>
      </c>
      <c r="O674" s="176" t="str">
        <f t="shared" si="89"/>
        <v>Produse ceramice: Proces (metoda A): amestec (carbonat + necalcinat)</v>
      </c>
      <c r="P674" s="89"/>
      <c r="Q674" s="89" t="str">
        <f t="shared" si="92"/>
        <v>ConvF_Produse ceramice: Proces (metoda A): amestec (carbonat + necalcinat)</v>
      </c>
      <c r="U674" s="263"/>
      <c r="V674" s="84"/>
      <c r="X674" s="100" t="b">
        <f t="shared" si="87"/>
        <v>0</v>
      </c>
      <c r="AJ674" s="661">
        <v>1</v>
      </c>
      <c r="AK674" s="661">
        <v>2</v>
      </c>
      <c r="AL674" s="661" t="s">
        <v>307</v>
      </c>
      <c r="AM674" s="661" t="s">
        <v>307</v>
      </c>
      <c r="AN674" s="661" t="s">
        <v>307</v>
      </c>
    </row>
    <row r="675" spans="1:40" ht="12.75" customHeight="1" outlineLevel="1" x14ac:dyDescent="0.2">
      <c r="A675" s="100">
        <v>43</v>
      </c>
      <c r="B675" s="644" t="str">
        <f t="shared" si="93"/>
        <v>Fabricarea de produse ceramice</v>
      </c>
      <c r="C675" s="21" t="str">
        <f t="shared" si="93"/>
        <v>Produse ceramice</v>
      </c>
      <c r="D675" s="21" t="str">
        <f t="shared" si="93"/>
        <v>Proces (metoda A): necalcinat</v>
      </c>
      <c r="E675" s="634"/>
      <c r="F675" s="181" t="str">
        <f t="shared" si="88"/>
        <v>Metodă standard: Proces, articolul 24 alineatul (2)</v>
      </c>
      <c r="G675" s="125">
        <v>1</v>
      </c>
      <c r="H675" s="178" t="str">
        <f>Translations!$B$1127</f>
        <v>Valoare implicită FC = 1</v>
      </c>
      <c r="I675" s="178" t="str">
        <f>Translations!$B$527</f>
        <v>Analize de laborator</v>
      </c>
      <c r="J675" s="181"/>
      <c r="K675" s="181"/>
      <c r="L675" s="178"/>
      <c r="M675" s="180"/>
      <c r="N675" s="125">
        <f t="shared" si="90"/>
        <v>1</v>
      </c>
      <c r="O675" s="176" t="str">
        <f t="shared" si="89"/>
        <v>Produse ceramice: Proces (metoda A): necalcinat</v>
      </c>
      <c r="P675" s="89"/>
      <c r="Q675" s="89" t="str">
        <f t="shared" si="92"/>
        <v>ConvF_Produse ceramice: Proces (metoda A): necalcinat</v>
      </c>
      <c r="U675" s="263"/>
      <c r="V675" s="84"/>
      <c r="X675" s="100" t="b">
        <f t="shared" si="87"/>
        <v>0</v>
      </c>
      <c r="AJ675" s="661">
        <v>1</v>
      </c>
      <c r="AK675" s="661">
        <v>2</v>
      </c>
      <c r="AL675" s="661" t="s">
        <v>307</v>
      </c>
      <c r="AM675" s="661" t="s">
        <v>307</v>
      </c>
      <c r="AN675" s="661" t="s">
        <v>307</v>
      </c>
    </row>
    <row r="676" spans="1:40" ht="12.75" customHeight="1" outlineLevel="1" x14ac:dyDescent="0.2">
      <c r="A676" s="100">
        <v>44</v>
      </c>
      <c r="B676" s="644" t="str">
        <f t="shared" si="93"/>
        <v>Fabricarea de produse ceramice</v>
      </c>
      <c r="C676" s="21" t="str">
        <f t="shared" si="93"/>
        <v>Produse ceramice</v>
      </c>
      <c r="D676" s="21" t="str">
        <f t="shared" si="93"/>
        <v>Proces (metoda B): producție de oxizi</v>
      </c>
      <c r="E676" s="21"/>
      <c r="F676" s="181" t="str">
        <f t="shared" si="88"/>
        <v>Metodă standard: Proces, articolul 24 alineatul (2)</v>
      </c>
      <c r="G676" s="125">
        <v>1</v>
      </c>
      <c r="H676" s="178" t="str">
        <f>Translations!$B$1127</f>
        <v>Valoare implicită FC = 1</v>
      </c>
      <c r="I676" s="178" t="str">
        <f>Translations!$B$527</f>
        <v>Analize de laborator</v>
      </c>
      <c r="J676" s="181"/>
      <c r="K676" s="181"/>
      <c r="L676" s="178"/>
      <c r="M676" s="180"/>
      <c r="N676" s="125">
        <f t="shared" si="90"/>
        <v>1</v>
      </c>
      <c r="O676" s="176" t="str">
        <f t="shared" si="89"/>
        <v>Produse ceramice: Proces (metoda B): producție de oxizi</v>
      </c>
      <c r="P676" s="89"/>
      <c r="Q676" s="89" t="str">
        <f t="shared" si="92"/>
        <v>ConvF_Produse ceramice: Proces (metoda B): producție de oxizi</v>
      </c>
      <c r="X676" s="100" t="b">
        <f t="shared" si="87"/>
        <v>0</v>
      </c>
      <c r="AJ676" s="661">
        <v>1</v>
      </c>
      <c r="AK676" s="661">
        <v>2</v>
      </c>
      <c r="AL676" s="661" t="s">
        <v>307</v>
      </c>
      <c r="AM676" s="661" t="s">
        <v>307</v>
      </c>
      <c r="AN676" s="661" t="s">
        <v>307</v>
      </c>
    </row>
    <row r="677" spans="1:40" ht="12.75" customHeight="1" outlineLevel="1" x14ac:dyDescent="0.2">
      <c r="A677" s="100">
        <v>45</v>
      </c>
      <c r="B677" s="644" t="str">
        <f t="shared" si="93"/>
        <v>Fabricarea de produse ceramice</v>
      </c>
      <c r="C677" s="21" t="str">
        <f t="shared" si="93"/>
        <v>Produse ceramice</v>
      </c>
      <c r="D677" s="21" t="str">
        <f t="shared" si="93"/>
        <v>Epurare</v>
      </c>
      <c r="E677" s="21"/>
      <c r="F677" s="181" t="str">
        <f t="shared" si="88"/>
        <v>Metodă standard: Proces, articolul 24 alineatul (2)</v>
      </c>
      <c r="G677" s="125" t="str">
        <f t="shared" ref="G677:G683" si="94">EUconst_NA</f>
        <v>n.a.</v>
      </c>
      <c r="H677" s="178"/>
      <c r="I677" s="178"/>
      <c r="J677" s="181"/>
      <c r="K677" s="181"/>
      <c r="L677" s="178"/>
      <c r="M677" s="180"/>
      <c r="N677" s="125" t="str">
        <f t="shared" si="90"/>
        <v>n.a.</v>
      </c>
      <c r="O677" s="176" t="str">
        <f t="shared" si="89"/>
        <v>Produse ceramice: Epurare</v>
      </c>
      <c r="P677" s="89"/>
      <c r="Q677" s="89" t="str">
        <f t="shared" si="92"/>
        <v>ConvF_Produse ceramice: Epurare</v>
      </c>
      <c r="X677" s="100" t="b">
        <f t="shared" si="87"/>
        <v>1</v>
      </c>
      <c r="AJ677" s="661" t="s">
        <v>307</v>
      </c>
      <c r="AK677" s="661" t="s">
        <v>307</v>
      </c>
      <c r="AL677" s="661" t="s">
        <v>307</v>
      </c>
      <c r="AM677" s="661" t="s">
        <v>307</v>
      </c>
      <c r="AN677" s="661" t="s">
        <v>307</v>
      </c>
    </row>
    <row r="678" spans="1:40" ht="12.75" customHeight="1" outlineLevel="1" x14ac:dyDescent="0.2">
      <c r="A678" s="100">
        <v>46</v>
      </c>
      <c r="B678" s="644" t="str">
        <f t="shared" si="93"/>
        <v>Producerea de celuloză</v>
      </c>
      <c r="C678" s="21" t="str">
        <f t="shared" si="93"/>
        <v>Celuloză și hârtie</v>
      </c>
      <c r="D678" s="21" t="str">
        <f t="shared" si="93"/>
        <v>Componente chimice</v>
      </c>
      <c r="E678" s="21"/>
      <c r="F678" s="181" t="str">
        <f t="shared" si="88"/>
        <v>Metodă standard: Proces, articolul 24 alineatul (2)</v>
      </c>
      <c r="G678" s="125" t="str">
        <f t="shared" si="94"/>
        <v>n.a.</v>
      </c>
      <c r="H678" s="178"/>
      <c r="I678" s="178"/>
      <c r="J678" s="181"/>
      <c r="K678" s="181"/>
      <c r="L678" s="178"/>
      <c r="M678" s="180"/>
      <c r="N678" s="125" t="str">
        <f t="shared" si="90"/>
        <v>n.a.</v>
      </c>
      <c r="O678" s="176" t="str">
        <f t="shared" si="89"/>
        <v>Celuloză și hârtie: Componente chimice</v>
      </c>
      <c r="P678" s="89"/>
      <c r="Q678" s="89" t="str">
        <f t="shared" si="92"/>
        <v>ConvF_Celuloză și hârtie: Componente chimice</v>
      </c>
      <c r="X678" s="100" t="b">
        <f t="shared" si="87"/>
        <v>1</v>
      </c>
      <c r="AJ678" s="661" t="s">
        <v>307</v>
      </c>
      <c r="AK678" s="661" t="s">
        <v>307</v>
      </c>
      <c r="AL678" s="661" t="s">
        <v>307</v>
      </c>
      <c r="AM678" s="661" t="s">
        <v>307</v>
      </c>
      <c r="AN678" s="661" t="s">
        <v>307</v>
      </c>
    </row>
    <row r="679" spans="1:40" ht="12.75" customHeight="1" outlineLevel="1" x14ac:dyDescent="0.2">
      <c r="A679" s="100">
        <v>47</v>
      </c>
      <c r="B679" s="644" t="str">
        <f t="shared" si="93"/>
        <v>Producerea de negru de fum</v>
      </c>
      <c r="C679" s="21" t="str">
        <f t="shared" si="93"/>
        <v>Negru de fum</v>
      </c>
      <c r="D679" s="21" t="str">
        <f t="shared" si="93"/>
        <v>Metoda bilanțului masic</v>
      </c>
      <c r="E679" s="21"/>
      <c r="F679" s="181" t="str">
        <f t="shared" si="88"/>
        <v>Metoda bilanțului masic, articolul 25</v>
      </c>
      <c r="G679" s="125" t="str">
        <f t="shared" si="94"/>
        <v>n.a.</v>
      </c>
      <c r="H679" s="178"/>
      <c r="I679" s="178"/>
      <c r="J679" s="181"/>
      <c r="K679" s="181"/>
      <c r="L679" s="178"/>
      <c r="M679" s="180"/>
      <c r="N679" s="125" t="str">
        <f t="shared" si="90"/>
        <v>n.a.</v>
      </c>
      <c r="O679" s="176" t="str">
        <f t="shared" si="89"/>
        <v>Negru de fum: Metoda bilanțului masic</v>
      </c>
      <c r="P679" s="89"/>
      <c r="Q679" s="89" t="str">
        <f t="shared" si="92"/>
        <v>ConvF_Negru de fum: Metoda bilanțului masic</v>
      </c>
      <c r="X679" s="100" t="b">
        <f t="shared" si="87"/>
        <v>1</v>
      </c>
      <c r="AJ679" s="661" t="s">
        <v>307</v>
      </c>
      <c r="AK679" s="661" t="s">
        <v>307</v>
      </c>
      <c r="AL679" s="661" t="s">
        <v>307</v>
      </c>
      <c r="AM679" s="661" t="s">
        <v>307</v>
      </c>
      <c r="AN679" s="661" t="s">
        <v>307</v>
      </c>
    </row>
    <row r="680" spans="1:40" ht="12.75" customHeight="1" outlineLevel="1" x14ac:dyDescent="0.2">
      <c r="A680" s="100">
        <v>48</v>
      </c>
      <c r="B680" s="644" t="str">
        <f t="shared" si="93"/>
        <v>Producerea de amoniac</v>
      </c>
      <c r="C680" s="21" t="str">
        <f t="shared" si="93"/>
        <v>Amoniac</v>
      </c>
      <c r="D680" s="21" t="str">
        <f t="shared" si="93"/>
        <v>Combustibil ca intrare în proces</v>
      </c>
      <c r="E680" s="21"/>
      <c r="F680" s="181" t="str">
        <f t="shared" si="88"/>
        <v>Metodă standard: Combustibil, articolul 24 alineatul (1)</v>
      </c>
      <c r="G680" s="125" t="str">
        <f t="shared" si="94"/>
        <v>n.a.</v>
      </c>
      <c r="H680" s="178"/>
      <c r="I680" s="178"/>
      <c r="J680" s="181"/>
      <c r="K680" s="181"/>
      <c r="L680" s="178"/>
      <c r="M680" s="180"/>
      <c r="N680" s="125" t="str">
        <f t="shared" si="90"/>
        <v>n.a.</v>
      </c>
      <c r="O680" s="176" t="str">
        <f t="shared" si="89"/>
        <v>Amoniac: Combustibil ca intrare în proces</v>
      </c>
      <c r="P680" s="89"/>
      <c r="Q680" s="89" t="str">
        <f t="shared" si="92"/>
        <v>ConvF_Amoniac: Combustibil ca intrare în proces</v>
      </c>
      <c r="X680" s="100" t="b">
        <f t="shared" si="87"/>
        <v>1</v>
      </c>
      <c r="AJ680" s="661" t="s">
        <v>307</v>
      </c>
      <c r="AK680" s="661" t="s">
        <v>307</v>
      </c>
      <c r="AL680" s="661" t="s">
        <v>307</v>
      </c>
      <c r="AM680" s="661" t="s">
        <v>307</v>
      </c>
      <c r="AN680" s="661" t="s">
        <v>307</v>
      </c>
    </row>
    <row r="681" spans="1:40" ht="12.75" customHeight="1" outlineLevel="1" x14ac:dyDescent="0.2">
      <c r="A681" s="100">
        <v>49</v>
      </c>
      <c r="B681" s="644" t="str">
        <f t="shared" si="93"/>
        <v>Producerea de hidrogen și de gaz de sinteză</v>
      </c>
      <c r="C681" s="21" t="str">
        <f t="shared" si="93"/>
        <v>Hidrogen și gaz de sinteză</v>
      </c>
      <c r="D681" s="21" t="str">
        <f t="shared" si="93"/>
        <v>Combustibil ca intrare în proces</v>
      </c>
      <c r="E681" s="21"/>
      <c r="F681" s="181" t="str">
        <f t="shared" si="88"/>
        <v>Metodă standard: Combustibil, articolul 24 alineatul (1)</v>
      </c>
      <c r="G681" s="125" t="str">
        <f t="shared" si="94"/>
        <v>n.a.</v>
      </c>
      <c r="H681" s="178"/>
      <c r="I681" s="178"/>
      <c r="J681" s="181"/>
      <c r="K681" s="181"/>
      <c r="L681" s="178"/>
      <c r="M681" s="180"/>
      <c r="N681" s="125" t="str">
        <f t="shared" si="90"/>
        <v>n.a.</v>
      </c>
      <c r="O681" s="176" t="str">
        <f t="shared" si="89"/>
        <v>Hidrogen și gaz de sinteză: Combustibil ca intrare în proces</v>
      </c>
      <c r="P681" s="89"/>
      <c r="Q681" s="89" t="str">
        <f t="shared" si="92"/>
        <v>ConvF_Hidrogen și gaz de sinteză: Combustibil ca intrare în proces</v>
      </c>
      <c r="X681" s="100" t="b">
        <f t="shared" si="87"/>
        <v>1</v>
      </c>
      <c r="AJ681" s="661" t="s">
        <v>307</v>
      </c>
      <c r="AK681" s="661" t="s">
        <v>307</v>
      </c>
      <c r="AL681" s="661" t="s">
        <v>307</v>
      </c>
      <c r="AM681" s="661" t="s">
        <v>307</v>
      </c>
      <c r="AN681" s="661" t="s">
        <v>307</v>
      </c>
    </row>
    <row r="682" spans="1:40" ht="12.75" customHeight="1" outlineLevel="1" x14ac:dyDescent="0.2">
      <c r="A682" s="100">
        <v>50</v>
      </c>
      <c r="B682" s="644" t="str">
        <f t="shared" si="93"/>
        <v>Producerea de hidrogen și de gaz de sinteză</v>
      </c>
      <c r="C682" s="21" t="str">
        <f t="shared" si="93"/>
        <v>Hidrogen și gaz de sinteză</v>
      </c>
      <c r="D682" s="21" t="str">
        <f t="shared" si="93"/>
        <v>Metoda bilanțului masic</v>
      </c>
      <c r="E682" s="21"/>
      <c r="F682" s="181" t="str">
        <f t="shared" si="88"/>
        <v>Metoda bilanțului masic, articolul 25</v>
      </c>
      <c r="G682" s="125" t="str">
        <f t="shared" si="94"/>
        <v>n.a.</v>
      </c>
      <c r="H682" s="178"/>
      <c r="I682" s="178"/>
      <c r="J682" s="181"/>
      <c r="K682" s="181"/>
      <c r="L682" s="178"/>
      <c r="M682" s="180"/>
      <c r="N682" s="125" t="str">
        <f t="shared" si="90"/>
        <v>n.a.</v>
      </c>
      <c r="O682" s="176" t="str">
        <f t="shared" si="89"/>
        <v>Hidrogen și gaz de sinteză: Metoda bilanțului masic</v>
      </c>
      <c r="P682" s="89"/>
      <c r="Q682" s="89" t="str">
        <f t="shared" si="92"/>
        <v>ConvF_Hidrogen și gaz de sinteză: Metoda bilanțului masic</v>
      </c>
      <c r="X682" s="100" t="b">
        <f t="shared" si="87"/>
        <v>1</v>
      </c>
      <c r="AJ682" s="661" t="s">
        <v>307</v>
      </c>
      <c r="AK682" s="661" t="s">
        <v>307</v>
      </c>
      <c r="AL682" s="661" t="s">
        <v>307</v>
      </c>
      <c r="AM682" s="661" t="s">
        <v>307</v>
      </c>
      <c r="AN682" s="661" t="s">
        <v>307</v>
      </c>
    </row>
    <row r="683" spans="1:40" ht="12.75" customHeight="1" outlineLevel="1" x14ac:dyDescent="0.2">
      <c r="A683" s="100">
        <v>51</v>
      </c>
      <c r="B683" s="644" t="str">
        <f t="shared" si="93"/>
        <v>Producerea de produse chimice vrac</v>
      </c>
      <c r="C683" s="21" t="str">
        <f t="shared" si="93"/>
        <v>Produse chimice organice vrac</v>
      </c>
      <c r="D683" s="21" t="str">
        <f t="shared" si="93"/>
        <v>Metoda bilanțului masic</v>
      </c>
      <c r="E683" s="21"/>
      <c r="F683" s="181" t="str">
        <f t="shared" si="88"/>
        <v>Metoda bilanțului masic, articolul 25</v>
      </c>
      <c r="G683" s="125" t="str">
        <f t="shared" si="94"/>
        <v>n.a.</v>
      </c>
      <c r="H683" s="178"/>
      <c r="I683" s="178"/>
      <c r="J683" s="181"/>
      <c r="K683" s="181"/>
      <c r="L683" s="178"/>
      <c r="M683" s="180"/>
      <c r="N683" s="125" t="str">
        <f t="shared" si="90"/>
        <v>n.a.</v>
      </c>
      <c r="O683" s="176" t="str">
        <f t="shared" si="89"/>
        <v>Produse chimice organice vrac: Metoda bilanțului masic</v>
      </c>
      <c r="P683" s="89"/>
      <c r="Q683" s="89" t="str">
        <f t="shared" si="92"/>
        <v>ConvF_Produse chimice organice vrac: Metoda bilanțului masic</v>
      </c>
      <c r="X683" s="100" t="b">
        <f t="shared" si="87"/>
        <v>1</v>
      </c>
      <c r="AJ683" s="661" t="s">
        <v>307</v>
      </c>
      <c r="AK683" s="661" t="s">
        <v>307</v>
      </c>
      <c r="AL683" s="661" t="s">
        <v>307</v>
      </c>
      <c r="AM683" s="661" t="s">
        <v>307</v>
      </c>
      <c r="AN683" s="661" t="s">
        <v>307</v>
      </c>
    </row>
    <row r="684" spans="1:40" ht="12.75" customHeight="1" outlineLevel="1" x14ac:dyDescent="0.2">
      <c r="A684" s="100">
        <v>52</v>
      </c>
      <c r="B684" s="644" t="str">
        <f t="shared" si="93"/>
        <v>Producerea sau prelucrarea metalelor feroase</v>
      </c>
      <c r="C684" s="21" t="str">
        <f t="shared" si="93"/>
        <v>Aluminiu secundar, (ne)feroase</v>
      </c>
      <c r="D684" s="21" t="str">
        <f t="shared" si="93"/>
        <v>Proces (metoda A): numai carbonat</v>
      </c>
      <c r="E684" s="634"/>
      <c r="F684" s="181" t="str">
        <f t="shared" si="88"/>
        <v>Metodă standard: Proces, articolul 24 alineatul (2)</v>
      </c>
      <c r="G684" s="125">
        <v>1</v>
      </c>
      <c r="H684" s="178" t="str">
        <f>Translations!$B$1127</f>
        <v>Valoare implicită FC = 1</v>
      </c>
      <c r="I684" s="178" t="str">
        <f>Translations!$B$527</f>
        <v>Analize de laborator</v>
      </c>
      <c r="J684" s="181"/>
      <c r="K684" s="181"/>
      <c r="L684" s="178"/>
      <c r="M684" s="180"/>
      <c r="N684" s="125">
        <f t="shared" si="90"/>
        <v>1</v>
      </c>
      <c r="O684" s="176" t="str">
        <f t="shared" si="89"/>
        <v>Aluminiu secundar, (ne)feroase: Proces (metoda A): numai carbonat</v>
      </c>
      <c r="P684" s="89"/>
      <c r="Q684" s="89" t="str">
        <f t="shared" si="92"/>
        <v>ConvF_Aluminiu secundar, (ne)feroase: Proces (metoda A): numai carbonat</v>
      </c>
      <c r="X684" s="100" t="b">
        <f t="shared" si="87"/>
        <v>0</v>
      </c>
      <c r="AJ684" s="661">
        <v>1</v>
      </c>
      <c r="AK684" s="661">
        <v>2</v>
      </c>
      <c r="AL684" s="661" t="s">
        <v>307</v>
      </c>
      <c r="AM684" s="661" t="s">
        <v>307</v>
      </c>
      <c r="AN684" s="661" t="s">
        <v>307</v>
      </c>
    </row>
    <row r="685" spans="1:40" ht="12.75" customHeight="1" outlineLevel="1" x14ac:dyDescent="0.2">
      <c r="A685" s="100">
        <v>53</v>
      </c>
      <c r="B685" s="644" t="str">
        <f t="shared" si="93"/>
        <v>Producerea sau prelucrarea metalelor feroase</v>
      </c>
      <c r="C685" s="21" t="str">
        <f t="shared" si="93"/>
        <v>Aluminiu secundar, (ne)feroase</v>
      </c>
      <c r="D685" s="21" t="str">
        <f t="shared" si="93"/>
        <v>Proces (metoda A): amestec (carbonat + necalcinat)</v>
      </c>
      <c r="E685" s="634"/>
      <c r="F685" s="181" t="str">
        <f t="shared" si="88"/>
        <v>Metodă standard: Proces, articolul 24 alineatul (2)</v>
      </c>
      <c r="G685" s="125">
        <v>1</v>
      </c>
      <c r="H685" s="178" t="str">
        <f>Translations!$B$1127</f>
        <v>Valoare implicită FC = 1</v>
      </c>
      <c r="I685" s="178" t="str">
        <f>Translations!$B$527</f>
        <v>Analize de laborator</v>
      </c>
      <c r="J685" s="181"/>
      <c r="K685" s="181"/>
      <c r="L685" s="178"/>
      <c r="M685" s="180"/>
      <c r="N685" s="125">
        <f t="shared" si="90"/>
        <v>1</v>
      </c>
      <c r="O685" s="176" t="str">
        <f t="shared" si="89"/>
        <v>Aluminiu secundar, (ne)feroase: Proces (metoda A): amestec (carbonat + necalcinat)</v>
      </c>
      <c r="P685" s="89"/>
      <c r="Q685" s="89" t="str">
        <f t="shared" si="92"/>
        <v>ConvF_Aluminiu secundar, (ne)feroase: Proces (metoda A): amestec (carbonat + necalcinat)</v>
      </c>
      <c r="X685" s="100" t="b">
        <f t="shared" si="87"/>
        <v>0</v>
      </c>
      <c r="AJ685" s="661">
        <v>1</v>
      </c>
      <c r="AK685" s="661">
        <v>2</v>
      </c>
      <c r="AL685" s="661" t="s">
        <v>307</v>
      </c>
      <c r="AM685" s="661" t="s">
        <v>307</v>
      </c>
      <c r="AN685" s="661" t="s">
        <v>307</v>
      </c>
    </row>
    <row r="686" spans="1:40" ht="12.75" customHeight="1" outlineLevel="1" x14ac:dyDescent="0.2">
      <c r="A686" s="100">
        <v>54</v>
      </c>
      <c r="B686" s="644" t="str">
        <f t="shared" si="93"/>
        <v>Producerea sau prelucrarea metalelor feroase</v>
      </c>
      <c r="C686" s="21" t="str">
        <f t="shared" si="93"/>
        <v>Aluminiu secundar, (ne)feroase</v>
      </c>
      <c r="D686" s="21" t="str">
        <f t="shared" si="93"/>
        <v>Proces (metoda A): necalcinat</v>
      </c>
      <c r="E686" s="634"/>
      <c r="F686" s="181" t="str">
        <f t="shared" si="88"/>
        <v>Metodă standard: Proces, articolul 24 alineatul (2)</v>
      </c>
      <c r="G686" s="125">
        <v>1</v>
      </c>
      <c r="H686" s="178" t="str">
        <f>Translations!$B$1127</f>
        <v>Valoare implicită FC = 1</v>
      </c>
      <c r="I686" s="178" t="str">
        <f>Translations!$B$527</f>
        <v>Analize de laborator</v>
      </c>
      <c r="J686" s="181"/>
      <c r="K686" s="181"/>
      <c r="L686" s="178"/>
      <c r="M686" s="180"/>
      <c r="N686" s="125">
        <f t="shared" si="90"/>
        <v>1</v>
      </c>
      <c r="O686" s="176" t="str">
        <f t="shared" si="89"/>
        <v>Aluminiu secundar, (ne)feroase: Proces (metoda A): necalcinat</v>
      </c>
      <c r="P686" s="89"/>
      <c r="Q686" s="89" t="str">
        <f t="shared" si="92"/>
        <v>ConvF_Aluminiu secundar, (ne)feroase: Proces (metoda A): necalcinat</v>
      </c>
      <c r="X686" s="100" t="b">
        <f t="shared" si="87"/>
        <v>0</v>
      </c>
      <c r="AJ686" s="661">
        <v>1</v>
      </c>
      <c r="AK686" s="661">
        <v>2</v>
      </c>
      <c r="AL686" s="661" t="s">
        <v>307</v>
      </c>
      <c r="AM686" s="661" t="s">
        <v>307</v>
      </c>
      <c r="AN686" s="661" t="s">
        <v>307</v>
      </c>
    </row>
    <row r="687" spans="1:40" ht="12.75" customHeight="1" outlineLevel="1" x14ac:dyDescent="0.2">
      <c r="A687" s="100">
        <v>55</v>
      </c>
      <c r="B687" s="644" t="str">
        <f t="shared" si="93"/>
        <v>Producerea sau prelucrarea metalelor feroase</v>
      </c>
      <c r="C687" s="21" t="str">
        <f t="shared" si="93"/>
        <v>Aluminiu secundar, (ne)feroase</v>
      </c>
      <c r="D687" s="21" t="str">
        <f t="shared" si="93"/>
        <v>Proces (metoda B): producție de oxizi</v>
      </c>
      <c r="E687" s="634"/>
      <c r="F687" s="181" t="str">
        <f t="shared" si="88"/>
        <v>Metodă standard: Proces, articolul 24 alineatul (2)</v>
      </c>
      <c r="G687" s="125">
        <v>1</v>
      </c>
      <c r="H687" s="178" t="str">
        <f>Translations!$B$1127</f>
        <v>Valoare implicită FC = 1</v>
      </c>
      <c r="I687" s="178" t="str">
        <f>Translations!$B$527</f>
        <v>Analize de laborator</v>
      </c>
      <c r="J687" s="181"/>
      <c r="K687" s="181"/>
      <c r="L687" s="178"/>
      <c r="M687" s="180"/>
      <c r="N687" s="125">
        <f t="shared" si="90"/>
        <v>1</v>
      </c>
      <c r="O687" s="176" t="str">
        <f t="shared" si="89"/>
        <v>Aluminiu secundar, (ne)feroase: Proces (metoda B): producție de oxizi</v>
      </c>
      <c r="P687" s="89"/>
      <c r="Q687" s="89" t="str">
        <f t="shared" si="92"/>
        <v>ConvF_Aluminiu secundar, (ne)feroase: Proces (metoda B): producție de oxizi</v>
      </c>
      <c r="X687" s="100" t="b">
        <f t="shared" si="87"/>
        <v>0</v>
      </c>
      <c r="AJ687" s="661">
        <v>1</v>
      </c>
      <c r="AK687" s="661">
        <v>2</v>
      </c>
      <c r="AL687" s="661" t="s">
        <v>307</v>
      </c>
      <c r="AM687" s="661" t="s">
        <v>307</v>
      </c>
      <c r="AN687" s="661" t="s">
        <v>307</v>
      </c>
    </row>
    <row r="688" spans="1:40" ht="12.75" customHeight="1" outlineLevel="1" x14ac:dyDescent="0.2">
      <c r="A688" s="100">
        <v>56</v>
      </c>
      <c r="B688" s="644" t="str">
        <f t="shared" si="93"/>
        <v>Producerea sau prelucrarea metalelor feroase</v>
      </c>
      <c r="C688" s="21" t="str">
        <f t="shared" si="93"/>
        <v>Aluminiu secundar, (ne)feroase</v>
      </c>
      <c r="D688" s="21" t="str">
        <f t="shared" si="93"/>
        <v>Metoda bilanțului masic</v>
      </c>
      <c r="E688" s="21"/>
      <c r="F688" s="181" t="str">
        <f t="shared" si="88"/>
        <v>Metoda bilanțului masic, articolul 25</v>
      </c>
      <c r="G688" s="125" t="str">
        <f>EUconst_NA</f>
        <v>n.a.</v>
      </c>
      <c r="H688" s="178"/>
      <c r="I688" s="178"/>
      <c r="J688" s="181"/>
      <c r="K688" s="181"/>
      <c r="L688" s="178"/>
      <c r="M688" s="180"/>
      <c r="N688" s="125" t="str">
        <f>G688</f>
        <v>n.a.</v>
      </c>
      <c r="O688" s="176" t="str">
        <f t="shared" si="89"/>
        <v>Aluminiu secundar, (ne)feroase: Metoda bilanțului masic</v>
      </c>
      <c r="P688" s="89"/>
      <c r="Q688" s="89" t="str">
        <f t="shared" si="92"/>
        <v>ConvF_Aluminiu secundar, (ne)feroase: Metoda bilanțului masic</v>
      </c>
      <c r="X688" s="100" t="b">
        <f t="shared" si="87"/>
        <v>1</v>
      </c>
      <c r="AJ688" s="661" t="s">
        <v>307</v>
      </c>
      <c r="AK688" s="661" t="s">
        <v>307</v>
      </c>
      <c r="AL688" s="661" t="s">
        <v>307</v>
      </c>
      <c r="AM688" s="661" t="s">
        <v>307</v>
      </c>
      <c r="AN688" s="661" t="s">
        <v>307</v>
      </c>
    </row>
    <row r="689" spans="1:40" ht="12.75" customHeight="1" outlineLevel="1" x14ac:dyDescent="0.2">
      <c r="A689" s="100">
        <v>57</v>
      </c>
      <c r="B689" s="644" t="str">
        <f t="shared" si="93"/>
        <v>Producerea de sodă calcinată și de bicarbonat de sodiu</v>
      </c>
      <c r="C689" s="21" t="str">
        <f t="shared" si="93"/>
        <v>Sodă calcinată / bicarbonat de sodiu</v>
      </c>
      <c r="D689" s="21" t="str">
        <f t="shared" si="93"/>
        <v>Metoda bilanțului masic</v>
      </c>
      <c r="E689" s="21"/>
      <c r="F689" s="181" t="str">
        <f t="shared" si="88"/>
        <v>Metoda bilanțului masic, articolul 25</v>
      </c>
      <c r="G689" s="125" t="str">
        <f>EUconst_NA</f>
        <v>n.a.</v>
      </c>
      <c r="H689" s="178"/>
      <c r="I689" s="178"/>
      <c r="J689" s="181"/>
      <c r="K689" s="181"/>
      <c r="L689" s="178"/>
      <c r="M689" s="180"/>
      <c r="N689" s="125" t="str">
        <f>G689</f>
        <v>n.a.</v>
      </c>
      <c r="O689" s="176" t="str">
        <f t="shared" si="89"/>
        <v>Sodă calcinată / bicarbonat de sodiu: Metoda bilanțului masic</v>
      </c>
      <c r="P689" s="89"/>
      <c r="Q689" s="89" t="str">
        <f t="shared" si="92"/>
        <v>ConvF_Sodă calcinată / bicarbonat de sodiu: Metoda bilanțului masic</v>
      </c>
      <c r="U689" s="263"/>
      <c r="X689" s="100" t="b">
        <f t="shared" si="87"/>
        <v>1</v>
      </c>
      <c r="AJ689" s="661" t="s">
        <v>307</v>
      </c>
      <c r="AK689" s="661" t="s">
        <v>307</v>
      </c>
      <c r="AL689" s="661" t="s">
        <v>307</v>
      </c>
      <c r="AM689" s="661" t="s">
        <v>307</v>
      </c>
      <c r="AN689" s="661" t="s">
        <v>307</v>
      </c>
    </row>
    <row r="690" spans="1:40" ht="12.75" customHeight="1" outlineLevel="1" x14ac:dyDescent="0.2">
      <c r="A690" s="100">
        <v>58</v>
      </c>
      <c r="B690" s="644" t="str">
        <f t="shared" si="93"/>
        <v>Producerea de aluminiu primar</v>
      </c>
      <c r="C690" s="21" t="str">
        <f t="shared" si="93"/>
        <v>Aluminiu primar</v>
      </c>
      <c r="D690" s="21" t="str">
        <f t="shared" si="93"/>
        <v>Metoda bilanțului masic</v>
      </c>
      <c r="E690" s="21"/>
      <c r="F690" s="181" t="str">
        <f t="shared" si="88"/>
        <v>Metoda bilanțului masic, articolul 25</v>
      </c>
      <c r="G690" s="125" t="str">
        <f>EUconst_NA</f>
        <v>n.a.</v>
      </c>
      <c r="H690" s="178"/>
      <c r="I690" s="178"/>
      <c r="J690" s="181"/>
      <c r="K690" s="181"/>
      <c r="L690" s="178"/>
      <c r="M690" s="180"/>
      <c r="N690" s="125" t="str">
        <f>G690</f>
        <v>n.a.</v>
      </c>
      <c r="O690" s="176" t="str">
        <f t="shared" si="89"/>
        <v>Aluminiu primar: Metoda bilanțului masic</v>
      </c>
      <c r="P690" s="89"/>
      <c r="Q690" s="89" t="str">
        <f t="shared" si="92"/>
        <v>ConvF_Aluminiu primar: Metoda bilanțului masic</v>
      </c>
      <c r="X690" s="100" t="b">
        <f>IF(G690=EUconst_NA,TRUE,FALSE)</f>
        <v>1</v>
      </c>
      <c r="AJ690" s="661" t="s">
        <v>307</v>
      </c>
      <c r="AK690" s="661" t="s">
        <v>307</v>
      </c>
      <c r="AL690" s="661" t="s">
        <v>307</v>
      </c>
      <c r="AM690" s="661" t="s">
        <v>307</v>
      </c>
      <c r="AN690" s="661" t="s">
        <v>307</v>
      </c>
    </row>
    <row r="691" spans="1:40" ht="12.75" customHeight="1" outlineLevel="1" x14ac:dyDescent="0.2">
      <c r="A691" s="100">
        <v>59</v>
      </c>
      <c r="B691" s="644" t="str">
        <f t="shared" si="93"/>
        <v>Producerea de aluminiu primar</v>
      </c>
      <c r="C691" s="21" t="str">
        <f t="shared" si="93"/>
        <v>Aluminiu primar</v>
      </c>
      <c r="D691" s="21" t="str">
        <f t="shared" si="93"/>
        <v>Emisii de PFC (metoda pantei)</v>
      </c>
      <c r="E691" s="21"/>
      <c r="F691" s="181" t="str">
        <f t="shared" si="88"/>
        <v>Calcul cu dispoziții speciale pentru PFC (anexa IV secțiunea 8)</v>
      </c>
      <c r="G691" s="125" t="str">
        <f>EUconst_NA</f>
        <v>n.a.</v>
      </c>
      <c r="H691" s="178"/>
      <c r="I691" s="178"/>
      <c r="J691" s="181"/>
      <c r="K691" s="181"/>
      <c r="L691" s="178"/>
      <c r="M691" s="180"/>
      <c r="N691" s="125" t="str">
        <f>G691</f>
        <v>n.a.</v>
      </c>
      <c r="O691" s="176" t="str">
        <f t="shared" si="89"/>
        <v>Aluminiu primar: Emisii de PFC (metoda pantei)</v>
      </c>
      <c r="P691" s="89"/>
      <c r="Q691" s="89" t="str">
        <f t="shared" si="92"/>
        <v>ConvF_Aluminiu primar: Emisii de PFC (metoda pantei)</v>
      </c>
      <c r="X691" s="100" t="b">
        <f t="shared" si="87"/>
        <v>1</v>
      </c>
      <c r="AJ691" s="661" t="s">
        <v>307</v>
      </c>
      <c r="AK691" s="661" t="s">
        <v>307</v>
      </c>
      <c r="AL691" s="661" t="s">
        <v>307</v>
      </c>
      <c r="AM691" s="661" t="s">
        <v>307</v>
      </c>
      <c r="AN691" s="661" t="s">
        <v>307</v>
      </c>
    </row>
    <row r="692" spans="1:40" ht="12.75" customHeight="1" outlineLevel="1" x14ac:dyDescent="0.2">
      <c r="A692" s="100">
        <v>60</v>
      </c>
      <c r="B692" s="644" t="str">
        <f t="shared" si="93"/>
        <v>Producerea de aluminiu primar</v>
      </c>
      <c r="C692" s="21" t="str">
        <f t="shared" si="93"/>
        <v>Aluminiu primar</v>
      </c>
      <c r="D692" s="21" t="str">
        <f t="shared" si="93"/>
        <v>Emisii de PFC (metoda supratensiunii)</v>
      </c>
      <c r="E692" s="21"/>
      <c r="F692" s="181" t="str">
        <f t="shared" si="88"/>
        <v>Calcul cu dispoziții speciale pentru PFC (anexa IV secțiunea 8)</v>
      </c>
      <c r="G692" s="125" t="str">
        <f>EUconst_NA</f>
        <v>n.a.</v>
      </c>
      <c r="H692" s="178"/>
      <c r="I692" s="178"/>
      <c r="J692" s="181"/>
      <c r="K692" s="181"/>
      <c r="L692" s="178"/>
      <c r="M692" s="180"/>
      <c r="N692" s="125" t="str">
        <f>G692</f>
        <v>n.a.</v>
      </c>
      <c r="O692" s="176" t="str">
        <f t="shared" si="89"/>
        <v>Aluminiu primar: Emisii de PFC (metoda supratensiunii)</v>
      </c>
      <c r="P692" s="89"/>
      <c r="Q692" s="89" t="str">
        <f t="shared" si="92"/>
        <v>ConvF_Aluminiu primar: Emisii de PFC (metoda supratensiunii)</v>
      </c>
      <c r="X692" s="100" t="b">
        <f t="shared" si="87"/>
        <v>1</v>
      </c>
      <c r="AJ692" s="661" t="s">
        <v>307</v>
      </c>
      <c r="AK692" s="661" t="s">
        <v>307</v>
      </c>
      <c r="AL692" s="661" t="s">
        <v>307</v>
      </c>
      <c r="AM692" s="661" t="s">
        <v>307</v>
      </c>
      <c r="AN692" s="661" t="s">
        <v>307</v>
      </c>
    </row>
    <row r="693" spans="1:40" ht="12.75" customHeight="1" outlineLevel="1" x14ac:dyDescent="0.2">
      <c r="B693" s="89"/>
      <c r="C693" s="89"/>
      <c r="D693" s="89"/>
      <c r="E693" s="89"/>
      <c r="F693" s="89"/>
      <c r="G693" s="89"/>
      <c r="H693" s="109"/>
      <c r="I693" s="109"/>
      <c r="J693" s="89"/>
      <c r="K693" s="89"/>
      <c r="L693" s="109"/>
      <c r="M693" s="109"/>
      <c r="N693" s="125"/>
      <c r="O693" s="89"/>
      <c r="P693" s="89"/>
      <c r="Q693" s="89"/>
      <c r="X693" s="100" t="b">
        <f>IF(G693=EUconst_NA,TRUE,FALSE)</f>
        <v>0</v>
      </c>
    </row>
    <row r="694" spans="1:40" s="164" customFormat="1" x14ac:dyDescent="0.2">
      <c r="B694" s="179" t="str">
        <f>Translations!$B$1131</f>
        <v>Măsurare</v>
      </c>
      <c r="C694" s="170"/>
      <c r="D694" s="170"/>
      <c r="E694" s="170"/>
      <c r="F694" s="179"/>
      <c r="G694" s="173" t="str">
        <f>Translations!$B$960</f>
        <v>Minim</v>
      </c>
      <c r="H694" s="173">
        <v>1</v>
      </c>
      <c r="I694" s="173">
        <v>2</v>
      </c>
      <c r="J694" s="173" t="s">
        <v>402</v>
      </c>
      <c r="K694" s="173" t="str">
        <f>Translations!$B$928</f>
        <v>2b</v>
      </c>
      <c r="L694" s="173">
        <v>3</v>
      </c>
      <c r="M694" s="241">
        <v>4</v>
      </c>
      <c r="N694" s="173" t="str">
        <f>Translations!$B$961</f>
        <v>Maxim</v>
      </c>
    </row>
    <row r="695" spans="1:40" ht="12.75" customHeight="1" outlineLevel="1" x14ac:dyDescent="0.2">
      <c r="B695" s="89" t="str">
        <f>B50</f>
        <v>CO2</v>
      </c>
      <c r="C695" s="89"/>
      <c r="D695" s="89"/>
      <c r="E695" s="89"/>
      <c r="F695" s="89"/>
      <c r="G695" s="89">
        <v>2</v>
      </c>
      <c r="H695" s="175" t="str">
        <f>Translations!$B$1132</f>
        <v>± 10,0%</v>
      </c>
      <c r="I695" s="175" t="str">
        <f>Translations!$B$966</f>
        <v>± 7,5%</v>
      </c>
      <c r="J695" s="89"/>
      <c r="K695" s="89"/>
      <c r="L695" s="175" t="str">
        <f>Translations!$B$967</f>
        <v>± 5,0%</v>
      </c>
      <c r="M695" s="175" t="str">
        <f>Translations!$B$968</f>
        <v>± 2,5%</v>
      </c>
      <c r="N695" s="125">
        <f>IF(G695=EUconst_NA,EUconst_NA,IF(ISBLANK(J695),COUNTA(H695:M695),COUNTA(H695,J695,L695)))</f>
        <v>4</v>
      </c>
      <c r="O695" s="89"/>
      <c r="P695" s="89"/>
      <c r="Q695" s="89"/>
      <c r="Z695" s="89"/>
      <c r="AA695" s="89"/>
      <c r="AB695" s="89"/>
      <c r="AC695" s="89"/>
      <c r="AD695" s="89"/>
      <c r="AE695" s="89"/>
      <c r="AF695" s="89"/>
      <c r="AG695" s="89"/>
    </row>
    <row r="696" spans="1:40" ht="12.75" customHeight="1" outlineLevel="1" x14ac:dyDescent="0.2">
      <c r="B696" s="89" t="str">
        <f>C50</f>
        <v>N2O</v>
      </c>
      <c r="C696" s="89"/>
      <c r="D696" s="89"/>
      <c r="E696" s="89"/>
      <c r="F696" s="89"/>
      <c r="G696" s="89">
        <v>2</v>
      </c>
      <c r="H696" s="175" t="str">
        <f>Translations!$B$1132</f>
        <v>± 10,0%</v>
      </c>
      <c r="I696" s="175" t="str">
        <f>Translations!$B$966</f>
        <v>± 7,5%</v>
      </c>
      <c r="J696" s="89"/>
      <c r="K696" s="89"/>
      <c r="L696" s="175" t="str">
        <f>Translations!$B$967</f>
        <v>± 5,0%</v>
      </c>
      <c r="M696" s="226" t="str">
        <f>EUconst_NA</f>
        <v>n.a.</v>
      </c>
      <c r="N696" s="125">
        <v>3</v>
      </c>
      <c r="O696" s="89"/>
      <c r="P696" s="89"/>
      <c r="Q696" s="89"/>
      <c r="Z696" s="89"/>
      <c r="AA696" s="89"/>
      <c r="AB696" s="89"/>
      <c r="AC696" s="89"/>
      <c r="AD696" s="89"/>
      <c r="AE696" s="89"/>
      <c r="AF696" s="89"/>
      <c r="AG696" s="89"/>
    </row>
    <row r="697" spans="1:40" ht="12.75" customHeight="1" outlineLevel="1" x14ac:dyDescent="0.2">
      <c r="B697" s="89" t="str">
        <f>D50</f>
        <v>Transfer de CO2</v>
      </c>
      <c r="C697" s="89"/>
      <c r="D697" s="89"/>
      <c r="E697" s="89"/>
      <c r="F697" s="89"/>
      <c r="G697" s="648">
        <v>2</v>
      </c>
      <c r="H697" s="175" t="str">
        <f>Translations!$B$1132</f>
        <v>± 10,0%</v>
      </c>
      <c r="I697" s="175" t="str">
        <f>Translations!$B$966</f>
        <v>± 7,5%</v>
      </c>
      <c r="J697" s="89"/>
      <c r="K697" s="89"/>
      <c r="L697" s="175" t="str">
        <f>Translations!$B$967</f>
        <v>± 5,0%</v>
      </c>
      <c r="M697" s="175" t="str">
        <f>Translations!$B$968</f>
        <v>± 2,5%</v>
      </c>
      <c r="N697" s="125">
        <f>IF(G697=EUconst_NA,EUconst_NA,IF(ISBLANK(J697),COUNTA(H697:M697),COUNTA(H697,J697,L697)))</f>
        <v>4</v>
      </c>
      <c r="O697" s="89"/>
      <c r="P697" s="89"/>
      <c r="Q697" s="89"/>
      <c r="Z697" s="89"/>
      <c r="AA697" s="89"/>
      <c r="AB697" s="89"/>
      <c r="AC697" s="89"/>
      <c r="AD697" s="89"/>
      <c r="AE697" s="89"/>
      <c r="AF697" s="89"/>
      <c r="AG697" s="89"/>
    </row>
    <row r="698" spans="1:40" ht="12.75" customHeight="1" outlineLevel="1" x14ac:dyDescent="0.2">
      <c r="B698" s="648" t="str">
        <f>Translations!$B$1241</f>
        <v>Transfer de N2O</v>
      </c>
      <c r="C698" s="89"/>
      <c r="D698" s="89"/>
      <c r="E698" s="89"/>
      <c r="F698" s="89"/>
      <c r="G698" s="648">
        <v>2</v>
      </c>
      <c r="H698" s="647" t="str">
        <f>Translations!$B$1132</f>
        <v>± 10,0%</v>
      </c>
      <c r="I698" s="647" t="str">
        <f>Translations!$B$966</f>
        <v>± 7,5%</v>
      </c>
      <c r="J698" s="648"/>
      <c r="K698" s="648"/>
      <c r="L698" s="647" t="str">
        <f>Translations!$B$967</f>
        <v>± 5,0%</v>
      </c>
      <c r="M698" s="653" t="str">
        <f>EUconst_NA</f>
        <v>n.a.</v>
      </c>
      <c r="N698" s="651">
        <v>3</v>
      </c>
      <c r="O698" s="89"/>
      <c r="P698" s="89"/>
      <c r="Q698" s="89"/>
      <c r="Z698" s="89"/>
      <c r="AA698" s="89"/>
      <c r="AB698" s="89"/>
      <c r="AC698" s="89"/>
      <c r="AD698" s="89"/>
      <c r="AE698" s="89"/>
      <c r="AF698" s="89"/>
      <c r="AG698" s="89"/>
    </row>
    <row r="699" spans="1:40" ht="12.75" customHeight="1" outlineLevel="1" x14ac:dyDescent="0.2">
      <c r="B699" s="89"/>
      <c r="C699" s="89"/>
      <c r="D699" s="89"/>
      <c r="E699" s="89"/>
      <c r="F699" s="89"/>
      <c r="G699" s="89"/>
      <c r="H699" s="89"/>
      <c r="I699" s="89"/>
      <c r="J699" s="89"/>
      <c r="K699" s="89"/>
      <c r="L699" s="89"/>
      <c r="M699" s="89"/>
      <c r="N699" s="89"/>
      <c r="O699" s="89"/>
      <c r="P699" s="89"/>
      <c r="Q699" s="89"/>
      <c r="Z699" s="89"/>
      <c r="AA699" s="89"/>
      <c r="AB699" s="89"/>
      <c r="AC699" s="89"/>
      <c r="AD699" s="89"/>
      <c r="AE699" s="89"/>
      <c r="AF699" s="89"/>
      <c r="AG699" s="89"/>
    </row>
    <row r="700" spans="1:40" ht="12.75" customHeight="1" outlineLevel="1" x14ac:dyDescent="0.2">
      <c r="B700" s="89"/>
      <c r="C700" s="89"/>
      <c r="D700" s="89"/>
      <c r="E700" s="89"/>
      <c r="F700" s="89"/>
      <c r="G700" s="89"/>
      <c r="H700" s="89"/>
      <c r="I700" s="89"/>
      <c r="J700" s="89"/>
      <c r="K700" s="89"/>
      <c r="L700" s="89"/>
      <c r="M700" s="89"/>
      <c r="N700" s="89"/>
      <c r="O700" s="89"/>
      <c r="P700" s="89"/>
      <c r="Q700" s="89"/>
      <c r="Z700" s="89"/>
      <c r="AA700" s="89"/>
      <c r="AB700" s="89"/>
      <c r="AC700" s="89"/>
      <c r="AD700" s="89"/>
      <c r="AE700" s="89"/>
      <c r="AF700" s="89"/>
      <c r="AG700" s="89"/>
    </row>
    <row r="701" spans="1:40" ht="12.75" customHeight="1" outlineLevel="1" x14ac:dyDescent="0.2">
      <c r="B701" s="89"/>
      <c r="C701" s="89"/>
      <c r="D701" s="89"/>
      <c r="E701" s="89"/>
      <c r="F701" s="89"/>
      <c r="G701" s="89"/>
      <c r="H701" s="89"/>
      <c r="I701" s="89"/>
      <c r="J701" s="89"/>
      <c r="K701" s="89"/>
      <c r="L701" s="89"/>
      <c r="M701" s="89"/>
      <c r="N701" s="89"/>
      <c r="O701" s="89"/>
      <c r="P701" s="89"/>
      <c r="Q701" s="89"/>
      <c r="Z701" s="89"/>
      <c r="AA701" s="89"/>
      <c r="AB701" s="89"/>
      <c r="AC701" s="89"/>
      <c r="AD701" s="89"/>
      <c r="AE701" s="89"/>
      <c r="AF701" s="89"/>
      <c r="AG701" s="89"/>
    </row>
    <row r="702" spans="1:40" ht="12.75" customHeight="1" outlineLevel="1" x14ac:dyDescent="0.2">
      <c r="B702" s="89"/>
      <c r="C702" s="89"/>
      <c r="D702" s="89"/>
      <c r="E702" s="89"/>
      <c r="F702" s="89"/>
      <c r="G702" s="89"/>
      <c r="H702" s="89"/>
      <c r="I702" s="89"/>
      <c r="J702" s="89"/>
      <c r="K702" s="89"/>
      <c r="L702" s="89"/>
      <c r="M702" s="89"/>
      <c r="N702" s="89"/>
      <c r="O702" s="89"/>
      <c r="P702" s="89"/>
      <c r="Q702" s="89"/>
      <c r="Z702" s="89"/>
      <c r="AA702" s="89"/>
      <c r="AB702" s="89"/>
      <c r="AC702" s="89"/>
      <c r="AD702" s="89"/>
      <c r="AE702" s="89"/>
      <c r="AF702" s="89"/>
      <c r="AG702" s="89"/>
    </row>
    <row r="703" spans="1:40" ht="12.75" customHeight="1" outlineLevel="1" x14ac:dyDescent="0.2">
      <c r="B703" s="89"/>
      <c r="C703" s="89"/>
      <c r="D703" s="89"/>
      <c r="E703" s="89"/>
      <c r="F703" s="89"/>
      <c r="G703" s="89"/>
      <c r="H703" s="89"/>
      <c r="I703" s="89"/>
      <c r="J703" s="89"/>
      <c r="K703" s="89"/>
      <c r="L703" s="89"/>
      <c r="M703" s="89"/>
      <c r="N703" s="89"/>
      <c r="O703" s="89"/>
      <c r="P703" s="89"/>
      <c r="Q703" s="89"/>
      <c r="Z703" s="89"/>
      <c r="AA703" s="89"/>
      <c r="AB703" s="89"/>
      <c r="AC703" s="89"/>
      <c r="AD703" s="89"/>
      <c r="AE703" s="89"/>
      <c r="AF703" s="89"/>
      <c r="AG703" s="89"/>
    </row>
    <row r="704" spans="1:40" ht="12.75" customHeight="1" outlineLevel="1" x14ac:dyDescent="0.2">
      <c r="B704" s="89"/>
      <c r="C704" s="89"/>
      <c r="D704" s="89"/>
      <c r="E704" s="89"/>
      <c r="F704" s="89"/>
      <c r="G704" s="89"/>
      <c r="H704" s="89"/>
      <c r="I704" s="89"/>
      <c r="J704" s="89"/>
      <c r="K704" s="89"/>
      <c r="L704" s="89"/>
      <c r="M704" s="89"/>
      <c r="N704" s="89"/>
      <c r="O704" s="89"/>
      <c r="P704" s="89"/>
      <c r="Q704" s="89"/>
      <c r="Z704" s="89"/>
      <c r="AA704" s="89"/>
      <c r="AB704" s="89"/>
      <c r="AC704" s="89"/>
      <c r="AD704" s="89"/>
      <c r="AE704" s="89"/>
      <c r="AF704" s="89"/>
      <c r="AG704" s="89"/>
    </row>
    <row r="705" spans="1:33" ht="12.75" customHeight="1" outlineLevel="1" x14ac:dyDescent="0.2">
      <c r="B705" s="89"/>
      <c r="C705" s="89"/>
      <c r="D705" s="89"/>
      <c r="E705" s="89"/>
      <c r="F705" s="89"/>
      <c r="G705" s="89"/>
      <c r="H705" s="89"/>
      <c r="I705" s="89"/>
      <c r="J705" s="89"/>
      <c r="K705" s="89"/>
      <c r="L705" s="89"/>
      <c r="M705" s="89"/>
      <c r="N705" s="89"/>
      <c r="O705" s="89"/>
      <c r="P705" s="89"/>
      <c r="Q705" s="89"/>
      <c r="Z705" s="89"/>
      <c r="AA705" s="89"/>
      <c r="AB705" s="89"/>
      <c r="AC705" s="89"/>
      <c r="AD705" s="89"/>
      <c r="AE705" s="89"/>
      <c r="AF705" s="89"/>
      <c r="AG705" s="89"/>
    </row>
    <row r="706" spans="1:33" ht="12.75" customHeight="1" outlineLevel="1" x14ac:dyDescent="0.2">
      <c r="B706" s="89"/>
      <c r="C706" s="89"/>
      <c r="D706" s="89"/>
      <c r="E706" s="89"/>
      <c r="F706" s="89"/>
      <c r="G706" s="89"/>
      <c r="H706" s="89"/>
      <c r="I706" s="89"/>
      <c r="J706" s="89"/>
      <c r="K706" s="89"/>
      <c r="L706" s="89"/>
      <c r="M706" s="89"/>
      <c r="N706" s="89"/>
      <c r="O706" s="89"/>
      <c r="P706" s="89"/>
      <c r="Q706" s="89"/>
      <c r="Z706" s="89"/>
      <c r="AA706" s="89"/>
      <c r="AB706" s="89"/>
      <c r="AC706" s="89"/>
      <c r="AD706" s="89"/>
      <c r="AE706" s="89"/>
      <c r="AF706" s="89"/>
      <c r="AG706" s="89"/>
    </row>
    <row r="707" spans="1:33" s="164" customFormat="1" x14ac:dyDescent="0.2"/>
    <row r="708" spans="1:33" s="27" customFormat="1" x14ac:dyDescent="0.2">
      <c r="B708" s="118"/>
      <c r="C708" s="169"/>
      <c r="D708" s="183"/>
      <c r="E708" s="183"/>
      <c r="F708" s="169"/>
      <c r="G708" s="183"/>
      <c r="H708" s="183"/>
      <c r="J708" s="118"/>
      <c r="K708" s="184"/>
      <c r="L708" s="184"/>
      <c r="M708" s="185"/>
      <c r="N708" s="185"/>
      <c r="O708" s="184"/>
      <c r="P708" s="185"/>
    </row>
    <row r="709" spans="1:33" s="164" customFormat="1" x14ac:dyDescent="0.2">
      <c r="B709" s="179" t="s">
        <v>529</v>
      </c>
      <c r="D709" s="186" t="str">
        <f>Translations!$B$1133</f>
        <v>Niveluri</v>
      </c>
    </row>
    <row r="710" spans="1:33" s="78" customFormat="1" x14ac:dyDescent="0.2">
      <c r="B710" s="90"/>
      <c r="C710" s="132">
        <v>1</v>
      </c>
      <c r="D710" s="132">
        <v>1</v>
      </c>
      <c r="E710" s="100"/>
      <c r="F710" s="100"/>
    </row>
    <row r="711" spans="1:33" s="78" customFormat="1" x14ac:dyDescent="0.2">
      <c r="B711" s="90"/>
      <c r="C711" s="132">
        <v>2</v>
      </c>
      <c r="D711" s="132">
        <v>2</v>
      </c>
      <c r="E711" s="100"/>
      <c r="F711" s="100"/>
    </row>
    <row r="712" spans="1:33" s="78" customFormat="1" x14ac:dyDescent="0.2">
      <c r="B712" s="90"/>
      <c r="C712" s="132">
        <v>3</v>
      </c>
      <c r="D712" s="132" t="s">
        <v>402</v>
      </c>
      <c r="E712" s="100"/>
      <c r="F712" s="100"/>
    </row>
    <row r="713" spans="1:33" s="78" customFormat="1" x14ac:dyDescent="0.2">
      <c r="B713" s="90"/>
      <c r="C713" s="132">
        <v>4</v>
      </c>
      <c r="D713" s="132" t="str">
        <f>Translations!$B$928</f>
        <v>2b</v>
      </c>
      <c r="E713" s="100"/>
      <c r="F713" s="100"/>
    </row>
    <row r="714" spans="1:33" s="78" customFormat="1" x14ac:dyDescent="0.2">
      <c r="B714" s="90"/>
      <c r="C714" s="132">
        <v>5</v>
      </c>
      <c r="D714" s="132">
        <v>3</v>
      </c>
      <c r="E714" s="100"/>
      <c r="F714" s="100"/>
    </row>
    <row r="715" spans="1:33" s="78" customFormat="1" x14ac:dyDescent="0.2">
      <c r="B715" s="90"/>
      <c r="C715" s="132">
        <v>6</v>
      </c>
      <c r="D715" s="132">
        <v>4</v>
      </c>
      <c r="E715" s="100"/>
      <c r="F715" s="100"/>
    </row>
    <row r="716" spans="1:33" s="187" customFormat="1" x14ac:dyDescent="0.2">
      <c r="A716" s="179" t="str">
        <f>Translations!$B$1134</f>
        <v>Calcul – niveluri aplicabile</v>
      </c>
    </row>
    <row r="717" spans="1:33" s="83" customFormat="1" x14ac:dyDescent="0.2">
      <c r="B717" s="125" t="str">
        <f>Translations!$B$1135</f>
        <v>Emițător mic</v>
      </c>
      <c r="C717" s="132" t="str">
        <f>Translations!$B$1136</f>
        <v>Categoria</v>
      </c>
      <c r="D717" s="109" t="str">
        <f>Translations!$B$1137</f>
        <v>Cat. flux de sursă</v>
      </c>
      <c r="E717" s="132"/>
      <c r="F717" s="125" t="str">
        <f>Translations!$B$1138</f>
        <v>Mesaj</v>
      </c>
    </row>
    <row r="718" spans="1:33" s="83" customFormat="1" x14ac:dyDescent="0.2">
      <c r="B718" s="90" t="str">
        <f>EUconst_CNTR_SmallEmitter</f>
        <v>SmallEmitter_</v>
      </c>
      <c r="C718" s="125" t="s">
        <v>238</v>
      </c>
      <c r="D718" s="132">
        <v>1</v>
      </c>
      <c r="E718" s="225" t="str">
        <f>B718 &amp; C718 &amp; "_" &amp; D718</f>
        <v>SmallEmitter_A_1</v>
      </c>
      <c r="F718" s="21" t="str">
        <f>Translations!$B$1139</f>
        <v>Articolul 47 alineatul (6) Instalații cu emisii reduse (emițător mic): pentru toate fluxurile de sursă se poate folosi nivelul 1 ca o condiție minimă pentru datele de activitate și factorii de calcul, cu excepția cazului în care acuratețea se poate obține fără eforturi suplimentare din partea operatorului, fără a furniza dovezi cu privire la faptul că aplicarea de niveluri mai ridicate nu este fezabilă din punct de vedere tehnic sau ar presupune costuri excesive.</v>
      </c>
      <c r="G718" s="188"/>
    </row>
    <row r="719" spans="1:33" s="83" customFormat="1" x14ac:dyDescent="0.2">
      <c r="B719" s="90" t="str">
        <f>EUconst_CNTR_SmallEmitter</f>
        <v>SmallEmitter_</v>
      </c>
      <c r="C719" s="125" t="s">
        <v>238</v>
      </c>
      <c r="D719" s="132">
        <v>2</v>
      </c>
      <c r="E719" s="225" t="str">
        <f t="shared" ref="E719:E729" si="95">B719 &amp; C719 &amp; "_" &amp; D719</f>
        <v>SmallEmitter_A_2</v>
      </c>
      <c r="F719" s="116" t="str">
        <f>Translations!$B$1139</f>
        <v>Articolul 47 alineatul (6) Instalații cu emisii reduse (emițător mic): pentru toate fluxurile de sursă se poate folosi nivelul 1 ca o condiție minimă pentru datele de activitate și factorii de calcul, cu excepția cazului în care acuratețea se poate obține fără eforturi suplimentare din partea operatorului, fără a furniza dovezi cu privire la faptul că aplicarea de niveluri mai ridicate nu este fezabilă din punct de vedere tehnic sau ar presupune costuri excesive.</v>
      </c>
    </row>
    <row r="720" spans="1:33" s="83" customFormat="1" x14ac:dyDescent="0.2">
      <c r="B720" s="90" t="str">
        <f>EUconst_CNTR_SmallEmitter</f>
        <v>SmallEmitter_</v>
      </c>
      <c r="C720" s="125" t="s">
        <v>238</v>
      </c>
      <c r="D720" s="132">
        <v>3</v>
      </c>
      <c r="E720" s="225" t="str">
        <f t="shared" si="95"/>
        <v>SmallEmitter_A_3</v>
      </c>
      <c r="F720" s="634" t="str">
        <f>Translations!$B$1142</f>
        <v>Articolul 26 alineatul (3) Flux de sursă de minimis: Datele de activitate și fiecare factor de calcul pot fi determinate utilizând estimări prudente în loc de niveluri, cu excepția cazului în care un nivel definit poate fi atins fără eforturi suplimentare.</v>
      </c>
    </row>
    <row r="721" spans="1:6" s="83" customFormat="1" x14ac:dyDescent="0.2">
      <c r="B721" s="90" t="str">
        <f t="shared" ref="B721:B729" si="96">EUconst_CNTR_NoSmallEmitter</f>
        <v>NoSmallEmitter_</v>
      </c>
      <c r="C721" s="125" t="s">
        <v>238</v>
      </c>
      <c r="D721" s="132">
        <v>1</v>
      </c>
      <c r="E721" s="225" t="str">
        <f t="shared" si="95"/>
        <v>NoSmallEmitter_A_1</v>
      </c>
      <c r="F721" s="21" t="str">
        <f>Translations!$B$1140</f>
        <v>Articolul 26 alineatul (1): Trebuie să se aplice cel puțin nivelurile minime prezentate mai jos. 
Cu toate acestea, puteți aplica un nivel cu până la două niveluri mai scăzut (nivelul 1 fiind minimul), în cazul în care puteți demonstra în mod concludent autorității competente că nivelul impus conform primului paragraf nu este fezabil din punct de vedere tehnic sau că presupune costuri excesive.</v>
      </c>
    </row>
    <row r="722" spans="1:6" s="83" customFormat="1" x14ac:dyDescent="0.2">
      <c r="B722" s="90" t="str">
        <f t="shared" si="96"/>
        <v>NoSmallEmitter_</v>
      </c>
      <c r="C722" s="125" t="s">
        <v>238</v>
      </c>
      <c r="D722" s="132">
        <v>2</v>
      </c>
      <c r="E722" s="225" t="str">
        <f t="shared" si="95"/>
        <v>NoSmallEmitter_A_2</v>
      </c>
      <c r="F722" s="21" t="str">
        <f>Translations!$B$1141</f>
        <v>Articolul 26 alineatul (2) Flux de sursă minor: Pentru datele de activitate și fiecare factor de calcul, se aplică cel mai înalt nivel care este fezabil din punct de vedere tehnic și nu presupune costuri excesive, minimul fiind nivelul 1.</v>
      </c>
    </row>
    <row r="723" spans="1:6" s="83" customFormat="1" x14ac:dyDescent="0.2">
      <c r="B723" s="90" t="str">
        <f t="shared" si="96"/>
        <v>NoSmallEmitter_</v>
      </c>
      <c r="C723" s="125" t="s">
        <v>238</v>
      </c>
      <c r="D723" s="132">
        <v>3</v>
      </c>
      <c r="E723" s="225" t="str">
        <f t="shared" si="95"/>
        <v>NoSmallEmitter_A_3</v>
      </c>
      <c r="F723" s="21" t="str">
        <f>Translations!$B$1142</f>
        <v>Articolul 26 alineatul (3) Flux de sursă de minimis: Datele de activitate și fiecare factor de calcul pot fi determinate utilizând estimări prudente în loc de niveluri, cu excepția cazului în care un nivel definit poate fi atins fără eforturi suplimentare.</v>
      </c>
    </row>
    <row r="724" spans="1:6" s="83" customFormat="1" x14ac:dyDescent="0.2">
      <c r="B724" s="90" t="str">
        <f t="shared" si="96"/>
        <v>NoSmallEmitter_</v>
      </c>
      <c r="C724" s="125" t="s">
        <v>319</v>
      </c>
      <c r="D724" s="132">
        <v>1</v>
      </c>
      <c r="E724" s="225" t="str">
        <f t="shared" si="95"/>
        <v>NoSmallEmitter_B_1</v>
      </c>
      <c r="F724" s="21" t="str">
        <f>Translations!$B$453</f>
        <v>Articolul 26 alineatul (1): Trebuie să se aplice cel puțin nivelurile minime prezentate mai jos.
Cu toate acestea, puteți aplica un nivel cu până la două niveluri mai scăzut (nivelul 1 fiind minimul), în cazul în care puteți demonstra în mod concludent autorității competente că nivelul impus conform primului paragraf nu este fezabil din punct de vedere tehnic sau că presupune costuri excesive.</v>
      </c>
    </row>
    <row r="725" spans="1:6" s="83" customFormat="1" x14ac:dyDescent="0.2">
      <c r="B725" s="90" t="str">
        <f t="shared" si="96"/>
        <v>NoSmallEmitter_</v>
      </c>
      <c r="C725" s="132" t="s">
        <v>319</v>
      </c>
      <c r="D725" s="132">
        <v>2</v>
      </c>
      <c r="E725" s="225" t="str">
        <f t="shared" si="95"/>
        <v>NoSmallEmitter_B_2</v>
      </c>
      <c r="F725" s="21" t="str">
        <f>Translations!$B$1141</f>
        <v>Articolul 26 alineatul (2) Flux de sursă minor: Pentru datele de activitate și fiecare factor de calcul, se aplică cel mai înalt nivel care este fezabil din punct de vedere tehnic și nu presupune costuri excesive, minimul fiind nivelul 1.</v>
      </c>
    </row>
    <row r="726" spans="1:6" s="83" customFormat="1" x14ac:dyDescent="0.2">
      <c r="B726" s="90" t="str">
        <f t="shared" si="96"/>
        <v>NoSmallEmitter_</v>
      </c>
      <c r="C726" s="132" t="s">
        <v>319</v>
      </c>
      <c r="D726" s="132">
        <v>3</v>
      </c>
      <c r="E726" s="225" t="str">
        <f t="shared" si="95"/>
        <v>NoSmallEmitter_B_3</v>
      </c>
      <c r="F726" s="21" t="str">
        <f>Translations!$B$1142</f>
        <v>Articolul 26 alineatul (3) Flux de sursă de minimis: Datele de activitate și fiecare factor de calcul pot fi determinate utilizând estimări prudente în loc de niveluri, cu excepția cazului în care un nivel definit poate fi atins fără eforturi suplimentare.</v>
      </c>
    </row>
    <row r="727" spans="1:6" s="83" customFormat="1" x14ac:dyDescent="0.2">
      <c r="B727" s="90" t="str">
        <f t="shared" si="96"/>
        <v>NoSmallEmitter_</v>
      </c>
      <c r="C727" s="132" t="s">
        <v>336</v>
      </c>
      <c r="D727" s="132">
        <v>1</v>
      </c>
      <c r="E727" s="225" t="str">
        <f t="shared" si="95"/>
        <v>NoSmallEmitter_C_1</v>
      </c>
      <c r="F727" s="21" t="str">
        <f>Translations!$B$1143</f>
        <v>Articolul 26 alineatul (1): Trebuie să se aplice cel puțin nivelurile minime prezentate mai jos.
Cu toate acestea, puteți aplica un nivel cu până la un nivel mai scăzut (nivelul 1 fiind minimul), în cazul în care puteți demonstra în mod concludent autorității competente că nivelul impus conform primului paragraf nu este fezabil din punct de vedere tehnic sau că presupune costuri excesive.</v>
      </c>
    </row>
    <row r="728" spans="1:6" s="83" customFormat="1" x14ac:dyDescent="0.2">
      <c r="B728" s="90" t="str">
        <f t="shared" si="96"/>
        <v>NoSmallEmitter_</v>
      </c>
      <c r="C728" s="132" t="s">
        <v>336</v>
      </c>
      <c r="D728" s="132">
        <v>2</v>
      </c>
      <c r="E728" s="225" t="str">
        <f t="shared" si="95"/>
        <v>NoSmallEmitter_C_2</v>
      </c>
      <c r="F728" s="21" t="str">
        <f>Translations!$B$1141</f>
        <v>Articolul 26 alineatul (2) Flux de sursă minor: Pentru datele de activitate și fiecare factor de calcul, se aplică cel mai înalt nivel care este fezabil din punct de vedere tehnic și nu presupune costuri excesive, minimul fiind nivelul 1.</v>
      </c>
    </row>
    <row r="729" spans="1:6" s="83" customFormat="1" x14ac:dyDescent="0.2">
      <c r="B729" s="90" t="str">
        <f t="shared" si="96"/>
        <v>NoSmallEmitter_</v>
      </c>
      <c r="C729" s="132" t="s">
        <v>336</v>
      </c>
      <c r="D729" s="132">
        <v>3</v>
      </c>
      <c r="E729" s="225" t="str">
        <f t="shared" si="95"/>
        <v>NoSmallEmitter_C_3</v>
      </c>
      <c r="F729" s="21" t="str">
        <f>Translations!$B$1142</f>
        <v>Articolul 26 alineatul (3) Flux de sursă de minimis: Datele de activitate și fiecare factor de calcul pot fi determinate utilizând estimări prudente în loc de niveluri, cu excepția cazului în care un nivel definit poate fi atins fără eforturi suplimentare.</v>
      </c>
    </row>
    <row r="730" spans="1:6" s="187" customFormat="1" x14ac:dyDescent="0.2">
      <c r="A730" s="179" t="str">
        <f>Translations!$B$1144</f>
        <v>Măsurare – niveluri aplicabile</v>
      </c>
    </row>
    <row r="731" spans="1:6" s="83" customFormat="1" x14ac:dyDescent="0.2">
      <c r="B731" s="90"/>
      <c r="C731" s="132"/>
      <c r="D731" s="132" t="str">
        <f>Translations!$B$1145</f>
        <v>Cat. sursă de emisie</v>
      </c>
      <c r="E731" s="225"/>
      <c r="F731" s="125" t="str">
        <f>Translations!$B$1138</f>
        <v>Mesaj</v>
      </c>
    </row>
    <row r="732" spans="1:6" s="189" customFormat="1" x14ac:dyDescent="0.2">
      <c r="B732" s="90" t="str">
        <f>EUconst_CNTR_SmallEmitter</f>
        <v>SmallEmitter_</v>
      </c>
      <c r="C732" s="132"/>
      <c r="D732" s="132">
        <v>1</v>
      </c>
      <c r="E732" s="225" t="str">
        <f>B732 &amp; "_" &amp; D732</f>
        <v>SmallEmitter__1</v>
      </c>
      <c r="F732" s="634" t="str">
        <f>Translations!$B$1268</f>
        <v>Instalație cu emisii reduse/sursă de emisie majoră: puteți aplica nivelul 1, dacă nu se poate realiza o precizie mai mare fără efort suplimentar din partea operatorului.</v>
      </c>
    </row>
    <row r="733" spans="1:6" s="189" customFormat="1" x14ac:dyDescent="0.2">
      <c r="B733" s="90" t="str">
        <f>EUconst_CNTR_SmallEmitter</f>
        <v>SmallEmitter_</v>
      </c>
      <c r="C733" s="132"/>
      <c r="D733" s="132">
        <v>2</v>
      </c>
      <c r="E733" s="225" t="str">
        <f>B733 &amp; "_" &amp; D733</f>
        <v>SmallEmitter__2</v>
      </c>
      <c r="F733" s="634" t="str">
        <f>Translations!$B$1269</f>
        <v>Instalație cu emisii reduse/sursă de emisie minoră: puteți aplica nivelul 1, dacă nu se poate realiza o precizie mai mare fără efort suplimentar din partea operatorului.</v>
      </c>
    </row>
    <row r="734" spans="1:6" s="189" customFormat="1" x14ac:dyDescent="0.2">
      <c r="B734" s="90" t="str">
        <f>EUconst_CNTR_NoSmallEmitter</f>
        <v>NoSmallEmitter_</v>
      </c>
      <c r="C734" s="132"/>
      <c r="D734" s="132">
        <v>1</v>
      </c>
      <c r="E734" s="225" t="str">
        <f>B734 &amp; "_" &amp; D734</f>
        <v>NoSmallEmitter__1</v>
      </c>
      <c r="F734" s="634" t="str">
        <f>Translations!$B$1270</f>
        <v>Sursă de emisie majoră: Se aplică nivelul minim afișat mai jos.</v>
      </c>
    </row>
    <row r="735" spans="1:6" s="189" customFormat="1" x14ac:dyDescent="0.2">
      <c r="B735" s="90" t="str">
        <f>EUconst_CNTR_NoSmallEmitter</f>
        <v>NoSmallEmitter_</v>
      </c>
      <c r="C735" s="132"/>
      <c r="D735" s="132">
        <v>2</v>
      </c>
      <c r="E735" s="225" t="str">
        <f>B735 &amp; "_" &amp; D735</f>
        <v>NoSmallEmitter__2</v>
      </c>
      <c r="F735" s="634">
        <f>Translations!$B$1271</f>
        <v>0</v>
      </c>
    </row>
    <row r="736" spans="1:6" s="187" customFormat="1" x14ac:dyDescent="0.2"/>
    <row r="737" spans="1:1" s="78" customFormat="1" x14ac:dyDescent="0.2"/>
    <row r="738" spans="1:1" s="90" customFormat="1" x14ac:dyDescent="0.2">
      <c r="A738" s="90" t="s">
        <v>320</v>
      </c>
    </row>
  </sheetData>
  <sheetProtection sheet="1" formatColumns="0" formatRows="0" insertHyperlinks="0"/>
  <mergeCells count="1">
    <mergeCell ref="E226:I226"/>
  </mergeCells>
  <phoneticPr fontId="60" type="noConversion"/>
  <conditionalFormatting sqref="N695:N697 B694:N694">
    <cfRule type="expression" dxfId="16" priority="5075" stopIfTrue="1">
      <formula>$X694</formula>
    </cfRule>
  </conditionalFormatting>
  <conditionalFormatting sqref="B694:I694 L694:N697 H695:I697 B321:I321 L693:O693 C693:I693 L321:O321">
    <cfRule type="containsText" dxfId="15" priority="5074" stopIfTrue="1" operator="containsText" text="!">
      <formula>NOT(ISERROR(SEARCH("!",B321)))</formula>
    </cfRule>
  </conditionalFormatting>
  <conditionalFormatting sqref="L383:O383 B383:I383">
    <cfRule type="containsText" dxfId="14" priority="4939" stopIfTrue="1" operator="containsText" text="!">
      <formula>NOT(ISERROR(SEARCH("!",B383)))</formula>
    </cfRule>
  </conditionalFormatting>
  <conditionalFormatting sqref="B693">
    <cfRule type="containsText" dxfId="13" priority="4489" stopIfTrue="1" operator="containsText" text="!">
      <formula>NOT(ISERROR(SEARCH("!",B693)))</formula>
    </cfRule>
  </conditionalFormatting>
  <conditionalFormatting sqref="B709">
    <cfRule type="expression" dxfId="12" priority="10" stopIfTrue="1">
      <formula>$X709</formula>
    </cfRule>
  </conditionalFormatting>
  <conditionalFormatting sqref="B709">
    <cfRule type="containsText" dxfId="11" priority="9" stopIfTrue="1" operator="containsText" text="!">
      <formula>NOT(ISERROR(SEARCH("!",B709)))</formula>
    </cfRule>
  </conditionalFormatting>
  <conditionalFormatting sqref="N698">
    <cfRule type="expression" dxfId="10" priority="8" stopIfTrue="1">
      <formula>$X698</formula>
    </cfRule>
  </conditionalFormatting>
  <conditionalFormatting sqref="L698:N698 H698:I698">
    <cfRule type="containsText" dxfId="9" priority="7" stopIfTrue="1" operator="containsText" text="!">
      <formula>NOT(ISERROR(SEARCH("!",H698)))</formula>
    </cfRule>
  </conditionalFormatting>
  <conditionalFormatting sqref="B571:Q630 B633:Q692 B509:Q568 B261:Q320 B385:Q444 B323:Q382 B447:Q506">
    <cfRule type="expression" dxfId="8" priority="5" stopIfTrue="1">
      <formula>$B260&lt;&gt;$B261</formula>
    </cfRule>
  </conditionalFormatting>
  <conditionalFormatting sqref="H323:L692">
    <cfRule type="expression" dxfId="7" priority="2" stopIfTrue="1">
      <formula>AJ323=2</formula>
    </cfRule>
    <cfRule type="expression" dxfId="6" priority="3" stopIfTrue="1">
      <formula>AJ323=1</formula>
    </cfRule>
  </conditionalFormatting>
  <conditionalFormatting sqref="B323:Q692">
    <cfRule type="expression" dxfId="5" priority="1" stopIfTrue="1">
      <formula>$X323</formula>
    </cfRule>
  </conditionalFormatting>
  <pageMargins left="0.70866141732283472" right="0.70866141732283472" top="0.78740157480314965" bottom="0.78740157480314965" header="0.31496062992125984" footer="0.31496062992125984"/>
  <pageSetup paperSize="9" scale="49" fitToWidth="3" fitToHeight="10" orientation="portrait" r:id="rId1"/>
  <headerFooter>
    <oddHeader>&amp;L&amp;F, &amp;A&amp;R&amp;D, &amp;T</oddHeader>
    <oddFooter>&amp;C&amp;P / &amp;N</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tabColor indexed="12"/>
  </sheetPr>
  <dimension ref="A1:K1273"/>
  <sheetViews>
    <sheetView topLeftCell="A82" zoomScaleNormal="100" workbookViewId="0">
      <selection activeCell="B88" sqref="B88"/>
    </sheetView>
  </sheetViews>
  <sheetFormatPr defaultColWidth="11.42578125" defaultRowHeight="12.75" x14ac:dyDescent="0.2"/>
  <cols>
    <col min="1" max="1" width="8.28515625" style="78" customWidth="1"/>
    <col min="2" max="3" width="70.7109375" style="78" customWidth="1"/>
    <col min="4" max="16384" width="11.42578125" style="78"/>
  </cols>
  <sheetData>
    <row r="1" spans="1:3" ht="15" x14ac:dyDescent="0.25">
      <c r="A1" s="76" t="s">
        <v>133</v>
      </c>
      <c r="B1" s="76" t="s">
        <v>134</v>
      </c>
      <c r="C1" s="76" t="s">
        <v>135</v>
      </c>
    </row>
    <row r="2" spans="1:3" ht="26.25" x14ac:dyDescent="0.4">
      <c r="A2" s="582">
        <v>1</v>
      </c>
      <c r="B2" s="713" t="s">
        <v>550</v>
      </c>
    </row>
    <row r="3" spans="1:3" ht="15.75" x14ac:dyDescent="0.25">
      <c r="A3" s="582">
        <v>2</v>
      </c>
      <c r="B3" s="714" t="s">
        <v>551</v>
      </c>
    </row>
    <row r="4" spans="1:3" x14ac:dyDescent="0.2">
      <c r="A4" s="582">
        <v>3</v>
      </c>
      <c r="B4" s="715" t="s">
        <v>552</v>
      </c>
    </row>
    <row r="5" spans="1:3" x14ac:dyDescent="0.2">
      <c r="A5" s="582">
        <v>4</v>
      </c>
      <c r="B5" s="716" t="s">
        <v>553</v>
      </c>
    </row>
    <row r="6" spans="1:3" x14ac:dyDescent="0.2">
      <c r="A6" s="582">
        <v>5</v>
      </c>
      <c r="B6" s="716" t="s">
        <v>554</v>
      </c>
    </row>
    <row r="7" spans="1:3" x14ac:dyDescent="0.2">
      <c r="A7" s="582">
        <v>6</v>
      </c>
      <c r="B7" s="717" t="s">
        <v>555</v>
      </c>
    </row>
    <row r="8" spans="1:3" x14ac:dyDescent="0.2">
      <c r="A8" s="582">
        <v>7</v>
      </c>
      <c r="B8" s="718" t="s">
        <v>556</v>
      </c>
    </row>
    <row r="9" spans="1:3" x14ac:dyDescent="0.2">
      <c r="A9" s="582">
        <v>8</v>
      </c>
      <c r="B9" s="717" t="s">
        <v>557</v>
      </c>
    </row>
    <row r="10" spans="1:3" x14ac:dyDescent="0.2">
      <c r="A10" s="582">
        <v>9</v>
      </c>
      <c r="B10" s="718" t="s">
        <v>558</v>
      </c>
    </row>
    <row r="11" spans="1:3" x14ac:dyDescent="0.2">
      <c r="A11" s="582">
        <v>10</v>
      </c>
      <c r="B11" s="718" t="s">
        <v>559</v>
      </c>
    </row>
    <row r="12" spans="1:3" x14ac:dyDescent="0.2">
      <c r="A12" s="582">
        <v>11</v>
      </c>
      <c r="B12" s="718" t="s">
        <v>560</v>
      </c>
    </row>
    <row r="13" spans="1:3" x14ac:dyDescent="0.2">
      <c r="A13" s="582">
        <v>12</v>
      </c>
      <c r="B13" s="717" t="s">
        <v>561</v>
      </c>
    </row>
    <row r="14" spans="1:3" x14ac:dyDescent="0.2">
      <c r="A14" s="582">
        <v>13</v>
      </c>
      <c r="B14" s="718" t="s">
        <v>562</v>
      </c>
    </row>
    <row r="15" spans="1:3" x14ac:dyDescent="0.2">
      <c r="A15" s="582">
        <v>14</v>
      </c>
      <c r="B15" s="718" t="s">
        <v>563</v>
      </c>
    </row>
    <row r="16" spans="1:3" x14ac:dyDescent="0.2">
      <c r="A16" s="582">
        <v>15</v>
      </c>
      <c r="B16" s="717" t="s">
        <v>564</v>
      </c>
    </row>
    <row r="17" spans="1:2" x14ac:dyDescent="0.2">
      <c r="A17" s="582">
        <v>16</v>
      </c>
      <c r="B17" s="718" t="s">
        <v>565</v>
      </c>
    </row>
    <row r="18" spans="1:2" x14ac:dyDescent="0.2">
      <c r="A18" s="582">
        <v>17</v>
      </c>
      <c r="B18" s="717" t="s">
        <v>566</v>
      </c>
    </row>
    <row r="19" spans="1:2" x14ac:dyDescent="0.2">
      <c r="A19" s="582">
        <v>18</v>
      </c>
      <c r="B19" s="718" t="s">
        <v>567</v>
      </c>
    </row>
    <row r="20" spans="1:2" x14ac:dyDescent="0.2">
      <c r="A20" s="582">
        <v>19</v>
      </c>
      <c r="B20" s="717" t="s">
        <v>568</v>
      </c>
    </row>
    <row r="21" spans="1:2" x14ac:dyDescent="0.2">
      <c r="A21" s="582">
        <v>20</v>
      </c>
      <c r="B21" s="718" t="s">
        <v>569</v>
      </c>
    </row>
    <row r="22" spans="1:2" x14ac:dyDescent="0.2">
      <c r="A22" s="582">
        <v>21</v>
      </c>
      <c r="B22" s="718" t="s">
        <v>570</v>
      </c>
    </row>
    <row r="23" spans="1:2" x14ac:dyDescent="0.2">
      <c r="A23" s="582">
        <v>22</v>
      </c>
      <c r="B23" s="718" t="s">
        <v>571</v>
      </c>
    </row>
    <row r="24" spans="1:2" x14ac:dyDescent="0.2">
      <c r="A24" s="582">
        <v>23</v>
      </c>
      <c r="B24" s="717" t="s">
        <v>572</v>
      </c>
    </row>
    <row r="25" spans="1:2" x14ac:dyDescent="0.2">
      <c r="A25" s="582">
        <v>24</v>
      </c>
      <c r="B25" s="718" t="s">
        <v>573</v>
      </c>
    </row>
    <row r="26" spans="1:2" x14ac:dyDescent="0.2">
      <c r="A26" s="582">
        <v>25</v>
      </c>
      <c r="B26" s="717" t="s">
        <v>574</v>
      </c>
    </row>
    <row r="27" spans="1:2" x14ac:dyDescent="0.2">
      <c r="A27" s="582">
        <v>26</v>
      </c>
      <c r="B27" s="718" t="s">
        <v>575</v>
      </c>
    </row>
    <row r="28" spans="1:2" ht="25.5" x14ac:dyDescent="0.2">
      <c r="A28" s="582">
        <v>27</v>
      </c>
      <c r="B28" s="717" t="s">
        <v>576</v>
      </c>
    </row>
    <row r="29" spans="1:2" x14ac:dyDescent="0.2">
      <c r="A29" s="582">
        <v>28</v>
      </c>
      <c r="B29" s="718" t="s">
        <v>577</v>
      </c>
    </row>
    <row r="30" spans="1:2" x14ac:dyDescent="0.2">
      <c r="A30" s="582">
        <v>29</v>
      </c>
      <c r="B30" s="718" t="s">
        <v>578</v>
      </c>
    </row>
    <row r="31" spans="1:2" x14ac:dyDescent="0.2">
      <c r="A31" s="582">
        <v>30</v>
      </c>
      <c r="B31" s="718" t="s">
        <v>579</v>
      </c>
    </row>
    <row r="32" spans="1:2" x14ac:dyDescent="0.2">
      <c r="A32" s="582">
        <v>31</v>
      </c>
      <c r="B32" s="717" t="s">
        <v>580</v>
      </c>
    </row>
    <row r="33" spans="1:2" x14ac:dyDescent="0.2">
      <c r="A33" s="582">
        <v>32</v>
      </c>
      <c r="B33" s="718" t="s">
        <v>581</v>
      </c>
    </row>
    <row r="34" spans="1:2" x14ac:dyDescent="0.2">
      <c r="A34" s="582">
        <v>33</v>
      </c>
      <c r="B34" s="718" t="s">
        <v>582</v>
      </c>
    </row>
    <row r="35" spans="1:2" x14ac:dyDescent="0.2">
      <c r="A35" s="582">
        <v>34</v>
      </c>
      <c r="B35" s="718" t="s">
        <v>583</v>
      </c>
    </row>
    <row r="36" spans="1:2" x14ac:dyDescent="0.2">
      <c r="A36" s="582">
        <v>35</v>
      </c>
      <c r="B36" s="717" t="s">
        <v>584</v>
      </c>
    </row>
    <row r="37" spans="1:2" x14ac:dyDescent="0.2">
      <c r="A37" s="582">
        <v>36</v>
      </c>
      <c r="B37" s="718" t="s">
        <v>585</v>
      </c>
    </row>
    <row r="38" spans="1:2" x14ac:dyDescent="0.2">
      <c r="A38" s="582">
        <v>37</v>
      </c>
      <c r="B38" s="718" t="s">
        <v>586</v>
      </c>
    </row>
    <row r="39" spans="1:2" x14ac:dyDescent="0.2">
      <c r="A39" s="582">
        <v>38</v>
      </c>
      <c r="B39" s="718" t="s">
        <v>587</v>
      </c>
    </row>
    <row r="40" spans="1:2" x14ac:dyDescent="0.2">
      <c r="A40" s="582">
        <v>39</v>
      </c>
      <c r="B40" s="718" t="s">
        <v>588</v>
      </c>
    </row>
    <row r="41" spans="1:2" x14ac:dyDescent="0.2">
      <c r="A41" s="582">
        <v>40</v>
      </c>
      <c r="B41" s="718" t="s">
        <v>589</v>
      </c>
    </row>
    <row r="42" spans="1:2" x14ac:dyDescent="0.2">
      <c r="A42" s="582">
        <v>41</v>
      </c>
      <c r="B42" s="718" t="s">
        <v>590</v>
      </c>
    </row>
    <row r="43" spans="1:2" x14ac:dyDescent="0.2">
      <c r="A43" s="582">
        <v>42</v>
      </c>
      <c r="B43" s="717" t="s">
        <v>591</v>
      </c>
    </row>
    <row r="44" spans="1:2" x14ac:dyDescent="0.2">
      <c r="A44" s="582">
        <v>43</v>
      </c>
      <c r="B44" s="718" t="s">
        <v>592</v>
      </c>
    </row>
    <row r="45" spans="1:2" x14ac:dyDescent="0.2">
      <c r="A45" s="582">
        <v>44</v>
      </c>
      <c r="B45" s="719" t="s">
        <v>593</v>
      </c>
    </row>
    <row r="46" spans="1:2" x14ac:dyDescent="0.2">
      <c r="A46" s="582">
        <v>45</v>
      </c>
      <c r="B46" s="715" t="s">
        <v>594</v>
      </c>
    </row>
    <row r="47" spans="1:2" x14ac:dyDescent="0.2">
      <c r="A47" s="582">
        <v>46</v>
      </c>
      <c r="B47" s="715" t="s">
        <v>595</v>
      </c>
    </row>
    <row r="48" spans="1:2" x14ac:dyDescent="0.2">
      <c r="A48" s="582">
        <v>47</v>
      </c>
      <c r="B48" s="715" t="s">
        <v>596</v>
      </c>
    </row>
    <row r="49" spans="1:2" x14ac:dyDescent="0.2">
      <c r="A49" s="582">
        <v>48</v>
      </c>
      <c r="B49" s="715" t="s">
        <v>597</v>
      </c>
    </row>
    <row r="50" spans="1:2" ht="39" thickBot="1" x14ac:dyDescent="0.25">
      <c r="A50" s="582">
        <v>49</v>
      </c>
      <c r="B50" s="717" t="s">
        <v>598</v>
      </c>
    </row>
    <row r="51" spans="1:2" ht="13.5" thickBot="1" x14ac:dyDescent="0.25">
      <c r="A51" s="582">
        <v>50</v>
      </c>
      <c r="B51" s="720" t="s">
        <v>599</v>
      </c>
    </row>
    <row r="52" spans="1:2" ht="25.5" x14ac:dyDescent="0.2">
      <c r="A52" s="582">
        <v>51</v>
      </c>
      <c r="B52" s="720" t="s">
        <v>600</v>
      </c>
    </row>
    <row r="53" spans="1:2" ht="13.5" thickBot="1" x14ac:dyDescent="0.25">
      <c r="A53" s="582">
        <v>52</v>
      </c>
      <c r="B53" s="719" t="s">
        <v>601</v>
      </c>
    </row>
    <row r="54" spans="1:2" ht="13.5" thickBot="1" x14ac:dyDescent="0.25">
      <c r="A54" s="582">
        <v>53</v>
      </c>
      <c r="B54" s="721" t="s">
        <v>602</v>
      </c>
    </row>
    <row r="55" spans="1:2" ht="13.5" thickBot="1" x14ac:dyDescent="0.25">
      <c r="A55" s="582">
        <v>54</v>
      </c>
      <c r="B55" s="722" t="s">
        <v>603</v>
      </c>
    </row>
    <row r="56" spans="1:2" ht="13.5" thickBot="1" x14ac:dyDescent="0.25">
      <c r="A56" s="582">
        <v>55</v>
      </c>
      <c r="B56" s="722" t="s">
        <v>604</v>
      </c>
    </row>
    <row r="57" spans="1:2" ht="13.5" thickBot="1" x14ac:dyDescent="0.25">
      <c r="A57" s="582">
        <v>56</v>
      </c>
      <c r="B57" s="722" t="s">
        <v>605</v>
      </c>
    </row>
    <row r="58" spans="1:2" ht="13.5" thickBot="1" x14ac:dyDescent="0.25">
      <c r="A58" s="582">
        <v>57</v>
      </c>
      <c r="B58" s="723" t="s">
        <v>606</v>
      </c>
    </row>
    <row r="59" spans="1:2" ht="13.5" thickBot="1" x14ac:dyDescent="0.25">
      <c r="A59" s="582">
        <v>58</v>
      </c>
      <c r="B59" s="724" t="s">
        <v>607</v>
      </c>
    </row>
    <row r="60" spans="1:2" ht="13.5" thickBot="1" x14ac:dyDescent="0.25">
      <c r="A60" s="582">
        <v>59</v>
      </c>
      <c r="B60" s="725" t="s">
        <v>608</v>
      </c>
    </row>
    <row r="61" spans="1:2" ht="13.5" thickBot="1" x14ac:dyDescent="0.25">
      <c r="A61" s="582">
        <v>60</v>
      </c>
      <c r="B61" s="725" t="s">
        <v>609</v>
      </c>
    </row>
    <row r="62" spans="1:2" ht="13.5" thickBot="1" x14ac:dyDescent="0.25">
      <c r="A62" s="582">
        <v>61</v>
      </c>
      <c r="B62" s="725" t="s">
        <v>610</v>
      </c>
    </row>
    <row r="63" spans="1:2" ht="13.5" thickBot="1" x14ac:dyDescent="0.25">
      <c r="A63" s="582">
        <v>62</v>
      </c>
      <c r="B63" s="726" t="s">
        <v>611</v>
      </c>
    </row>
    <row r="64" spans="1:2" ht="13.5" thickBot="1" x14ac:dyDescent="0.25">
      <c r="A64" s="582">
        <v>63</v>
      </c>
      <c r="B64" s="726" t="s">
        <v>612</v>
      </c>
    </row>
    <row r="65" spans="1:2" ht="18" x14ac:dyDescent="0.2">
      <c r="A65" s="582">
        <v>64</v>
      </c>
      <c r="B65" s="727" t="s">
        <v>613</v>
      </c>
    </row>
    <row r="66" spans="1:2" ht="76.5" x14ac:dyDescent="0.2">
      <c r="A66" s="582">
        <v>65</v>
      </c>
      <c r="B66" s="728" t="s">
        <v>614</v>
      </c>
    </row>
    <row r="67" spans="1:2" x14ac:dyDescent="0.2">
      <c r="A67" s="582">
        <v>66</v>
      </c>
      <c r="B67" s="728" t="s">
        <v>615</v>
      </c>
    </row>
    <row r="68" spans="1:2" ht="38.25" x14ac:dyDescent="0.2">
      <c r="A68" s="582">
        <v>67</v>
      </c>
      <c r="B68" s="716" t="s">
        <v>616</v>
      </c>
    </row>
    <row r="69" spans="1:2" ht="51" x14ac:dyDescent="0.2">
      <c r="A69" s="582">
        <v>68</v>
      </c>
      <c r="B69" s="728" t="s">
        <v>617</v>
      </c>
    </row>
    <row r="70" spans="1:2" ht="25.5" x14ac:dyDescent="0.2">
      <c r="A70" s="582">
        <v>69</v>
      </c>
      <c r="B70" s="716" t="s">
        <v>618</v>
      </c>
    </row>
    <row r="71" spans="1:2" ht="38.25" x14ac:dyDescent="0.2">
      <c r="A71" s="582">
        <v>70</v>
      </c>
      <c r="B71" s="728" t="s">
        <v>619</v>
      </c>
    </row>
    <row r="72" spans="1:2" ht="51" x14ac:dyDescent="0.2">
      <c r="A72" s="582">
        <v>71</v>
      </c>
      <c r="B72" s="729" t="s">
        <v>620</v>
      </c>
    </row>
    <row r="73" spans="1:2" x14ac:dyDescent="0.2">
      <c r="A73" s="582">
        <v>72</v>
      </c>
      <c r="B73" s="728" t="s">
        <v>621</v>
      </c>
    </row>
    <row r="74" spans="1:2" ht="127.5" x14ac:dyDescent="0.2">
      <c r="A74" s="582">
        <v>73</v>
      </c>
      <c r="B74" s="729" t="s">
        <v>622</v>
      </c>
    </row>
    <row r="75" spans="1:2" ht="76.5" x14ac:dyDescent="0.2">
      <c r="A75" s="582">
        <v>74</v>
      </c>
      <c r="B75" s="728" t="s">
        <v>623</v>
      </c>
    </row>
    <row r="76" spans="1:2" ht="25.5" x14ac:dyDescent="0.2">
      <c r="A76" s="582">
        <v>75</v>
      </c>
      <c r="B76" s="728" t="s">
        <v>624</v>
      </c>
    </row>
    <row r="77" spans="1:2" ht="89.25" x14ac:dyDescent="0.2">
      <c r="A77" s="582">
        <v>76</v>
      </c>
      <c r="B77" s="729" t="s">
        <v>625</v>
      </c>
    </row>
    <row r="78" spans="1:2" ht="51" x14ac:dyDescent="0.2">
      <c r="A78" s="582">
        <v>77</v>
      </c>
      <c r="B78" s="728" t="s">
        <v>626</v>
      </c>
    </row>
    <row r="79" spans="1:2" ht="63.75" x14ac:dyDescent="0.2">
      <c r="A79" s="582">
        <v>78</v>
      </c>
      <c r="B79" s="728" t="s">
        <v>627</v>
      </c>
    </row>
    <row r="80" spans="1:2" ht="25.5" x14ac:dyDescent="0.2">
      <c r="A80" s="582">
        <v>79</v>
      </c>
      <c r="B80" s="728" t="s">
        <v>628</v>
      </c>
    </row>
    <row r="81" spans="1:2" x14ac:dyDescent="0.2">
      <c r="A81" s="582">
        <v>80</v>
      </c>
      <c r="B81" s="716" t="s">
        <v>404</v>
      </c>
    </row>
    <row r="82" spans="1:2" x14ac:dyDescent="0.2">
      <c r="A82" s="582">
        <v>81</v>
      </c>
      <c r="B82" s="730" t="s">
        <v>629</v>
      </c>
    </row>
    <row r="83" spans="1:2" x14ac:dyDescent="0.2">
      <c r="A83" s="582">
        <v>82</v>
      </c>
      <c r="B83" s="731" t="s">
        <v>630</v>
      </c>
    </row>
    <row r="84" spans="1:2" ht="63.75" x14ac:dyDescent="0.2">
      <c r="A84" s="582">
        <v>83</v>
      </c>
      <c r="B84" s="728" t="s">
        <v>631</v>
      </c>
    </row>
    <row r="85" spans="1:2" ht="51" x14ac:dyDescent="0.2">
      <c r="A85" s="582">
        <v>84</v>
      </c>
      <c r="B85" s="728" t="s">
        <v>632</v>
      </c>
    </row>
    <row r="86" spans="1:2" ht="38.25" x14ac:dyDescent="0.2">
      <c r="A86" s="582">
        <v>85</v>
      </c>
      <c r="B86" s="728" t="s">
        <v>633</v>
      </c>
    </row>
    <row r="87" spans="1:2" ht="26.25" thickBot="1" x14ac:dyDescent="0.25">
      <c r="A87" s="582">
        <v>86</v>
      </c>
      <c r="B87" s="728" t="s">
        <v>634</v>
      </c>
    </row>
    <row r="88" spans="1:2" ht="25.5" x14ac:dyDescent="0.2">
      <c r="A88" s="582">
        <v>87</v>
      </c>
      <c r="B88" s="732" t="s">
        <v>1770</v>
      </c>
    </row>
    <row r="89" spans="1:2" ht="102" x14ac:dyDescent="0.2">
      <c r="A89" s="582">
        <v>88</v>
      </c>
      <c r="B89" s="728" t="s">
        <v>635</v>
      </c>
    </row>
    <row r="90" spans="1:2" ht="102" x14ac:dyDescent="0.2">
      <c r="A90" s="582">
        <v>89</v>
      </c>
      <c r="B90" s="728" t="s">
        <v>636</v>
      </c>
    </row>
    <row r="91" spans="1:2" ht="25.5" x14ac:dyDescent="0.2">
      <c r="A91" s="582">
        <v>90</v>
      </c>
      <c r="B91" s="728" t="s">
        <v>637</v>
      </c>
    </row>
    <row r="92" spans="1:2" ht="38.25" x14ac:dyDescent="0.2">
      <c r="A92" s="582">
        <v>91</v>
      </c>
      <c r="B92" s="728" t="s">
        <v>638</v>
      </c>
    </row>
    <row r="93" spans="1:2" ht="102" x14ac:dyDescent="0.2">
      <c r="A93" s="582">
        <v>92</v>
      </c>
      <c r="B93" s="730" t="s">
        <v>639</v>
      </c>
    </row>
    <row r="94" spans="1:2" ht="15" x14ac:dyDescent="0.2">
      <c r="A94" s="582">
        <v>93</v>
      </c>
      <c r="B94" s="733" t="s">
        <v>640</v>
      </c>
    </row>
    <row r="95" spans="1:2" x14ac:dyDescent="0.2">
      <c r="A95" s="582">
        <v>94</v>
      </c>
      <c r="B95" s="734" t="s">
        <v>641</v>
      </c>
    </row>
    <row r="96" spans="1:2" x14ac:dyDescent="0.2">
      <c r="A96" s="582">
        <v>95</v>
      </c>
      <c r="B96" s="735" t="s">
        <v>642</v>
      </c>
    </row>
    <row r="97" spans="1:2" x14ac:dyDescent="0.2">
      <c r="A97" s="582">
        <v>96</v>
      </c>
      <c r="B97" s="715" t="s">
        <v>515</v>
      </c>
    </row>
    <row r="98" spans="1:2" x14ac:dyDescent="0.2">
      <c r="A98" s="582">
        <v>97</v>
      </c>
      <c r="B98" s="735" t="s">
        <v>643</v>
      </c>
    </row>
    <row r="99" spans="1:2" x14ac:dyDescent="0.2">
      <c r="A99" s="582">
        <v>98</v>
      </c>
      <c r="B99" s="736" t="s">
        <v>184</v>
      </c>
    </row>
    <row r="100" spans="1:2" x14ac:dyDescent="0.2">
      <c r="A100" s="582">
        <v>99</v>
      </c>
      <c r="B100" s="735" t="s">
        <v>644</v>
      </c>
    </row>
    <row r="101" spans="1:2" x14ac:dyDescent="0.2">
      <c r="A101" s="582">
        <v>100</v>
      </c>
      <c r="B101" s="734" t="s">
        <v>645</v>
      </c>
    </row>
    <row r="102" spans="1:2" ht="25.5" x14ac:dyDescent="0.2">
      <c r="A102" s="582">
        <v>101</v>
      </c>
      <c r="B102" s="737" t="s">
        <v>646</v>
      </c>
    </row>
    <row r="103" spans="1:2" x14ac:dyDescent="0.2">
      <c r="A103" s="582">
        <v>102</v>
      </c>
      <c r="B103" s="734" t="s">
        <v>647</v>
      </c>
    </row>
    <row r="104" spans="1:2" x14ac:dyDescent="0.2">
      <c r="A104" s="582">
        <v>103</v>
      </c>
      <c r="B104" s="737"/>
    </row>
    <row r="105" spans="1:2" ht="15.75" x14ac:dyDescent="0.2">
      <c r="A105" s="582">
        <v>104</v>
      </c>
      <c r="B105" s="738" t="s">
        <v>648</v>
      </c>
    </row>
    <row r="106" spans="1:2" ht="51" x14ac:dyDescent="0.2">
      <c r="A106" s="582">
        <v>105</v>
      </c>
      <c r="B106" s="728" t="s">
        <v>649</v>
      </c>
    </row>
    <row r="107" spans="1:2" ht="51" x14ac:dyDescent="0.2">
      <c r="A107" s="582">
        <v>106</v>
      </c>
      <c r="B107" s="728" t="s">
        <v>650</v>
      </c>
    </row>
    <row r="108" spans="1:2" ht="63.75" x14ac:dyDescent="0.2">
      <c r="A108" s="582">
        <v>107</v>
      </c>
      <c r="B108" s="728" t="s">
        <v>651</v>
      </c>
    </row>
    <row r="109" spans="1:2" x14ac:dyDescent="0.2">
      <c r="A109" s="582">
        <v>108</v>
      </c>
      <c r="B109" s="731" t="s">
        <v>652</v>
      </c>
    </row>
    <row r="110" spans="1:2" x14ac:dyDescent="0.2">
      <c r="A110" s="582">
        <v>109</v>
      </c>
      <c r="B110" s="717" t="s">
        <v>653</v>
      </c>
    </row>
    <row r="111" spans="1:2" x14ac:dyDescent="0.2">
      <c r="A111" s="582">
        <v>110</v>
      </c>
      <c r="B111" s="728" t="s">
        <v>654</v>
      </c>
    </row>
    <row r="112" spans="1:2" ht="13.5" thickBot="1" x14ac:dyDescent="0.25">
      <c r="A112" s="582">
        <v>111</v>
      </c>
      <c r="B112" s="739" t="s">
        <v>655</v>
      </c>
    </row>
    <row r="113" spans="1:2" ht="25.5" x14ac:dyDescent="0.2">
      <c r="A113" s="582">
        <v>112</v>
      </c>
      <c r="B113" s="728" t="s">
        <v>656</v>
      </c>
    </row>
    <row r="114" spans="1:2" ht="38.25" x14ac:dyDescent="0.2">
      <c r="A114" s="582">
        <v>113</v>
      </c>
      <c r="B114" s="730" t="s">
        <v>657</v>
      </c>
    </row>
    <row r="115" spans="1:2" ht="25.5" x14ac:dyDescent="0.2">
      <c r="A115" s="582">
        <v>114</v>
      </c>
      <c r="B115" s="728" t="s">
        <v>658</v>
      </c>
    </row>
    <row r="116" spans="1:2" ht="25.5" x14ac:dyDescent="0.2">
      <c r="A116" s="582">
        <v>115</v>
      </c>
      <c r="B116" s="728" t="s">
        <v>659</v>
      </c>
    </row>
    <row r="117" spans="1:2" ht="25.5" x14ac:dyDescent="0.2">
      <c r="A117" s="582">
        <v>116</v>
      </c>
      <c r="B117" s="728" t="s">
        <v>660</v>
      </c>
    </row>
    <row r="118" spans="1:2" ht="25.5" x14ac:dyDescent="0.2">
      <c r="A118" s="582">
        <v>117</v>
      </c>
      <c r="B118" s="728" t="s">
        <v>661</v>
      </c>
    </row>
    <row r="119" spans="1:2" x14ac:dyDescent="0.2">
      <c r="A119" s="582">
        <v>118</v>
      </c>
      <c r="B119" s="728" t="s">
        <v>662</v>
      </c>
    </row>
    <row r="120" spans="1:2" ht="63.75" x14ac:dyDescent="0.2">
      <c r="A120" s="582">
        <v>119</v>
      </c>
      <c r="B120" s="740" t="s">
        <v>663</v>
      </c>
    </row>
    <row r="121" spans="1:2" ht="76.5" x14ac:dyDescent="0.2">
      <c r="A121" s="582">
        <v>120</v>
      </c>
      <c r="B121" s="740" t="s">
        <v>664</v>
      </c>
    </row>
    <row r="122" spans="1:2" ht="63.75" x14ac:dyDescent="0.2">
      <c r="A122" s="582">
        <v>121</v>
      </c>
      <c r="B122" s="741" t="s">
        <v>665</v>
      </c>
    </row>
    <row r="123" spans="1:2" ht="90" thickBot="1" x14ac:dyDescent="0.25">
      <c r="A123" s="582">
        <v>122</v>
      </c>
      <c r="B123" s="740" t="s">
        <v>666</v>
      </c>
    </row>
    <row r="124" spans="1:2" ht="141" thickBot="1" x14ac:dyDescent="0.25">
      <c r="A124" s="582">
        <v>123</v>
      </c>
      <c r="B124" s="742" t="s">
        <v>667</v>
      </c>
    </row>
    <row r="125" spans="1:2" ht="63.75" x14ac:dyDescent="0.2">
      <c r="A125" s="582">
        <v>124</v>
      </c>
      <c r="B125" s="740" t="s">
        <v>668</v>
      </c>
    </row>
    <row r="126" spans="1:2" ht="89.25" x14ac:dyDescent="0.2">
      <c r="A126" s="582">
        <v>125</v>
      </c>
      <c r="B126" s="740" t="s">
        <v>669</v>
      </c>
    </row>
    <row r="127" spans="1:2" ht="51.75" thickBot="1" x14ac:dyDescent="0.25">
      <c r="A127" s="582">
        <v>126</v>
      </c>
      <c r="B127" s="743" t="s">
        <v>670</v>
      </c>
    </row>
    <row r="128" spans="1:2" ht="102.75" thickBot="1" x14ac:dyDescent="0.25">
      <c r="A128" s="582">
        <v>127</v>
      </c>
      <c r="B128" s="744" t="s">
        <v>671</v>
      </c>
    </row>
    <row r="129" spans="1:2" ht="16.5" thickBot="1" x14ac:dyDescent="0.25">
      <c r="A129" s="582">
        <v>128</v>
      </c>
      <c r="B129" s="738" t="s">
        <v>672</v>
      </c>
    </row>
    <row r="130" spans="1:2" x14ac:dyDescent="0.2">
      <c r="A130" s="582">
        <v>129</v>
      </c>
      <c r="B130" s="745" t="s">
        <v>555</v>
      </c>
    </row>
    <row r="131" spans="1:2" ht="33.75" x14ac:dyDescent="0.2">
      <c r="A131" s="582">
        <v>130</v>
      </c>
      <c r="B131" s="746" t="s">
        <v>673</v>
      </c>
    </row>
    <row r="132" spans="1:2" ht="45" x14ac:dyDescent="0.2">
      <c r="A132" s="582">
        <v>131</v>
      </c>
      <c r="B132" s="746" t="s">
        <v>674</v>
      </c>
    </row>
    <row r="133" spans="1:2" ht="33.75" x14ac:dyDescent="0.2">
      <c r="A133" s="582">
        <v>132</v>
      </c>
      <c r="B133" s="746" t="s">
        <v>675</v>
      </c>
    </row>
    <row r="134" spans="1:2" ht="67.5" x14ac:dyDescent="0.2">
      <c r="A134" s="582">
        <v>133</v>
      </c>
      <c r="B134" s="746" t="s">
        <v>676</v>
      </c>
    </row>
    <row r="135" spans="1:2" ht="13.5" thickBot="1" x14ac:dyDescent="0.25">
      <c r="A135" s="582">
        <v>134</v>
      </c>
      <c r="B135" s="747" t="s">
        <v>677</v>
      </c>
    </row>
    <row r="136" spans="1:2" ht="13.5" thickBot="1" x14ac:dyDescent="0.25">
      <c r="A136" s="582">
        <v>135</v>
      </c>
      <c r="B136" s="748" t="s">
        <v>678</v>
      </c>
    </row>
    <row r="137" spans="1:2" ht="13.5" thickBot="1" x14ac:dyDescent="0.25">
      <c r="A137" s="582">
        <v>136</v>
      </c>
      <c r="B137" s="749" t="s">
        <v>679</v>
      </c>
    </row>
    <row r="138" spans="1:2" ht="13.5" thickBot="1" x14ac:dyDescent="0.25">
      <c r="A138" s="582">
        <v>137</v>
      </c>
      <c r="B138" s="749" t="s">
        <v>680</v>
      </c>
    </row>
    <row r="139" spans="1:2" ht="23.25" thickBot="1" x14ac:dyDescent="0.25">
      <c r="A139" s="582">
        <v>138</v>
      </c>
      <c r="B139" s="749" t="s">
        <v>681</v>
      </c>
    </row>
    <row r="140" spans="1:2" ht="13.5" thickBot="1" x14ac:dyDescent="0.25">
      <c r="A140" s="582">
        <v>139</v>
      </c>
      <c r="B140" s="750" t="s">
        <v>682</v>
      </c>
    </row>
    <row r="141" spans="1:2" ht="23.25" thickBot="1" x14ac:dyDescent="0.25">
      <c r="A141" s="582">
        <v>140</v>
      </c>
      <c r="B141" s="751" t="s">
        <v>683</v>
      </c>
    </row>
    <row r="142" spans="1:2" ht="13.5" thickBot="1" x14ac:dyDescent="0.25">
      <c r="A142" s="582">
        <v>141</v>
      </c>
      <c r="B142" s="750" t="s">
        <v>684</v>
      </c>
    </row>
    <row r="143" spans="1:2" ht="23.25" thickBot="1" x14ac:dyDescent="0.25">
      <c r="A143" s="582">
        <v>142</v>
      </c>
      <c r="B143" s="751" t="s">
        <v>685</v>
      </c>
    </row>
    <row r="144" spans="1:2" ht="23.25" thickBot="1" x14ac:dyDescent="0.25">
      <c r="A144" s="582">
        <v>143</v>
      </c>
      <c r="B144" s="751" t="s">
        <v>686</v>
      </c>
    </row>
    <row r="145" spans="1:2" ht="13.5" thickBot="1" x14ac:dyDescent="0.25">
      <c r="A145" s="582">
        <v>144</v>
      </c>
      <c r="B145" s="750" t="s">
        <v>687</v>
      </c>
    </row>
    <row r="146" spans="1:2" ht="34.5" thickBot="1" x14ac:dyDescent="0.25">
      <c r="A146" s="582">
        <v>145</v>
      </c>
      <c r="B146" s="751" t="s">
        <v>688</v>
      </c>
    </row>
    <row r="147" spans="1:2" ht="26.25" thickBot="1" x14ac:dyDescent="0.25">
      <c r="A147" s="582">
        <v>146</v>
      </c>
      <c r="B147" s="752" t="s">
        <v>689</v>
      </c>
    </row>
    <row r="148" spans="1:2" ht="13.5" thickBot="1" x14ac:dyDescent="0.25">
      <c r="A148" s="582">
        <v>147</v>
      </c>
      <c r="B148" s="753" t="s">
        <v>690</v>
      </c>
    </row>
    <row r="149" spans="1:2" ht="13.5" thickBot="1" x14ac:dyDescent="0.25">
      <c r="A149" s="582">
        <v>148</v>
      </c>
      <c r="B149" s="754" t="s">
        <v>218</v>
      </c>
    </row>
    <row r="150" spans="1:2" ht="13.5" thickBot="1" x14ac:dyDescent="0.25">
      <c r="A150" s="582">
        <v>149</v>
      </c>
      <c r="B150" s="755" t="s">
        <v>691</v>
      </c>
    </row>
    <row r="151" spans="1:2" ht="13.5" thickBot="1" x14ac:dyDescent="0.25">
      <c r="A151" s="582">
        <v>150</v>
      </c>
      <c r="B151" s="755" t="s">
        <v>692</v>
      </c>
    </row>
    <row r="152" spans="1:2" x14ac:dyDescent="0.2">
      <c r="A152" s="582">
        <v>151</v>
      </c>
      <c r="B152" s="756" t="s">
        <v>693</v>
      </c>
    </row>
    <row r="153" spans="1:2" x14ac:dyDescent="0.2">
      <c r="A153" s="582">
        <v>152</v>
      </c>
      <c r="B153" s="756" t="s">
        <v>694</v>
      </c>
    </row>
    <row r="154" spans="1:2" x14ac:dyDescent="0.2">
      <c r="A154" s="582">
        <v>153</v>
      </c>
      <c r="B154" s="756" t="s">
        <v>695</v>
      </c>
    </row>
    <row r="155" spans="1:2" x14ac:dyDescent="0.2">
      <c r="A155" s="582">
        <v>154</v>
      </c>
      <c r="B155" s="757" t="s">
        <v>696</v>
      </c>
    </row>
    <row r="156" spans="1:2" x14ac:dyDescent="0.2">
      <c r="A156" s="582">
        <v>155</v>
      </c>
      <c r="B156" s="758" t="s">
        <v>697</v>
      </c>
    </row>
    <row r="157" spans="1:2" x14ac:dyDescent="0.2">
      <c r="A157" s="582">
        <v>156</v>
      </c>
      <c r="B157" s="758" t="s">
        <v>698</v>
      </c>
    </row>
    <row r="158" spans="1:2" x14ac:dyDescent="0.2">
      <c r="A158" s="582">
        <v>157</v>
      </c>
      <c r="B158" s="746" t="s">
        <v>699</v>
      </c>
    </row>
    <row r="159" spans="1:2" x14ac:dyDescent="0.2">
      <c r="A159" s="582">
        <v>158</v>
      </c>
      <c r="B159" s="719" t="s">
        <v>700</v>
      </c>
    </row>
    <row r="160" spans="1:2" x14ac:dyDescent="0.2">
      <c r="A160" s="582">
        <v>159</v>
      </c>
      <c r="B160" s="718" t="s">
        <v>701</v>
      </c>
    </row>
    <row r="161" spans="1:2" ht="25.5" x14ac:dyDescent="0.2">
      <c r="A161" s="582">
        <v>160</v>
      </c>
      <c r="B161" s="718" t="s">
        <v>702</v>
      </c>
    </row>
    <row r="162" spans="1:2" x14ac:dyDescent="0.2">
      <c r="A162" s="582">
        <v>161</v>
      </c>
      <c r="B162" s="718" t="s">
        <v>703</v>
      </c>
    </row>
    <row r="163" spans="1:2" x14ac:dyDescent="0.2">
      <c r="A163" s="582">
        <v>162</v>
      </c>
      <c r="B163" s="759" t="s">
        <v>704</v>
      </c>
    </row>
    <row r="164" spans="1:2" x14ac:dyDescent="0.2">
      <c r="A164" s="582">
        <v>163</v>
      </c>
      <c r="B164" s="760" t="s">
        <v>705</v>
      </c>
    </row>
    <row r="165" spans="1:2" x14ac:dyDescent="0.2">
      <c r="A165" s="582">
        <v>164</v>
      </c>
      <c r="B165" s="718" t="s">
        <v>706</v>
      </c>
    </row>
    <row r="166" spans="1:2" x14ac:dyDescent="0.2">
      <c r="A166" s="582">
        <v>165</v>
      </c>
      <c r="B166" s="718" t="s">
        <v>707</v>
      </c>
    </row>
    <row r="167" spans="1:2" x14ac:dyDescent="0.2">
      <c r="A167" s="582">
        <v>166</v>
      </c>
      <c r="B167" s="718" t="s">
        <v>708</v>
      </c>
    </row>
    <row r="168" spans="1:2" x14ac:dyDescent="0.2">
      <c r="A168" s="582">
        <v>167</v>
      </c>
      <c r="B168" s="718" t="s">
        <v>709</v>
      </c>
    </row>
    <row r="169" spans="1:2" x14ac:dyDescent="0.2">
      <c r="A169" s="582">
        <v>168</v>
      </c>
      <c r="B169" s="718" t="s">
        <v>710</v>
      </c>
    </row>
    <row r="170" spans="1:2" x14ac:dyDescent="0.2">
      <c r="A170" s="582">
        <v>169</v>
      </c>
      <c r="B170" s="718" t="s">
        <v>711</v>
      </c>
    </row>
    <row r="171" spans="1:2" x14ac:dyDescent="0.2">
      <c r="A171" s="582">
        <v>170</v>
      </c>
      <c r="B171" s="718" t="s">
        <v>712</v>
      </c>
    </row>
    <row r="172" spans="1:2" x14ac:dyDescent="0.2">
      <c r="A172" s="582">
        <v>171</v>
      </c>
      <c r="B172" s="759" t="s">
        <v>713</v>
      </c>
    </row>
    <row r="173" spans="1:2" x14ac:dyDescent="0.2">
      <c r="A173" s="582">
        <v>172</v>
      </c>
      <c r="B173" s="761" t="s">
        <v>714</v>
      </c>
    </row>
    <row r="174" spans="1:2" ht="33.75" x14ac:dyDescent="0.2">
      <c r="A174" s="582">
        <v>173</v>
      </c>
      <c r="B174" s="762" t="s">
        <v>715</v>
      </c>
    </row>
    <row r="175" spans="1:2" x14ac:dyDescent="0.2">
      <c r="A175" s="582">
        <v>174</v>
      </c>
      <c r="B175" s="761" t="s">
        <v>716</v>
      </c>
    </row>
    <row r="176" spans="1:2" x14ac:dyDescent="0.2">
      <c r="A176" s="582">
        <v>175</v>
      </c>
      <c r="B176" s="761" t="s">
        <v>717</v>
      </c>
    </row>
    <row r="177" spans="1:2" x14ac:dyDescent="0.2">
      <c r="A177" s="582">
        <v>176</v>
      </c>
      <c r="B177" s="761" t="s">
        <v>718</v>
      </c>
    </row>
    <row r="178" spans="1:2" x14ac:dyDescent="0.2">
      <c r="A178" s="582">
        <v>177</v>
      </c>
      <c r="B178" s="761" t="s">
        <v>719</v>
      </c>
    </row>
    <row r="179" spans="1:2" x14ac:dyDescent="0.2">
      <c r="A179" s="582">
        <v>178</v>
      </c>
      <c r="B179" s="761" t="s">
        <v>720</v>
      </c>
    </row>
    <row r="180" spans="1:2" x14ac:dyDescent="0.2">
      <c r="A180" s="582">
        <v>179</v>
      </c>
      <c r="B180" s="761" t="s">
        <v>721</v>
      </c>
    </row>
    <row r="181" spans="1:2" x14ac:dyDescent="0.2">
      <c r="A181" s="582">
        <v>180</v>
      </c>
      <c r="B181" s="761" t="s">
        <v>722</v>
      </c>
    </row>
    <row r="182" spans="1:2" x14ac:dyDescent="0.2">
      <c r="A182" s="582">
        <v>181</v>
      </c>
      <c r="B182" s="761" t="s">
        <v>723</v>
      </c>
    </row>
    <row r="183" spans="1:2" ht="13.5" thickBot="1" x14ac:dyDescent="0.25">
      <c r="A183" s="582">
        <v>182</v>
      </c>
      <c r="B183" s="761" t="s">
        <v>724</v>
      </c>
    </row>
    <row r="184" spans="1:2" ht="13.5" thickBot="1" x14ac:dyDescent="0.25">
      <c r="A184" s="582">
        <v>183</v>
      </c>
      <c r="B184" s="745" t="s">
        <v>561</v>
      </c>
    </row>
    <row r="185" spans="1:2" ht="13.5" thickBot="1" x14ac:dyDescent="0.25">
      <c r="A185" s="582">
        <v>184</v>
      </c>
      <c r="B185" s="763" t="s">
        <v>725</v>
      </c>
    </row>
    <row r="186" spans="1:2" ht="13.5" thickBot="1" x14ac:dyDescent="0.25">
      <c r="A186" s="582">
        <v>185</v>
      </c>
      <c r="B186" s="764" t="s">
        <v>726</v>
      </c>
    </row>
    <row r="187" spans="1:2" ht="13.5" thickBot="1" x14ac:dyDescent="0.25">
      <c r="A187" s="582">
        <v>186</v>
      </c>
      <c r="B187" s="764" t="s">
        <v>727</v>
      </c>
    </row>
    <row r="188" spans="1:2" ht="13.5" thickBot="1" x14ac:dyDescent="0.25">
      <c r="A188" s="582">
        <v>187</v>
      </c>
      <c r="B188" s="764" t="s">
        <v>728</v>
      </c>
    </row>
    <row r="189" spans="1:2" ht="13.5" thickBot="1" x14ac:dyDescent="0.25">
      <c r="A189" s="582">
        <v>188</v>
      </c>
      <c r="B189" s="764" t="s">
        <v>729</v>
      </c>
    </row>
    <row r="190" spans="1:2" ht="13.5" thickBot="1" x14ac:dyDescent="0.25">
      <c r="A190" s="582">
        <v>189</v>
      </c>
      <c r="B190" s="764" t="s">
        <v>730</v>
      </c>
    </row>
    <row r="191" spans="1:2" ht="25.5" x14ac:dyDescent="0.2">
      <c r="A191" s="582">
        <v>190</v>
      </c>
      <c r="B191" s="730" t="s">
        <v>731</v>
      </c>
    </row>
    <row r="192" spans="1:2" ht="38.25" x14ac:dyDescent="0.2">
      <c r="A192" s="582">
        <v>191</v>
      </c>
      <c r="B192" s="730" t="s">
        <v>732</v>
      </c>
    </row>
    <row r="193" spans="1:2" x14ac:dyDescent="0.2">
      <c r="A193" s="582">
        <v>192</v>
      </c>
      <c r="B193" s="717" t="s">
        <v>733</v>
      </c>
    </row>
    <row r="194" spans="1:2" ht="67.5" x14ac:dyDescent="0.2">
      <c r="A194" s="582">
        <v>193</v>
      </c>
      <c r="B194" s="746" t="s">
        <v>734</v>
      </c>
    </row>
    <row r="195" spans="1:2" ht="45" x14ac:dyDescent="0.2">
      <c r="A195" s="582">
        <v>194</v>
      </c>
      <c r="B195" s="746" t="s">
        <v>735</v>
      </c>
    </row>
    <row r="196" spans="1:2" ht="25.5" x14ac:dyDescent="0.2">
      <c r="A196" s="582">
        <v>195</v>
      </c>
      <c r="B196" s="717" t="s">
        <v>736</v>
      </c>
    </row>
    <row r="197" spans="1:2" ht="56.25" x14ac:dyDescent="0.2">
      <c r="A197" s="582">
        <v>196</v>
      </c>
      <c r="B197" s="765" t="s">
        <v>737</v>
      </c>
    </row>
    <row r="198" spans="1:2" x14ac:dyDescent="0.2">
      <c r="A198" s="582">
        <v>197</v>
      </c>
      <c r="B198" s="766" t="s">
        <v>738</v>
      </c>
    </row>
    <row r="199" spans="1:2" ht="25.5" x14ac:dyDescent="0.2">
      <c r="A199" s="582">
        <v>198</v>
      </c>
      <c r="B199" s="717" t="s">
        <v>739</v>
      </c>
    </row>
    <row r="200" spans="1:2" ht="22.5" x14ac:dyDescent="0.2">
      <c r="A200" s="582">
        <v>199</v>
      </c>
      <c r="B200" s="762" t="s">
        <v>740</v>
      </c>
    </row>
    <row r="201" spans="1:2" ht="22.5" x14ac:dyDescent="0.2">
      <c r="A201" s="582">
        <v>200</v>
      </c>
      <c r="B201" s="762" t="s">
        <v>741</v>
      </c>
    </row>
    <row r="202" spans="1:2" x14ac:dyDescent="0.2">
      <c r="A202" s="582">
        <v>201</v>
      </c>
      <c r="B202" s="762" t="s">
        <v>742</v>
      </c>
    </row>
    <row r="203" spans="1:2" ht="33.75" x14ac:dyDescent="0.2">
      <c r="A203" s="582">
        <v>202</v>
      </c>
      <c r="B203" s="762" t="s">
        <v>743</v>
      </c>
    </row>
    <row r="204" spans="1:2" ht="22.5" x14ac:dyDescent="0.2">
      <c r="A204" s="582">
        <v>203</v>
      </c>
      <c r="B204" s="762" t="s">
        <v>744</v>
      </c>
    </row>
    <row r="205" spans="1:2" ht="33.75" x14ac:dyDescent="0.2">
      <c r="A205" s="582">
        <v>204</v>
      </c>
      <c r="B205" s="762" t="s">
        <v>745</v>
      </c>
    </row>
    <row r="206" spans="1:2" x14ac:dyDescent="0.2">
      <c r="A206" s="582">
        <v>205</v>
      </c>
      <c r="B206" s="716" t="s">
        <v>228</v>
      </c>
    </row>
    <row r="207" spans="1:2" ht="23.25" thickBot="1" x14ac:dyDescent="0.25">
      <c r="A207" s="582">
        <v>206</v>
      </c>
      <c r="B207" s="762" t="s">
        <v>746</v>
      </c>
    </row>
    <row r="208" spans="1:2" ht="13.5" thickBot="1" x14ac:dyDescent="0.25">
      <c r="A208" s="582">
        <v>207</v>
      </c>
      <c r="B208" s="767" t="s">
        <v>747</v>
      </c>
    </row>
    <row r="209" spans="1:2" ht="13.5" thickBot="1" x14ac:dyDescent="0.25">
      <c r="A209" s="582">
        <v>208</v>
      </c>
      <c r="B209" s="768" t="s">
        <v>748</v>
      </c>
    </row>
    <row r="210" spans="1:2" ht="13.5" thickBot="1" x14ac:dyDescent="0.25">
      <c r="A210" s="582">
        <v>209</v>
      </c>
      <c r="B210" s="768" t="s">
        <v>749</v>
      </c>
    </row>
    <row r="211" spans="1:2" ht="13.5" thickBot="1" x14ac:dyDescent="0.25">
      <c r="A211" s="582">
        <v>210</v>
      </c>
      <c r="B211" s="768" t="s">
        <v>750</v>
      </c>
    </row>
    <row r="212" spans="1:2" ht="13.5" thickBot="1" x14ac:dyDescent="0.25">
      <c r="A212" s="582">
        <v>211</v>
      </c>
      <c r="B212" s="769" t="s">
        <v>751</v>
      </c>
    </row>
    <row r="213" spans="1:2" ht="13.5" thickBot="1" x14ac:dyDescent="0.25">
      <c r="A213" s="582">
        <v>212</v>
      </c>
      <c r="B213" s="750" t="s">
        <v>752</v>
      </c>
    </row>
    <row r="214" spans="1:2" ht="13.5" thickBot="1" x14ac:dyDescent="0.25">
      <c r="A214" s="582">
        <v>213</v>
      </c>
      <c r="B214" s="750" t="s">
        <v>753</v>
      </c>
    </row>
    <row r="215" spans="1:2" ht="13.5" thickBot="1" x14ac:dyDescent="0.25">
      <c r="A215" s="582">
        <v>214</v>
      </c>
      <c r="B215" s="750" t="s">
        <v>754</v>
      </c>
    </row>
    <row r="216" spans="1:2" ht="13.5" thickBot="1" x14ac:dyDescent="0.25">
      <c r="A216" s="582">
        <v>215</v>
      </c>
      <c r="B216" s="750" t="s">
        <v>174</v>
      </c>
    </row>
    <row r="217" spans="1:2" x14ac:dyDescent="0.2">
      <c r="A217" s="582">
        <v>216</v>
      </c>
      <c r="B217" s="719" t="s">
        <v>755</v>
      </c>
    </row>
    <row r="218" spans="1:2" ht="56.25" x14ac:dyDescent="0.2">
      <c r="A218" s="582">
        <v>217</v>
      </c>
      <c r="B218" s="762" t="s">
        <v>756</v>
      </c>
    </row>
    <row r="219" spans="1:2" ht="21.75" thickBot="1" x14ac:dyDescent="0.25">
      <c r="A219" s="582">
        <v>218</v>
      </c>
      <c r="B219" s="747" t="s">
        <v>757</v>
      </c>
    </row>
    <row r="220" spans="1:2" ht="13.5" thickBot="1" x14ac:dyDescent="0.25">
      <c r="A220" s="582">
        <v>219</v>
      </c>
      <c r="B220" s="770" t="s">
        <v>758</v>
      </c>
    </row>
    <row r="221" spans="1:2" ht="13.5" thickBot="1" x14ac:dyDescent="0.25">
      <c r="A221" s="582">
        <v>220</v>
      </c>
      <c r="B221" s="771" t="s">
        <v>759</v>
      </c>
    </row>
    <row r="222" spans="1:2" x14ac:dyDescent="0.2">
      <c r="A222" s="582">
        <v>221</v>
      </c>
      <c r="B222" s="719" t="s">
        <v>760</v>
      </c>
    </row>
    <row r="223" spans="1:2" ht="22.5" x14ac:dyDescent="0.2">
      <c r="A223" s="582">
        <v>222</v>
      </c>
      <c r="B223" s="762" t="s">
        <v>761</v>
      </c>
    </row>
    <row r="224" spans="1:2" ht="33.75" x14ac:dyDescent="0.2">
      <c r="A224" s="582">
        <v>223</v>
      </c>
      <c r="B224" s="762" t="s">
        <v>762</v>
      </c>
    </row>
    <row r="225" spans="1:2" ht="22.5" x14ac:dyDescent="0.2">
      <c r="A225" s="582">
        <v>224</v>
      </c>
      <c r="B225" s="762" t="s">
        <v>763</v>
      </c>
    </row>
    <row r="226" spans="1:2" ht="22.5" x14ac:dyDescent="0.2">
      <c r="A226" s="582">
        <v>225</v>
      </c>
      <c r="B226" s="762" t="s">
        <v>764</v>
      </c>
    </row>
    <row r="227" spans="1:2" x14ac:dyDescent="0.2">
      <c r="A227" s="582">
        <v>226</v>
      </c>
      <c r="B227" s="762" t="s">
        <v>765</v>
      </c>
    </row>
    <row r="228" spans="1:2" ht="33.75" x14ac:dyDescent="0.2">
      <c r="A228" s="582">
        <v>227</v>
      </c>
      <c r="B228" s="762" t="s">
        <v>766</v>
      </c>
    </row>
    <row r="229" spans="1:2" ht="21" x14ac:dyDescent="0.2">
      <c r="A229" s="582">
        <v>228</v>
      </c>
      <c r="B229" s="772" t="s">
        <v>767</v>
      </c>
    </row>
    <row r="230" spans="1:2" x14ac:dyDescent="0.2">
      <c r="A230" s="582">
        <v>229</v>
      </c>
      <c r="B230" s="719" t="s">
        <v>768</v>
      </c>
    </row>
    <row r="231" spans="1:2" ht="33.75" x14ac:dyDescent="0.2">
      <c r="A231" s="582">
        <v>230</v>
      </c>
      <c r="B231" s="762" t="s">
        <v>769</v>
      </c>
    </row>
    <row r="232" spans="1:2" x14ac:dyDescent="0.2">
      <c r="A232" s="582">
        <v>231</v>
      </c>
      <c r="B232" s="719" t="s">
        <v>770</v>
      </c>
    </row>
    <row r="233" spans="1:2" x14ac:dyDescent="0.2">
      <c r="A233" s="582">
        <v>232</v>
      </c>
      <c r="B233" s="765" t="s">
        <v>771</v>
      </c>
    </row>
    <row r="234" spans="1:2" ht="33.75" x14ac:dyDescent="0.2">
      <c r="A234" s="582">
        <v>233</v>
      </c>
      <c r="B234" s="765" t="s">
        <v>772</v>
      </c>
    </row>
    <row r="235" spans="1:2" ht="33.75" x14ac:dyDescent="0.2">
      <c r="A235" s="582">
        <v>234</v>
      </c>
      <c r="B235" s="762" t="s">
        <v>773</v>
      </c>
    </row>
    <row r="236" spans="1:2" ht="21.75" thickBot="1" x14ac:dyDescent="0.25">
      <c r="A236" s="582">
        <v>235</v>
      </c>
      <c r="B236" s="747" t="s">
        <v>774</v>
      </c>
    </row>
    <row r="237" spans="1:2" ht="13.5" thickBot="1" x14ac:dyDescent="0.25">
      <c r="A237" s="582">
        <v>236</v>
      </c>
      <c r="B237" s="773" t="s">
        <v>775</v>
      </c>
    </row>
    <row r="238" spans="1:2" ht="13.5" thickBot="1" x14ac:dyDescent="0.25">
      <c r="A238" s="582">
        <v>237</v>
      </c>
      <c r="B238" s="774" t="s">
        <v>776</v>
      </c>
    </row>
    <row r="239" spans="1:2" ht="13.5" thickBot="1" x14ac:dyDescent="0.25">
      <c r="A239" s="582">
        <v>238</v>
      </c>
      <c r="B239" s="774" t="s">
        <v>777</v>
      </c>
    </row>
    <row r="240" spans="1:2" ht="13.5" thickBot="1" x14ac:dyDescent="0.25">
      <c r="A240" s="582">
        <v>239</v>
      </c>
      <c r="B240" s="774" t="s">
        <v>778</v>
      </c>
    </row>
    <row r="241" spans="1:2" ht="13.5" thickBot="1" x14ac:dyDescent="0.25">
      <c r="A241" s="582">
        <v>240</v>
      </c>
      <c r="B241" s="774" t="s">
        <v>779</v>
      </c>
    </row>
    <row r="242" spans="1:2" ht="13.5" thickBot="1" x14ac:dyDescent="0.25">
      <c r="A242" s="582">
        <v>241</v>
      </c>
      <c r="B242" s="774" t="s">
        <v>780</v>
      </c>
    </row>
    <row r="243" spans="1:2" ht="31.5" x14ac:dyDescent="0.2">
      <c r="A243" s="582">
        <v>242</v>
      </c>
      <c r="B243" s="747" t="s">
        <v>781</v>
      </c>
    </row>
    <row r="244" spans="1:2" x14ac:dyDescent="0.2">
      <c r="A244" s="582">
        <v>243</v>
      </c>
      <c r="B244" s="719" t="s">
        <v>782</v>
      </c>
    </row>
    <row r="245" spans="1:2" ht="67.5" x14ac:dyDescent="0.2">
      <c r="A245" s="582">
        <v>244</v>
      </c>
      <c r="B245" s="762" t="s">
        <v>783</v>
      </c>
    </row>
    <row r="246" spans="1:2" ht="33.75" x14ac:dyDescent="0.2">
      <c r="A246" s="582">
        <v>245</v>
      </c>
      <c r="B246" s="762" t="s">
        <v>784</v>
      </c>
    </row>
    <row r="247" spans="1:2" ht="23.25" thickBot="1" x14ac:dyDescent="0.25">
      <c r="A247" s="582">
        <v>246</v>
      </c>
      <c r="B247" s="762" t="s">
        <v>785</v>
      </c>
    </row>
    <row r="248" spans="1:2" ht="23.25" thickBot="1" x14ac:dyDescent="0.25">
      <c r="A248" s="582">
        <v>247</v>
      </c>
      <c r="B248" s="767" t="s">
        <v>786</v>
      </c>
    </row>
    <row r="249" spans="1:2" ht="13.5" thickBot="1" x14ac:dyDescent="0.25">
      <c r="A249" s="582">
        <v>248</v>
      </c>
      <c r="B249" s="749" t="s">
        <v>787</v>
      </c>
    </row>
    <row r="250" spans="1:2" ht="13.5" thickBot="1" x14ac:dyDescent="0.25">
      <c r="A250" s="582">
        <v>249</v>
      </c>
      <c r="B250" s="768" t="s">
        <v>788</v>
      </c>
    </row>
    <row r="251" spans="1:2" ht="13.5" thickBot="1" x14ac:dyDescent="0.25">
      <c r="A251" s="582">
        <v>250</v>
      </c>
      <c r="B251" s="751" t="s">
        <v>789</v>
      </c>
    </row>
    <row r="252" spans="1:2" ht="13.5" thickBot="1" x14ac:dyDescent="0.25">
      <c r="A252" s="582">
        <v>251</v>
      </c>
      <c r="B252" s="751" t="s">
        <v>790</v>
      </c>
    </row>
    <row r="253" spans="1:2" ht="13.5" thickBot="1" x14ac:dyDescent="0.25">
      <c r="A253" s="582">
        <v>252</v>
      </c>
      <c r="B253" s="751" t="s">
        <v>791</v>
      </c>
    </row>
    <row r="254" spans="1:2" ht="13.5" thickBot="1" x14ac:dyDescent="0.25">
      <c r="A254" s="582">
        <v>253</v>
      </c>
      <c r="B254" s="752" t="s">
        <v>792</v>
      </c>
    </row>
    <row r="255" spans="1:2" x14ac:dyDescent="0.2">
      <c r="A255" s="582">
        <v>254</v>
      </c>
      <c r="B255" s="719" t="s">
        <v>793</v>
      </c>
    </row>
    <row r="256" spans="1:2" ht="22.5" x14ac:dyDescent="0.2">
      <c r="A256" s="582">
        <v>255</v>
      </c>
      <c r="B256" s="762" t="s">
        <v>794</v>
      </c>
    </row>
    <row r="257" spans="1:2" ht="33.75" x14ac:dyDescent="0.2">
      <c r="A257" s="582">
        <v>256</v>
      </c>
      <c r="B257" s="762" t="s">
        <v>795</v>
      </c>
    </row>
    <row r="258" spans="1:2" ht="23.25" thickBot="1" x14ac:dyDescent="0.25">
      <c r="A258" s="582">
        <v>257</v>
      </c>
      <c r="B258" s="762" t="s">
        <v>796</v>
      </c>
    </row>
    <row r="259" spans="1:2" ht="23.25" thickBot="1" x14ac:dyDescent="0.25">
      <c r="A259" s="582">
        <v>258</v>
      </c>
      <c r="B259" s="767" t="s">
        <v>797</v>
      </c>
    </row>
    <row r="260" spans="1:2" ht="13.5" thickBot="1" x14ac:dyDescent="0.25">
      <c r="A260" s="582">
        <v>259</v>
      </c>
      <c r="B260" s="768" t="s">
        <v>798</v>
      </c>
    </row>
    <row r="261" spans="1:2" ht="13.5" thickBot="1" x14ac:dyDescent="0.25">
      <c r="A261" s="582">
        <v>260</v>
      </c>
      <c r="B261" s="768" t="s">
        <v>799</v>
      </c>
    </row>
    <row r="262" spans="1:2" ht="13.5" thickBot="1" x14ac:dyDescent="0.25">
      <c r="A262" s="582">
        <v>261</v>
      </c>
      <c r="B262" s="750" t="s">
        <v>800</v>
      </c>
    </row>
    <row r="263" spans="1:2" ht="13.5" thickBot="1" x14ac:dyDescent="0.25">
      <c r="A263" s="582">
        <v>262</v>
      </c>
      <c r="B263" s="750" t="s">
        <v>801</v>
      </c>
    </row>
    <row r="264" spans="1:2" ht="13.5" thickBot="1" x14ac:dyDescent="0.25">
      <c r="A264" s="582">
        <v>263</v>
      </c>
      <c r="B264" s="752" t="s">
        <v>802</v>
      </c>
    </row>
    <row r="265" spans="1:2" ht="25.5" x14ac:dyDescent="0.2">
      <c r="A265" s="582">
        <v>264</v>
      </c>
      <c r="B265" s="717" t="s">
        <v>803</v>
      </c>
    </row>
    <row r="266" spans="1:2" ht="31.5" x14ac:dyDescent="0.2">
      <c r="A266" s="582">
        <v>265</v>
      </c>
      <c r="B266" s="747" t="s">
        <v>804</v>
      </c>
    </row>
    <row r="267" spans="1:2" ht="33.75" x14ac:dyDescent="0.2">
      <c r="A267" s="582">
        <v>266</v>
      </c>
      <c r="B267" s="762" t="s">
        <v>805</v>
      </c>
    </row>
    <row r="268" spans="1:2" ht="22.5" x14ac:dyDescent="0.2">
      <c r="A268" s="582">
        <v>267</v>
      </c>
      <c r="B268" s="762" t="s">
        <v>806</v>
      </c>
    </row>
    <row r="269" spans="1:2" ht="22.5" x14ac:dyDescent="0.2">
      <c r="A269" s="582">
        <v>268</v>
      </c>
      <c r="B269" s="762" t="s">
        <v>807</v>
      </c>
    </row>
    <row r="270" spans="1:2" ht="45" x14ac:dyDescent="0.2">
      <c r="A270" s="582">
        <v>269</v>
      </c>
      <c r="B270" s="762" t="s">
        <v>808</v>
      </c>
    </row>
    <row r="271" spans="1:2" x14ac:dyDescent="0.2">
      <c r="A271" s="582">
        <v>270</v>
      </c>
      <c r="B271" s="762" t="s">
        <v>809</v>
      </c>
    </row>
    <row r="272" spans="1:2" ht="23.25" thickBot="1" x14ac:dyDescent="0.25">
      <c r="A272" s="582">
        <v>271</v>
      </c>
      <c r="B272" s="762" t="s">
        <v>810</v>
      </c>
    </row>
    <row r="273" spans="1:2" ht="13.5" thickBot="1" x14ac:dyDescent="0.25">
      <c r="A273" s="582">
        <v>272</v>
      </c>
      <c r="B273" s="748" t="s">
        <v>811</v>
      </c>
    </row>
    <row r="274" spans="1:2" ht="13.5" thickBot="1" x14ac:dyDescent="0.25">
      <c r="A274" s="582">
        <v>273</v>
      </c>
      <c r="B274" s="749" t="s">
        <v>812</v>
      </c>
    </row>
    <row r="275" spans="1:2" ht="13.5" thickBot="1" x14ac:dyDescent="0.25">
      <c r="A275" s="582">
        <v>274</v>
      </c>
      <c r="B275" s="775" t="s">
        <v>813</v>
      </c>
    </row>
    <row r="276" spans="1:2" ht="13.5" thickBot="1" x14ac:dyDescent="0.25">
      <c r="A276" s="582">
        <v>275</v>
      </c>
      <c r="B276" s="775" t="s">
        <v>814</v>
      </c>
    </row>
    <row r="277" spans="1:2" ht="13.5" thickBot="1" x14ac:dyDescent="0.25">
      <c r="A277" s="582">
        <v>276</v>
      </c>
      <c r="B277" s="775" t="s">
        <v>815</v>
      </c>
    </row>
    <row r="278" spans="1:2" ht="13.5" thickBot="1" x14ac:dyDescent="0.25">
      <c r="A278" s="582">
        <v>277</v>
      </c>
      <c r="B278" s="775" t="s">
        <v>816</v>
      </c>
    </row>
    <row r="279" spans="1:2" ht="13.5" thickBot="1" x14ac:dyDescent="0.25">
      <c r="A279" s="582">
        <v>278</v>
      </c>
      <c r="B279" s="751" t="s">
        <v>817</v>
      </c>
    </row>
    <row r="280" spans="1:2" ht="13.5" thickBot="1" x14ac:dyDescent="0.25">
      <c r="A280" s="582">
        <v>279</v>
      </c>
      <c r="B280" s="752" t="s">
        <v>818</v>
      </c>
    </row>
    <row r="281" spans="1:2" x14ac:dyDescent="0.2">
      <c r="A281" s="582">
        <v>280</v>
      </c>
      <c r="B281" s="717" t="s">
        <v>819</v>
      </c>
    </row>
    <row r="282" spans="1:2" ht="56.25" x14ac:dyDescent="0.2">
      <c r="A282" s="582">
        <v>281</v>
      </c>
      <c r="B282" s="762" t="s">
        <v>820</v>
      </c>
    </row>
    <row r="283" spans="1:2" x14ac:dyDescent="0.2">
      <c r="A283" s="582">
        <v>282</v>
      </c>
      <c r="B283" s="776" t="s">
        <v>821</v>
      </c>
    </row>
    <row r="284" spans="1:2" ht="22.5" x14ac:dyDescent="0.2">
      <c r="A284" s="582">
        <v>283</v>
      </c>
      <c r="B284" s="762" t="s">
        <v>822</v>
      </c>
    </row>
    <row r="285" spans="1:2" ht="33.75" x14ac:dyDescent="0.2">
      <c r="A285" s="582">
        <v>284</v>
      </c>
      <c r="B285" s="762" t="s">
        <v>823</v>
      </c>
    </row>
    <row r="286" spans="1:2" ht="45.75" thickBot="1" x14ac:dyDescent="0.25">
      <c r="A286" s="582">
        <v>285</v>
      </c>
      <c r="B286" s="762" t="s">
        <v>824</v>
      </c>
    </row>
    <row r="287" spans="1:2" ht="13.5" thickBot="1" x14ac:dyDescent="0.25">
      <c r="A287" s="582">
        <v>286</v>
      </c>
      <c r="B287" s="767" t="s">
        <v>825</v>
      </c>
    </row>
    <row r="288" spans="1:2" ht="13.5" thickBot="1" x14ac:dyDescent="0.25">
      <c r="A288" s="582">
        <v>287</v>
      </c>
      <c r="B288" s="749" t="s">
        <v>826</v>
      </c>
    </row>
    <row r="289" spans="1:2" ht="13.5" thickBot="1" x14ac:dyDescent="0.25">
      <c r="A289" s="582">
        <v>288</v>
      </c>
      <c r="B289" s="768" t="s">
        <v>827</v>
      </c>
    </row>
    <row r="290" spans="1:2" ht="13.5" thickBot="1" x14ac:dyDescent="0.25">
      <c r="A290" s="582">
        <v>289</v>
      </c>
      <c r="B290" s="750" t="s">
        <v>828</v>
      </c>
    </row>
    <row r="291" spans="1:2" ht="13.5" thickBot="1" x14ac:dyDescent="0.25">
      <c r="A291" s="582">
        <v>290</v>
      </c>
      <c r="B291" s="777" t="s">
        <v>829</v>
      </c>
    </row>
    <row r="292" spans="1:2" ht="13.5" thickBot="1" x14ac:dyDescent="0.25">
      <c r="A292" s="582">
        <v>291</v>
      </c>
      <c r="B292" s="750" t="s">
        <v>830</v>
      </c>
    </row>
    <row r="293" spans="1:2" ht="13.5" thickBot="1" x14ac:dyDescent="0.25">
      <c r="A293" s="582">
        <v>292</v>
      </c>
      <c r="B293" s="750" t="s">
        <v>831</v>
      </c>
    </row>
    <row r="294" spans="1:2" ht="13.5" thickBot="1" x14ac:dyDescent="0.25">
      <c r="A294" s="582">
        <v>293</v>
      </c>
      <c r="B294" s="750" t="s">
        <v>832</v>
      </c>
    </row>
    <row r="295" spans="1:2" ht="13.5" thickBot="1" x14ac:dyDescent="0.25">
      <c r="A295" s="582">
        <v>294</v>
      </c>
      <c r="B295" s="750" t="s">
        <v>833</v>
      </c>
    </row>
    <row r="296" spans="1:2" ht="13.5" thickBot="1" x14ac:dyDescent="0.25">
      <c r="A296" s="582">
        <v>295</v>
      </c>
      <c r="B296" s="777" t="s">
        <v>834</v>
      </c>
    </row>
    <row r="297" spans="1:2" ht="13.5" thickBot="1" x14ac:dyDescent="0.25">
      <c r="A297" s="582">
        <v>296</v>
      </c>
      <c r="B297" s="752" t="s">
        <v>835</v>
      </c>
    </row>
    <row r="298" spans="1:2" x14ac:dyDescent="0.2">
      <c r="A298" s="582">
        <v>297</v>
      </c>
      <c r="B298" s="719" t="s">
        <v>836</v>
      </c>
    </row>
    <row r="299" spans="1:2" x14ac:dyDescent="0.2">
      <c r="A299" s="582">
        <v>298</v>
      </c>
      <c r="B299" s="776" t="s">
        <v>837</v>
      </c>
    </row>
    <row r="300" spans="1:2" x14ac:dyDescent="0.2">
      <c r="A300" s="582">
        <v>299</v>
      </c>
      <c r="B300" s="776" t="s">
        <v>838</v>
      </c>
    </row>
    <row r="301" spans="1:2" x14ac:dyDescent="0.2">
      <c r="A301" s="582">
        <v>300</v>
      </c>
      <c r="B301" s="778" t="s">
        <v>839</v>
      </c>
    </row>
    <row r="302" spans="1:2" x14ac:dyDescent="0.2">
      <c r="A302" s="582">
        <v>301</v>
      </c>
      <c r="B302" s="776" t="s">
        <v>840</v>
      </c>
    </row>
    <row r="303" spans="1:2" ht="33.75" x14ac:dyDescent="0.2">
      <c r="A303" s="582">
        <v>302</v>
      </c>
      <c r="B303" s="762" t="s">
        <v>841</v>
      </c>
    </row>
    <row r="304" spans="1:2" ht="33.75" x14ac:dyDescent="0.2">
      <c r="A304" s="582">
        <v>303</v>
      </c>
      <c r="B304" s="762" t="s">
        <v>842</v>
      </c>
    </row>
    <row r="305" spans="1:2" ht="22.5" x14ac:dyDescent="0.2">
      <c r="A305" s="582">
        <v>304</v>
      </c>
      <c r="B305" s="762" t="s">
        <v>843</v>
      </c>
    </row>
    <row r="306" spans="1:2" x14ac:dyDescent="0.2">
      <c r="A306" s="582">
        <v>305</v>
      </c>
      <c r="B306" s="776" t="s">
        <v>844</v>
      </c>
    </row>
    <row r="307" spans="1:2" x14ac:dyDescent="0.2">
      <c r="A307" s="582">
        <v>306</v>
      </c>
      <c r="B307" s="776" t="s">
        <v>845</v>
      </c>
    </row>
    <row r="308" spans="1:2" ht="45" x14ac:dyDescent="0.2">
      <c r="A308" s="582">
        <v>307</v>
      </c>
      <c r="B308" s="762" t="s">
        <v>846</v>
      </c>
    </row>
    <row r="309" spans="1:2" ht="45.75" thickBot="1" x14ac:dyDescent="0.25">
      <c r="A309" s="582">
        <v>308</v>
      </c>
      <c r="B309" s="762" t="s">
        <v>847</v>
      </c>
    </row>
    <row r="310" spans="1:2" ht="13.5" thickBot="1" x14ac:dyDescent="0.25">
      <c r="A310" s="582">
        <v>309</v>
      </c>
      <c r="B310" s="748" t="s">
        <v>848</v>
      </c>
    </row>
    <row r="311" spans="1:2" ht="13.5" thickBot="1" x14ac:dyDescent="0.25">
      <c r="A311" s="582">
        <v>310</v>
      </c>
      <c r="B311" s="775" t="s">
        <v>849</v>
      </c>
    </row>
    <row r="312" spans="1:2" ht="13.5" thickBot="1" x14ac:dyDescent="0.25">
      <c r="A312" s="582">
        <v>311</v>
      </c>
      <c r="B312" s="779" t="s">
        <v>850</v>
      </c>
    </row>
    <row r="313" spans="1:2" ht="13.5" thickBot="1" x14ac:dyDescent="0.25">
      <c r="A313" s="582">
        <v>312</v>
      </c>
      <c r="B313" s="780" t="s">
        <v>231</v>
      </c>
    </row>
    <row r="314" spans="1:2" ht="13.5" thickBot="1" x14ac:dyDescent="0.25">
      <c r="A314" s="582">
        <v>313</v>
      </c>
      <c r="B314" s="779" t="s">
        <v>851</v>
      </c>
    </row>
    <row r="315" spans="1:2" x14ac:dyDescent="0.2">
      <c r="A315" s="582">
        <v>314</v>
      </c>
      <c r="B315" s="715" t="s">
        <v>852</v>
      </c>
    </row>
    <row r="316" spans="1:2" x14ac:dyDescent="0.2">
      <c r="A316" s="582">
        <v>315</v>
      </c>
      <c r="B316" s="715" t="s">
        <v>853</v>
      </c>
    </row>
    <row r="317" spans="1:2" x14ac:dyDescent="0.2">
      <c r="A317" s="582">
        <v>316</v>
      </c>
      <c r="B317" s="715" t="s">
        <v>854</v>
      </c>
    </row>
    <row r="318" spans="1:2" x14ac:dyDescent="0.2">
      <c r="A318" s="582">
        <v>317</v>
      </c>
      <c r="B318" s="717" t="s">
        <v>855</v>
      </c>
    </row>
    <row r="319" spans="1:2" ht="33.75" x14ac:dyDescent="0.2">
      <c r="A319" s="582">
        <v>318</v>
      </c>
      <c r="B319" s="762" t="s">
        <v>856</v>
      </c>
    </row>
    <row r="320" spans="1:2" ht="13.5" thickBot="1" x14ac:dyDescent="0.25">
      <c r="A320" s="582">
        <v>319</v>
      </c>
      <c r="B320" s="776" t="s">
        <v>857</v>
      </c>
    </row>
    <row r="321" spans="1:2" ht="13.5" thickBot="1" x14ac:dyDescent="0.25">
      <c r="A321" s="582">
        <v>320</v>
      </c>
      <c r="B321" s="767" t="s">
        <v>799</v>
      </c>
    </row>
    <row r="322" spans="1:2" ht="13.5" thickBot="1" x14ac:dyDescent="0.25">
      <c r="A322" s="582">
        <v>321</v>
      </c>
      <c r="B322" s="749" t="s">
        <v>858</v>
      </c>
    </row>
    <row r="323" spans="1:2" ht="13.5" thickBot="1" x14ac:dyDescent="0.25">
      <c r="A323" s="582">
        <v>322</v>
      </c>
      <c r="B323" s="749" t="s">
        <v>859</v>
      </c>
    </row>
    <row r="324" spans="1:2" ht="13.5" thickBot="1" x14ac:dyDescent="0.25">
      <c r="A324" s="582">
        <v>323</v>
      </c>
      <c r="B324" s="749" t="s">
        <v>860</v>
      </c>
    </row>
    <row r="325" spans="1:2" ht="13.5" thickBot="1" x14ac:dyDescent="0.25">
      <c r="A325" s="582">
        <v>324</v>
      </c>
      <c r="B325" s="781" t="s">
        <v>861</v>
      </c>
    </row>
    <row r="326" spans="1:2" ht="13.5" thickBot="1" x14ac:dyDescent="0.25">
      <c r="A326" s="582">
        <v>325</v>
      </c>
      <c r="B326" s="781" t="s">
        <v>862</v>
      </c>
    </row>
    <row r="327" spans="1:2" ht="13.5" thickBot="1" x14ac:dyDescent="0.25">
      <c r="A327" s="582">
        <v>326</v>
      </c>
      <c r="B327" s="781" t="s">
        <v>863</v>
      </c>
    </row>
    <row r="328" spans="1:2" ht="13.5" thickBot="1" x14ac:dyDescent="0.25">
      <c r="A328" s="582">
        <v>327</v>
      </c>
      <c r="B328" s="752" t="s">
        <v>864</v>
      </c>
    </row>
    <row r="329" spans="1:2" ht="13.5" thickBot="1" x14ac:dyDescent="0.25">
      <c r="A329" s="582">
        <v>328</v>
      </c>
      <c r="B329" s="753" t="s">
        <v>865</v>
      </c>
    </row>
    <row r="330" spans="1:2" ht="13.5" thickBot="1" x14ac:dyDescent="0.25">
      <c r="A330" s="582">
        <v>329</v>
      </c>
      <c r="B330" s="763" t="s">
        <v>866</v>
      </c>
    </row>
    <row r="331" spans="1:2" ht="13.5" thickBot="1" x14ac:dyDescent="0.25">
      <c r="A331" s="582">
        <v>330</v>
      </c>
      <c r="B331" s="764" t="s">
        <v>867</v>
      </c>
    </row>
    <row r="332" spans="1:2" ht="13.5" thickBot="1" x14ac:dyDescent="0.25">
      <c r="A332" s="582">
        <v>331</v>
      </c>
      <c r="B332" s="764" t="s">
        <v>868</v>
      </c>
    </row>
    <row r="333" spans="1:2" ht="13.5" thickBot="1" x14ac:dyDescent="0.25">
      <c r="A333" s="582">
        <v>332</v>
      </c>
      <c r="B333" s="764" t="s">
        <v>869</v>
      </c>
    </row>
    <row r="334" spans="1:2" ht="38.25" x14ac:dyDescent="0.2">
      <c r="A334" s="582">
        <v>333</v>
      </c>
      <c r="B334" s="730" t="s">
        <v>870</v>
      </c>
    </row>
    <row r="335" spans="1:2" ht="63.75" x14ac:dyDescent="0.2">
      <c r="A335" s="582">
        <v>334</v>
      </c>
      <c r="B335" s="730" t="s">
        <v>871</v>
      </c>
    </row>
    <row r="336" spans="1:2" ht="25.5" x14ac:dyDescent="0.2">
      <c r="A336" s="582">
        <v>335</v>
      </c>
      <c r="B336" s="760" t="s">
        <v>872</v>
      </c>
    </row>
    <row r="337" spans="1:2" x14ac:dyDescent="0.2">
      <c r="A337" s="582">
        <v>336</v>
      </c>
      <c r="B337" s="776" t="s">
        <v>873</v>
      </c>
    </row>
    <row r="338" spans="1:2" ht="33.75" x14ac:dyDescent="0.2">
      <c r="A338" s="582">
        <v>337</v>
      </c>
      <c r="B338" s="762" t="s">
        <v>874</v>
      </c>
    </row>
    <row r="339" spans="1:2" ht="34.5" thickBot="1" x14ac:dyDescent="0.25">
      <c r="A339" s="582">
        <v>338</v>
      </c>
      <c r="B339" s="762" t="s">
        <v>875</v>
      </c>
    </row>
    <row r="340" spans="1:2" ht="22.5" x14ac:dyDescent="0.2">
      <c r="A340" s="582">
        <v>339</v>
      </c>
      <c r="B340" s="782" t="s">
        <v>876</v>
      </c>
    </row>
    <row r="341" spans="1:2" ht="33.75" x14ac:dyDescent="0.2">
      <c r="A341" s="582">
        <v>340</v>
      </c>
      <c r="B341" s="783" t="s">
        <v>877</v>
      </c>
    </row>
    <row r="342" spans="1:2" ht="56.25" x14ac:dyDescent="0.2">
      <c r="A342" s="582">
        <v>341</v>
      </c>
      <c r="B342" s="783" t="s">
        <v>878</v>
      </c>
    </row>
    <row r="343" spans="1:2" x14ac:dyDescent="0.2">
      <c r="A343" s="582">
        <v>342</v>
      </c>
      <c r="B343" s="783" t="s">
        <v>879</v>
      </c>
    </row>
    <row r="344" spans="1:2" x14ac:dyDescent="0.2">
      <c r="A344" s="582">
        <v>343</v>
      </c>
      <c r="B344" s="783" t="s">
        <v>880</v>
      </c>
    </row>
    <row r="345" spans="1:2" ht="22.5" x14ac:dyDescent="0.2">
      <c r="A345" s="582">
        <v>344</v>
      </c>
      <c r="B345" s="783" t="s">
        <v>881</v>
      </c>
    </row>
    <row r="346" spans="1:2" ht="22.5" x14ac:dyDescent="0.2">
      <c r="A346" s="582">
        <v>345</v>
      </c>
      <c r="B346" s="783" t="s">
        <v>882</v>
      </c>
    </row>
    <row r="347" spans="1:2" ht="25.5" x14ac:dyDescent="0.2">
      <c r="A347" s="582">
        <v>346</v>
      </c>
      <c r="B347" s="717" t="s">
        <v>883</v>
      </c>
    </row>
    <row r="348" spans="1:2" ht="22.5" x14ac:dyDescent="0.2">
      <c r="A348" s="582">
        <v>347</v>
      </c>
      <c r="B348" s="762" t="s">
        <v>884</v>
      </c>
    </row>
    <row r="349" spans="1:2" ht="22.5" x14ac:dyDescent="0.2">
      <c r="A349" s="582">
        <v>348</v>
      </c>
      <c r="B349" s="762" t="s">
        <v>885</v>
      </c>
    </row>
    <row r="350" spans="1:2" ht="45" x14ac:dyDescent="0.2">
      <c r="A350" s="582">
        <v>349</v>
      </c>
      <c r="B350" s="762" t="s">
        <v>886</v>
      </c>
    </row>
    <row r="351" spans="1:2" ht="22.5" x14ac:dyDescent="0.2">
      <c r="A351" s="582">
        <v>350</v>
      </c>
      <c r="B351" s="762" t="s">
        <v>887</v>
      </c>
    </row>
    <row r="352" spans="1:2" ht="56.25" x14ac:dyDescent="0.2">
      <c r="A352" s="582">
        <v>351</v>
      </c>
      <c r="B352" s="762" t="s">
        <v>888</v>
      </c>
    </row>
    <row r="353" spans="1:2" ht="22.5" x14ac:dyDescent="0.2">
      <c r="A353" s="582">
        <v>352</v>
      </c>
      <c r="B353" s="762" t="s">
        <v>889</v>
      </c>
    </row>
    <row r="354" spans="1:2" ht="33.75" x14ac:dyDescent="0.2">
      <c r="A354" s="582">
        <v>353</v>
      </c>
      <c r="B354" s="762" t="s">
        <v>890</v>
      </c>
    </row>
    <row r="355" spans="1:2" ht="33.75" x14ac:dyDescent="0.2">
      <c r="A355" s="582">
        <v>354</v>
      </c>
      <c r="B355" s="762" t="s">
        <v>891</v>
      </c>
    </row>
    <row r="356" spans="1:2" ht="68.25" thickBot="1" x14ac:dyDescent="0.25">
      <c r="A356" s="582">
        <v>355</v>
      </c>
      <c r="B356" s="746" t="s">
        <v>892</v>
      </c>
    </row>
    <row r="357" spans="1:2" ht="13.5" thickBot="1" x14ac:dyDescent="0.25">
      <c r="A357" s="582">
        <v>356</v>
      </c>
      <c r="B357" s="784" t="s">
        <v>893</v>
      </c>
    </row>
    <row r="358" spans="1:2" ht="13.5" thickBot="1" x14ac:dyDescent="0.25">
      <c r="A358" s="582">
        <v>357</v>
      </c>
      <c r="B358" s="785" t="s">
        <v>894</v>
      </c>
    </row>
    <row r="359" spans="1:2" ht="13.5" thickBot="1" x14ac:dyDescent="0.25">
      <c r="A359" s="582">
        <v>358</v>
      </c>
      <c r="B359" s="785" t="s">
        <v>895</v>
      </c>
    </row>
    <row r="360" spans="1:2" ht="13.5" thickBot="1" x14ac:dyDescent="0.25">
      <c r="A360" s="582">
        <v>359</v>
      </c>
      <c r="B360" s="748" t="s">
        <v>896</v>
      </c>
    </row>
    <row r="361" spans="1:2" ht="34.5" thickBot="1" x14ac:dyDescent="0.25">
      <c r="A361" s="582">
        <v>360</v>
      </c>
      <c r="B361" s="786" t="s">
        <v>897</v>
      </c>
    </row>
    <row r="362" spans="1:2" ht="13.5" thickBot="1" x14ac:dyDescent="0.25">
      <c r="A362" s="582">
        <v>361</v>
      </c>
      <c r="B362" s="748" t="s">
        <v>898</v>
      </c>
    </row>
    <row r="363" spans="1:2" ht="13.5" thickBot="1" x14ac:dyDescent="0.25">
      <c r="A363" s="582">
        <v>362</v>
      </c>
      <c r="B363" s="769" t="s">
        <v>899</v>
      </c>
    </row>
    <row r="364" spans="1:2" ht="13.5" thickBot="1" x14ac:dyDescent="0.25">
      <c r="A364" s="582">
        <v>363</v>
      </c>
      <c r="B364" s="769" t="s">
        <v>900</v>
      </c>
    </row>
    <row r="365" spans="1:2" ht="13.5" thickBot="1" x14ac:dyDescent="0.25">
      <c r="A365" s="582">
        <v>364</v>
      </c>
      <c r="B365" s="769" t="s">
        <v>901</v>
      </c>
    </row>
    <row r="366" spans="1:2" ht="13.5" thickBot="1" x14ac:dyDescent="0.25">
      <c r="A366" s="582">
        <v>365</v>
      </c>
      <c r="B366" s="787" t="s">
        <v>902</v>
      </c>
    </row>
    <row r="367" spans="1:2" ht="13.5" thickBot="1" x14ac:dyDescent="0.25">
      <c r="A367" s="582">
        <v>366</v>
      </c>
      <c r="B367" s="788" t="s">
        <v>903</v>
      </c>
    </row>
    <row r="368" spans="1:2" x14ac:dyDescent="0.2">
      <c r="A368" s="582">
        <v>367</v>
      </c>
      <c r="B368" s="789" t="s">
        <v>904</v>
      </c>
    </row>
    <row r="369" spans="1:2" ht="25.5" x14ac:dyDescent="0.2">
      <c r="A369" s="582">
        <v>368</v>
      </c>
      <c r="B369" s="717" t="s">
        <v>905</v>
      </c>
    </row>
    <row r="370" spans="1:2" ht="33.75" x14ac:dyDescent="0.2">
      <c r="A370" s="582">
        <v>369</v>
      </c>
      <c r="B370" s="762" t="s">
        <v>906</v>
      </c>
    </row>
    <row r="371" spans="1:2" ht="21" x14ac:dyDescent="0.2">
      <c r="A371" s="582">
        <v>370</v>
      </c>
      <c r="B371" s="747" t="s">
        <v>907</v>
      </c>
    </row>
    <row r="372" spans="1:2" ht="25.5" x14ac:dyDescent="0.2">
      <c r="A372" s="582">
        <v>371</v>
      </c>
      <c r="B372" s="717" t="s">
        <v>908</v>
      </c>
    </row>
    <row r="373" spans="1:2" ht="22.5" x14ac:dyDescent="0.2">
      <c r="A373" s="582">
        <v>372</v>
      </c>
      <c r="B373" s="762" t="s">
        <v>909</v>
      </c>
    </row>
    <row r="374" spans="1:2" ht="33.75" x14ac:dyDescent="0.2">
      <c r="A374" s="582">
        <v>373</v>
      </c>
      <c r="B374" s="762" t="s">
        <v>910</v>
      </c>
    </row>
    <row r="375" spans="1:2" ht="33.75" x14ac:dyDescent="0.2">
      <c r="A375" s="582">
        <v>374</v>
      </c>
      <c r="B375" s="762" t="s">
        <v>911</v>
      </c>
    </row>
    <row r="376" spans="1:2" ht="34.5" thickBot="1" x14ac:dyDescent="0.25">
      <c r="A376" s="582">
        <v>375</v>
      </c>
      <c r="B376" s="762" t="s">
        <v>912</v>
      </c>
    </row>
    <row r="377" spans="1:2" ht="13.5" thickBot="1" x14ac:dyDescent="0.25">
      <c r="A377" s="582">
        <v>376</v>
      </c>
      <c r="B377" s="767" t="s">
        <v>913</v>
      </c>
    </row>
    <row r="378" spans="1:2" ht="13.5" thickBot="1" x14ac:dyDescent="0.25">
      <c r="A378" s="582">
        <v>377</v>
      </c>
      <c r="B378" s="749" t="s">
        <v>914</v>
      </c>
    </row>
    <row r="379" spans="1:2" ht="23.25" thickBot="1" x14ac:dyDescent="0.25">
      <c r="A379" s="582">
        <v>378</v>
      </c>
      <c r="B379" s="751" t="s">
        <v>915</v>
      </c>
    </row>
    <row r="380" spans="1:2" ht="13.5" thickBot="1" x14ac:dyDescent="0.25">
      <c r="A380" s="582">
        <v>379</v>
      </c>
      <c r="B380" s="751" t="s">
        <v>916</v>
      </c>
    </row>
    <row r="381" spans="1:2" ht="23.25" thickBot="1" x14ac:dyDescent="0.25">
      <c r="A381" s="582">
        <v>380</v>
      </c>
      <c r="B381" s="751" t="s">
        <v>917</v>
      </c>
    </row>
    <row r="382" spans="1:2" ht="13.5" thickBot="1" x14ac:dyDescent="0.25">
      <c r="A382" s="582">
        <v>381</v>
      </c>
      <c r="B382" s="790" t="s">
        <v>918</v>
      </c>
    </row>
    <row r="383" spans="1:2" x14ac:dyDescent="0.2">
      <c r="A383" s="582">
        <v>382</v>
      </c>
      <c r="B383" s="717" t="s">
        <v>919</v>
      </c>
    </row>
    <row r="384" spans="1:2" ht="56.25" x14ac:dyDescent="0.2">
      <c r="A384" s="582">
        <v>383</v>
      </c>
      <c r="B384" s="746" t="s">
        <v>920</v>
      </c>
    </row>
    <row r="385" spans="1:2" ht="22.5" x14ac:dyDescent="0.2">
      <c r="A385" s="582">
        <v>384</v>
      </c>
      <c r="B385" s="746" t="s">
        <v>921</v>
      </c>
    </row>
    <row r="386" spans="1:2" ht="34.5" thickBot="1" x14ac:dyDescent="0.25">
      <c r="A386" s="582">
        <v>385</v>
      </c>
      <c r="B386" s="762" t="s">
        <v>922</v>
      </c>
    </row>
    <row r="387" spans="1:2" ht="13.5" thickBot="1" x14ac:dyDescent="0.25">
      <c r="A387" s="582">
        <v>386</v>
      </c>
      <c r="B387" s="767" t="s">
        <v>923</v>
      </c>
    </row>
    <row r="388" spans="1:2" ht="13.5" thickBot="1" x14ac:dyDescent="0.25">
      <c r="A388" s="582">
        <v>387</v>
      </c>
      <c r="B388" s="749" t="s">
        <v>924</v>
      </c>
    </row>
    <row r="389" spans="1:2" ht="13.5" thickBot="1" x14ac:dyDescent="0.25">
      <c r="A389" s="582">
        <v>388</v>
      </c>
      <c r="B389" s="749" t="s">
        <v>925</v>
      </c>
    </row>
    <row r="390" spans="1:2" ht="23.25" thickBot="1" x14ac:dyDescent="0.25">
      <c r="A390" s="582">
        <v>389</v>
      </c>
      <c r="B390" s="768" t="s">
        <v>926</v>
      </c>
    </row>
    <row r="391" spans="1:2" ht="13.5" thickBot="1" x14ac:dyDescent="0.25">
      <c r="A391" s="582">
        <v>390</v>
      </c>
      <c r="B391" s="768" t="s">
        <v>927</v>
      </c>
    </row>
    <row r="392" spans="1:2" ht="13.5" thickBot="1" x14ac:dyDescent="0.25">
      <c r="A392" s="582">
        <v>391</v>
      </c>
      <c r="B392" s="768" t="s">
        <v>928</v>
      </c>
    </row>
    <row r="393" spans="1:2" ht="13.5" thickBot="1" x14ac:dyDescent="0.25">
      <c r="A393" s="582">
        <v>392</v>
      </c>
      <c r="B393" s="751" t="s">
        <v>929</v>
      </c>
    </row>
    <row r="394" spans="1:2" ht="13.5" thickBot="1" x14ac:dyDescent="0.25">
      <c r="A394" s="582">
        <v>393</v>
      </c>
      <c r="B394" s="751" t="s">
        <v>930</v>
      </c>
    </row>
    <row r="395" spans="1:2" ht="13.5" thickBot="1" x14ac:dyDescent="0.25">
      <c r="A395" s="582">
        <v>394</v>
      </c>
      <c r="B395" s="751" t="s">
        <v>931</v>
      </c>
    </row>
    <row r="396" spans="1:2" ht="13.5" thickBot="1" x14ac:dyDescent="0.25">
      <c r="A396" s="582">
        <v>395</v>
      </c>
      <c r="B396" s="751" t="s">
        <v>932</v>
      </c>
    </row>
    <row r="397" spans="1:2" ht="13.5" thickBot="1" x14ac:dyDescent="0.25">
      <c r="A397" s="582">
        <v>396</v>
      </c>
      <c r="B397" s="751" t="s">
        <v>933</v>
      </c>
    </row>
    <row r="398" spans="1:2" ht="23.25" thickBot="1" x14ac:dyDescent="0.25">
      <c r="A398" s="582">
        <v>397</v>
      </c>
      <c r="B398" s="751" t="s">
        <v>934</v>
      </c>
    </row>
    <row r="399" spans="1:2" ht="13.5" thickBot="1" x14ac:dyDescent="0.25">
      <c r="A399" s="582">
        <v>398</v>
      </c>
      <c r="B399" s="751" t="s">
        <v>935</v>
      </c>
    </row>
    <row r="400" spans="1:2" x14ac:dyDescent="0.2">
      <c r="A400" s="582">
        <v>399</v>
      </c>
      <c r="B400" s="719" t="s">
        <v>936</v>
      </c>
    </row>
    <row r="401" spans="1:2" x14ac:dyDescent="0.2">
      <c r="A401" s="582">
        <v>400</v>
      </c>
      <c r="B401" s="717" t="s">
        <v>937</v>
      </c>
    </row>
    <row r="402" spans="1:2" ht="22.5" x14ac:dyDescent="0.2">
      <c r="A402" s="582">
        <v>401</v>
      </c>
      <c r="B402" s="762" t="s">
        <v>938</v>
      </c>
    </row>
    <row r="403" spans="1:2" ht="33.75" x14ac:dyDescent="0.2">
      <c r="A403" s="582">
        <v>402</v>
      </c>
      <c r="B403" s="762" t="s">
        <v>939</v>
      </c>
    </row>
    <row r="404" spans="1:2" ht="45.75" thickBot="1" x14ac:dyDescent="0.25">
      <c r="A404" s="582">
        <v>403</v>
      </c>
      <c r="B404" s="746" t="s">
        <v>940</v>
      </c>
    </row>
    <row r="405" spans="1:2" ht="13.5" thickBot="1" x14ac:dyDescent="0.25">
      <c r="A405" s="582">
        <v>404</v>
      </c>
      <c r="B405" s="791" t="s">
        <v>941</v>
      </c>
    </row>
    <row r="406" spans="1:2" ht="13.5" thickBot="1" x14ac:dyDescent="0.25">
      <c r="A406" s="582">
        <v>405</v>
      </c>
      <c r="B406" s="751" t="s">
        <v>942</v>
      </c>
    </row>
    <row r="407" spans="1:2" ht="13.5" thickBot="1" x14ac:dyDescent="0.25">
      <c r="A407" s="582">
        <v>406</v>
      </c>
      <c r="B407" s="792" t="s">
        <v>943</v>
      </c>
    </row>
    <row r="408" spans="1:2" ht="23.25" thickBot="1" x14ac:dyDescent="0.25">
      <c r="A408" s="582">
        <v>407</v>
      </c>
      <c r="B408" s="751" t="s">
        <v>944</v>
      </c>
    </row>
    <row r="409" spans="1:2" ht="13.5" thickBot="1" x14ac:dyDescent="0.25">
      <c r="A409" s="582">
        <v>408</v>
      </c>
      <c r="B409" s="792" t="s">
        <v>945</v>
      </c>
    </row>
    <row r="410" spans="1:2" ht="13.5" thickBot="1" x14ac:dyDescent="0.25">
      <c r="A410" s="582">
        <v>409</v>
      </c>
      <c r="B410" s="751" t="s">
        <v>175</v>
      </c>
    </row>
    <row r="411" spans="1:2" ht="13.5" thickBot="1" x14ac:dyDescent="0.25">
      <c r="A411" s="582">
        <v>410</v>
      </c>
      <c r="B411" s="793" t="s">
        <v>946</v>
      </c>
    </row>
    <row r="412" spans="1:2" ht="45" x14ac:dyDescent="0.2">
      <c r="A412" s="582">
        <v>411</v>
      </c>
      <c r="B412" s="794" t="s">
        <v>947</v>
      </c>
    </row>
    <row r="413" spans="1:2" ht="23.25" thickBot="1" x14ac:dyDescent="0.25">
      <c r="A413" s="582">
        <v>412</v>
      </c>
      <c r="B413" s="795" t="s">
        <v>948</v>
      </c>
    </row>
    <row r="414" spans="1:2" ht="13.5" thickBot="1" x14ac:dyDescent="0.25">
      <c r="A414" s="582">
        <v>413</v>
      </c>
      <c r="B414" s="791" t="s">
        <v>949</v>
      </c>
    </row>
    <row r="415" spans="1:2" ht="13.5" thickBot="1" x14ac:dyDescent="0.25">
      <c r="A415" s="582">
        <v>414</v>
      </c>
      <c r="B415" s="751" t="s">
        <v>950</v>
      </c>
    </row>
    <row r="416" spans="1:2" ht="13.5" thickBot="1" x14ac:dyDescent="0.25">
      <c r="A416" s="582">
        <v>415</v>
      </c>
      <c r="B416" s="792" t="s">
        <v>951</v>
      </c>
    </row>
    <row r="417" spans="1:2" ht="34.5" thickBot="1" x14ac:dyDescent="0.25">
      <c r="A417" s="582">
        <v>416</v>
      </c>
      <c r="B417" s="751" t="s">
        <v>952</v>
      </c>
    </row>
    <row r="418" spans="1:2" ht="13.5" thickBot="1" x14ac:dyDescent="0.25">
      <c r="A418" s="582">
        <v>417</v>
      </c>
      <c r="B418" s="792" t="s">
        <v>953</v>
      </c>
    </row>
    <row r="419" spans="1:2" ht="23.25" thickBot="1" x14ac:dyDescent="0.25">
      <c r="A419" s="582">
        <v>418</v>
      </c>
      <c r="B419" s="751" t="s">
        <v>954</v>
      </c>
    </row>
    <row r="420" spans="1:2" ht="13.5" thickBot="1" x14ac:dyDescent="0.25">
      <c r="A420" s="582">
        <v>419</v>
      </c>
      <c r="B420" s="779" t="s">
        <v>955</v>
      </c>
    </row>
    <row r="421" spans="1:2" ht="23.25" thickBot="1" x14ac:dyDescent="0.25">
      <c r="A421" s="582">
        <v>420</v>
      </c>
      <c r="B421" s="751" t="s">
        <v>956</v>
      </c>
    </row>
    <row r="422" spans="1:2" ht="25.5" x14ac:dyDescent="0.2">
      <c r="A422" s="582">
        <v>421</v>
      </c>
      <c r="B422" s="717" t="s">
        <v>957</v>
      </c>
    </row>
    <row r="423" spans="1:2" ht="33.75" x14ac:dyDescent="0.2">
      <c r="A423" s="582">
        <v>422</v>
      </c>
      <c r="B423" s="762" t="s">
        <v>958</v>
      </c>
    </row>
    <row r="424" spans="1:2" ht="25.5" x14ac:dyDescent="0.2">
      <c r="A424" s="582">
        <v>423</v>
      </c>
      <c r="B424" s="717" t="s">
        <v>959</v>
      </c>
    </row>
    <row r="425" spans="1:2" ht="25.5" x14ac:dyDescent="0.2">
      <c r="A425" s="582">
        <v>424</v>
      </c>
      <c r="B425" s="717" t="s">
        <v>960</v>
      </c>
    </row>
    <row r="426" spans="1:2" ht="33.75" x14ac:dyDescent="0.2">
      <c r="A426" s="582">
        <v>425</v>
      </c>
      <c r="B426" s="762" t="s">
        <v>961</v>
      </c>
    </row>
    <row r="427" spans="1:2" ht="25.5" x14ac:dyDescent="0.2">
      <c r="A427" s="582">
        <v>426</v>
      </c>
      <c r="B427" s="717" t="s">
        <v>962</v>
      </c>
    </row>
    <row r="428" spans="1:2" ht="23.25" thickBot="1" x14ac:dyDescent="0.25">
      <c r="A428" s="582">
        <v>427</v>
      </c>
      <c r="B428" s="762" t="s">
        <v>963</v>
      </c>
    </row>
    <row r="429" spans="1:2" ht="13.5" thickBot="1" x14ac:dyDescent="0.25">
      <c r="A429" s="582">
        <v>428</v>
      </c>
      <c r="B429" s="796" t="s">
        <v>964</v>
      </c>
    </row>
    <row r="430" spans="1:2" ht="13.5" thickBot="1" x14ac:dyDescent="0.25">
      <c r="A430" s="582">
        <v>429</v>
      </c>
      <c r="B430" s="745" t="s">
        <v>566</v>
      </c>
    </row>
    <row r="431" spans="1:2" ht="13.5" thickBot="1" x14ac:dyDescent="0.25">
      <c r="A431" s="582">
        <v>430</v>
      </c>
      <c r="B431" s="797">
        <v>41188</v>
      </c>
    </row>
    <row r="432" spans="1:2" ht="18" x14ac:dyDescent="0.25">
      <c r="A432" s="582">
        <v>431</v>
      </c>
      <c r="B432" s="798" t="s">
        <v>566</v>
      </c>
    </row>
    <row r="433" spans="1:2" ht="25.5" x14ac:dyDescent="0.2">
      <c r="A433" s="582">
        <v>432</v>
      </c>
      <c r="B433" s="730" t="s">
        <v>965</v>
      </c>
    </row>
    <row r="434" spans="1:2" ht="25.5" x14ac:dyDescent="0.2">
      <c r="A434" s="582">
        <v>433</v>
      </c>
      <c r="B434" s="730" t="s">
        <v>966</v>
      </c>
    </row>
    <row r="435" spans="1:2" ht="25.5" x14ac:dyDescent="0.2">
      <c r="A435" s="582">
        <v>434</v>
      </c>
      <c r="B435" s="730" t="s">
        <v>967</v>
      </c>
    </row>
    <row r="436" spans="1:2" x14ac:dyDescent="0.2">
      <c r="A436" s="582">
        <v>435</v>
      </c>
      <c r="B436" s="730" t="s">
        <v>968</v>
      </c>
    </row>
    <row r="437" spans="1:2" x14ac:dyDescent="0.2">
      <c r="A437" s="582">
        <v>436</v>
      </c>
      <c r="B437" s="717" t="s">
        <v>969</v>
      </c>
    </row>
    <row r="438" spans="1:2" x14ac:dyDescent="0.2">
      <c r="A438" s="582">
        <v>437</v>
      </c>
      <c r="B438" s="717" t="s">
        <v>970</v>
      </c>
    </row>
    <row r="439" spans="1:2" x14ac:dyDescent="0.2">
      <c r="A439" s="582">
        <v>438</v>
      </c>
      <c r="B439" s="717" t="s">
        <v>971</v>
      </c>
    </row>
    <row r="440" spans="1:2" ht="15.75" thickBot="1" x14ac:dyDescent="0.3">
      <c r="A440" s="582">
        <v>439</v>
      </c>
      <c r="B440" s="799" t="s">
        <v>972</v>
      </c>
    </row>
    <row r="441" spans="1:2" ht="13.5" thickBot="1" x14ac:dyDescent="0.25">
      <c r="A441" s="582">
        <v>440</v>
      </c>
      <c r="B441" s="800" t="s">
        <v>973</v>
      </c>
    </row>
    <row r="442" spans="1:2" ht="13.5" thickBot="1" x14ac:dyDescent="0.25">
      <c r="A442" s="582">
        <v>441</v>
      </c>
      <c r="B442" s="801" t="s">
        <v>974</v>
      </c>
    </row>
    <row r="443" spans="1:2" ht="22.5" x14ac:dyDescent="0.2">
      <c r="A443" s="582">
        <v>442</v>
      </c>
      <c r="B443" s="762" t="s">
        <v>975</v>
      </c>
    </row>
    <row r="444" spans="1:2" ht="45" x14ac:dyDescent="0.2">
      <c r="A444" s="582">
        <v>443</v>
      </c>
      <c r="B444" s="762" t="s">
        <v>976</v>
      </c>
    </row>
    <row r="445" spans="1:2" ht="33.75" x14ac:dyDescent="0.2">
      <c r="A445" s="582">
        <v>444</v>
      </c>
      <c r="B445" s="762" t="s">
        <v>977</v>
      </c>
    </row>
    <row r="446" spans="1:2" ht="15" x14ac:dyDescent="0.25">
      <c r="A446" s="582">
        <v>445</v>
      </c>
      <c r="B446" s="799" t="s">
        <v>978</v>
      </c>
    </row>
    <row r="447" spans="1:2" ht="56.25" x14ac:dyDescent="0.2">
      <c r="A447" s="582">
        <v>446</v>
      </c>
      <c r="B447" s="762" t="s">
        <v>979</v>
      </c>
    </row>
    <row r="448" spans="1:2" ht="22.5" x14ac:dyDescent="0.2">
      <c r="A448" s="582">
        <v>447</v>
      </c>
      <c r="B448" s="762" t="s">
        <v>980</v>
      </c>
    </row>
    <row r="449" spans="1:2" x14ac:dyDescent="0.2">
      <c r="A449" s="582">
        <v>448</v>
      </c>
      <c r="B449" s="762" t="s">
        <v>981</v>
      </c>
    </row>
    <row r="450" spans="1:2" ht="22.5" x14ac:dyDescent="0.2">
      <c r="A450" s="582">
        <v>449</v>
      </c>
      <c r="B450" s="762" t="s">
        <v>982</v>
      </c>
    </row>
    <row r="451" spans="1:2" ht="21" x14ac:dyDescent="0.2">
      <c r="A451" s="582">
        <v>450</v>
      </c>
      <c r="B451" s="747" t="s">
        <v>983</v>
      </c>
    </row>
    <row r="452" spans="1:2" ht="13.5" thickBot="1" x14ac:dyDescent="0.25">
      <c r="A452" s="582">
        <v>451</v>
      </c>
      <c r="B452" s="802" t="s">
        <v>984</v>
      </c>
    </row>
    <row r="453" spans="1:2" ht="77.25" thickBot="1" x14ac:dyDescent="0.25">
      <c r="A453" s="582">
        <v>452</v>
      </c>
      <c r="B453" s="803" t="s">
        <v>985</v>
      </c>
    </row>
    <row r="454" spans="1:2" ht="15" x14ac:dyDescent="0.25">
      <c r="A454" s="582">
        <v>453</v>
      </c>
      <c r="B454" s="799" t="s">
        <v>986</v>
      </c>
    </row>
    <row r="455" spans="1:2" x14ac:dyDescent="0.2">
      <c r="A455" s="582">
        <v>454</v>
      </c>
      <c r="B455" s="761" t="s">
        <v>987</v>
      </c>
    </row>
    <row r="456" spans="1:2" ht="13.5" thickBot="1" x14ac:dyDescent="0.25">
      <c r="A456" s="582">
        <v>455</v>
      </c>
      <c r="B456" s="804" t="s">
        <v>988</v>
      </c>
    </row>
    <row r="457" spans="1:2" ht="13.5" thickBot="1" x14ac:dyDescent="0.25">
      <c r="A457" s="582">
        <v>456</v>
      </c>
      <c r="B457" s="805" t="s">
        <v>989</v>
      </c>
    </row>
    <row r="458" spans="1:2" ht="45" x14ac:dyDescent="0.2">
      <c r="A458" s="582">
        <v>457</v>
      </c>
      <c r="B458" s="762" t="s">
        <v>990</v>
      </c>
    </row>
    <row r="459" spans="1:2" x14ac:dyDescent="0.2">
      <c r="A459" s="582">
        <v>458</v>
      </c>
      <c r="B459" s="804" t="s">
        <v>991</v>
      </c>
    </row>
    <row r="460" spans="1:2" ht="22.5" x14ac:dyDescent="0.2">
      <c r="A460" s="582">
        <v>459</v>
      </c>
      <c r="B460" s="762" t="s">
        <v>992</v>
      </c>
    </row>
    <row r="461" spans="1:2" ht="21" x14ac:dyDescent="0.2">
      <c r="A461" s="582">
        <v>460</v>
      </c>
      <c r="B461" s="747" t="s">
        <v>993</v>
      </c>
    </row>
    <row r="462" spans="1:2" x14ac:dyDescent="0.2">
      <c r="A462" s="582">
        <v>461</v>
      </c>
      <c r="B462" s="804" t="s">
        <v>994</v>
      </c>
    </row>
    <row r="463" spans="1:2" ht="22.5" x14ac:dyDescent="0.2">
      <c r="A463" s="582">
        <v>462</v>
      </c>
      <c r="B463" s="762" t="s">
        <v>995</v>
      </c>
    </row>
    <row r="464" spans="1:2" ht="45" x14ac:dyDescent="0.2">
      <c r="A464" s="582">
        <v>463</v>
      </c>
      <c r="B464" s="762" t="s">
        <v>996</v>
      </c>
    </row>
    <row r="465" spans="1:2" x14ac:dyDescent="0.2">
      <c r="A465" s="582">
        <v>464</v>
      </c>
      <c r="B465" s="716" t="s">
        <v>997</v>
      </c>
    </row>
    <row r="466" spans="1:2" x14ac:dyDescent="0.2">
      <c r="A466" s="582">
        <v>465</v>
      </c>
      <c r="B466" s="762" t="s">
        <v>998</v>
      </c>
    </row>
    <row r="467" spans="1:2" ht="45" x14ac:dyDescent="0.2">
      <c r="A467" s="582">
        <v>466</v>
      </c>
      <c r="B467" s="762" t="s">
        <v>999</v>
      </c>
    </row>
    <row r="468" spans="1:2" x14ac:dyDescent="0.2">
      <c r="A468" s="582">
        <v>467</v>
      </c>
      <c r="B468" s="804" t="s">
        <v>1000</v>
      </c>
    </row>
    <row r="469" spans="1:2" x14ac:dyDescent="0.2">
      <c r="A469" s="582">
        <v>468</v>
      </c>
      <c r="B469" s="804" t="s">
        <v>1001</v>
      </c>
    </row>
    <row r="470" spans="1:2" x14ac:dyDescent="0.2">
      <c r="A470" s="582">
        <v>469</v>
      </c>
      <c r="B470" s="762" t="s">
        <v>1002</v>
      </c>
    </row>
    <row r="471" spans="1:2" ht="22.5" x14ac:dyDescent="0.2">
      <c r="A471" s="582">
        <v>470</v>
      </c>
      <c r="B471" s="762" t="s">
        <v>1003</v>
      </c>
    </row>
    <row r="472" spans="1:2" x14ac:dyDescent="0.2">
      <c r="A472" s="582">
        <v>471</v>
      </c>
      <c r="B472" s="761" t="s">
        <v>1004</v>
      </c>
    </row>
    <row r="473" spans="1:2" x14ac:dyDescent="0.2">
      <c r="A473" s="582">
        <v>472</v>
      </c>
      <c r="B473" s="762" t="s">
        <v>1005</v>
      </c>
    </row>
    <row r="474" spans="1:2" ht="33.75" x14ac:dyDescent="0.2">
      <c r="A474" s="582">
        <v>473</v>
      </c>
      <c r="B474" s="762" t="s">
        <v>1006</v>
      </c>
    </row>
    <row r="475" spans="1:2" x14ac:dyDescent="0.2">
      <c r="A475" s="582">
        <v>474</v>
      </c>
      <c r="B475" s="804" t="s">
        <v>1007</v>
      </c>
    </row>
    <row r="476" spans="1:2" ht="33.75" x14ac:dyDescent="0.2">
      <c r="A476" s="582">
        <v>475</v>
      </c>
      <c r="B476" s="762" t="s">
        <v>1008</v>
      </c>
    </row>
    <row r="477" spans="1:2" x14ac:dyDescent="0.2">
      <c r="A477" s="582">
        <v>476</v>
      </c>
      <c r="B477" s="761" t="s">
        <v>1009</v>
      </c>
    </row>
    <row r="478" spans="1:2" x14ac:dyDescent="0.2">
      <c r="A478" s="582">
        <v>477</v>
      </c>
      <c r="B478" s="761" t="s">
        <v>1010</v>
      </c>
    </row>
    <row r="479" spans="1:2" x14ac:dyDescent="0.2">
      <c r="A479" s="582">
        <v>478</v>
      </c>
      <c r="B479" s="761" t="s">
        <v>1011</v>
      </c>
    </row>
    <row r="480" spans="1:2" ht="13.5" thickBot="1" x14ac:dyDescent="0.25">
      <c r="A480" s="582">
        <v>479</v>
      </c>
      <c r="B480" s="761" t="s">
        <v>1012</v>
      </c>
    </row>
    <row r="481" spans="1:2" ht="13.5" thickBot="1" x14ac:dyDescent="0.25">
      <c r="A481" s="582">
        <v>480</v>
      </c>
      <c r="B481" s="805" t="s">
        <v>1013</v>
      </c>
    </row>
    <row r="482" spans="1:2" ht="13.5" thickBot="1" x14ac:dyDescent="0.25">
      <c r="A482" s="582">
        <v>481</v>
      </c>
      <c r="B482" s="806" t="s">
        <v>1014</v>
      </c>
    </row>
    <row r="483" spans="1:2" ht="13.5" thickBot="1" x14ac:dyDescent="0.25">
      <c r="A483" s="582">
        <v>482</v>
      </c>
      <c r="B483" s="806" t="s">
        <v>1015</v>
      </c>
    </row>
    <row r="484" spans="1:2" ht="22.5" x14ac:dyDescent="0.2">
      <c r="A484" s="582">
        <v>483</v>
      </c>
      <c r="B484" s="762" t="s">
        <v>1016</v>
      </c>
    </row>
    <row r="485" spans="1:2" ht="33.75" x14ac:dyDescent="0.2">
      <c r="A485" s="582">
        <v>484</v>
      </c>
      <c r="B485" s="762" t="s">
        <v>1017</v>
      </c>
    </row>
    <row r="486" spans="1:2" ht="56.25" x14ac:dyDescent="0.2">
      <c r="A486" s="582">
        <v>485</v>
      </c>
      <c r="B486" s="762" t="s">
        <v>1018</v>
      </c>
    </row>
    <row r="487" spans="1:2" ht="22.5" x14ac:dyDescent="0.2">
      <c r="A487" s="582">
        <v>486</v>
      </c>
      <c r="B487" s="762" t="s">
        <v>1019</v>
      </c>
    </row>
    <row r="488" spans="1:2" ht="22.5" x14ac:dyDescent="0.2">
      <c r="A488" s="582">
        <v>487</v>
      </c>
      <c r="B488" s="762" t="s">
        <v>1020</v>
      </c>
    </row>
    <row r="489" spans="1:2" ht="22.5" x14ac:dyDescent="0.2">
      <c r="A489" s="582">
        <v>488</v>
      </c>
      <c r="B489" s="762" t="s">
        <v>1021</v>
      </c>
    </row>
    <row r="490" spans="1:2" ht="15" x14ac:dyDescent="0.25">
      <c r="A490" s="582">
        <v>489</v>
      </c>
      <c r="B490" s="799" t="s">
        <v>1022</v>
      </c>
    </row>
    <row r="491" spans="1:2" ht="33.75" x14ac:dyDescent="0.2">
      <c r="A491" s="582">
        <v>490</v>
      </c>
      <c r="B491" s="762" t="s">
        <v>1023</v>
      </c>
    </row>
    <row r="492" spans="1:2" ht="23.25" thickBot="1" x14ac:dyDescent="0.25">
      <c r="A492" s="582">
        <v>491</v>
      </c>
      <c r="B492" s="762" t="s">
        <v>1024</v>
      </c>
    </row>
    <row r="493" spans="1:2" ht="13.5" thickBot="1" x14ac:dyDescent="0.25">
      <c r="A493" s="582">
        <v>492</v>
      </c>
      <c r="B493" s="807" t="s">
        <v>1025</v>
      </c>
    </row>
    <row r="494" spans="1:2" ht="45.75" thickBot="1" x14ac:dyDescent="0.25">
      <c r="A494" s="582">
        <v>493</v>
      </c>
      <c r="B494" s="808" t="s">
        <v>1026</v>
      </c>
    </row>
    <row r="495" spans="1:2" ht="13.5" thickBot="1" x14ac:dyDescent="0.25">
      <c r="A495" s="582">
        <v>494</v>
      </c>
      <c r="B495" s="809" t="s">
        <v>1027</v>
      </c>
    </row>
    <row r="496" spans="1:2" ht="45.75" thickBot="1" x14ac:dyDescent="0.25">
      <c r="A496" s="582">
        <v>495</v>
      </c>
      <c r="B496" s="808" t="s">
        <v>1028</v>
      </c>
    </row>
    <row r="497" spans="1:2" ht="13.5" thickBot="1" x14ac:dyDescent="0.25">
      <c r="A497" s="582">
        <v>496</v>
      </c>
      <c r="B497" s="747" t="s">
        <v>1029</v>
      </c>
    </row>
    <row r="498" spans="1:2" ht="45" x14ac:dyDescent="0.2">
      <c r="A498" s="582">
        <v>497</v>
      </c>
      <c r="B498" s="810" t="s">
        <v>1030</v>
      </c>
    </row>
    <row r="499" spans="1:2" ht="22.5" x14ac:dyDescent="0.2">
      <c r="A499" s="582">
        <v>498</v>
      </c>
      <c r="B499" s="762" t="s">
        <v>1031</v>
      </c>
    </row>
    <row r="500" spans="1:2" ht="13.5" thickBot="1" x14ac:dyDescent="0.25">
      <c r="A500" s="582">
        <v>499</v>
      </c>
      <c r="B500" s="808" t="s">
        <v>1032</v>
      </c>
    </row>
    <row r="501" spans="1:2" ht="13.5" thickBot="1" x14ac:dyDescent="0.25">
      <c r="A501" s="582">
        <v>500</v>
      </c>
      <c r="B501" s="809" t="s">
        <v>1033</v>
      </c>
    </row>
    <row r="502" spans="1:2" ht="45.75" thickBot="1" x14ac:dyDescent="0.25">
      <c r="A502" s="582">
        <v>501</v>
      </c>
      <c r="B502" s="808" t="s">
        <v>1034</v>
      </c>
    </row>
    <row r="503" spans="1:2" ht="13.5" thickBot="1" x14ac:dyDescent="0.25">
      <c r="A503" s="582">
        <v>502</v>
      </c>
      <c r="B503" s="809" t="s">
        <v>1035</v>
      </c>
    </row>
    <row r="504" spans="1:2" ht="13.5" thickBot="1" x14ac:dyDescent="0.25">
      <c r="A504" s="582">
        <v>503</v>
      </c>
      <c r="B504" s="808" t="s">
        <v>1036</v>
      </c>
    </row>
    <row r="505" spans="1:2" x14ac:dyDescent="0.2">
      <c r="A505" s="582">
        <v>504</v>
      </c>
      <c r="B505" s="747" t="s">
        <v>1037</v>
      </c>
    </row>
    <row r="506" spans="1:2" x14ac:dyDescent="0.2">
      <c r="A506" s="582">
        <v>505</v>
      </c>
      <c r="B506" s="762" t="s">
        <v>1038</v>
      </c>
    </row>
    <row r="507" spans="1:2" ht="22.5" x14ac:dyDescent="0.2">
      <c r="A507" s="582">
        <v>506</v>
      </c>
      <c r="B507" s="762" t="s">
        <v>1039</v>
      </c>
    </row>
    <row r="508" spans="1:2" ht="33.75" x14ac:dyDescent="0.2">
      <c r="A508" s="582">
        <v>507</v>
      </c>
      <c r="B508" s="762" t="s">
        <v>1040</v>
      </c>
    </row>
    <row r="509" spans="1:2" ht="45.75" thickBot="1" x14ac:dyDescent="0.25">
      <c r="A509" s="582">
        <v>508</v>
      </c>
      <c r="B509" s="808" t="s">
        <v>1041</v>
      </c>
    </row>
    <row r="510" spans="1:2" ht="13.5" thickBot="1" x14ac:dyDescent="0.25">
      <c r="A510" s="582">
        <v>509</v>
      </c>
      <c r="B510" s="809" t="s">
        <v>1042</v>
      </c>
    </row>
    <row r="511" spans="1:2" ht="34.5" thickBot="1" x14ac:dyDescent="0.25">
      <c r="A511" s="582">
        <v>510</v>
      </c>
      <c r="B511" s="808" t="s">
        <v>1043</v>
      </c>
    </row>
    <row r="512" spans="1:2" x14ac:dyDescent="0.2">
      <c r="A512" s="582">
        <v>511</v>
      </c>
      <c r="B512" s="811" t="s">
        <v>1044</v>
      </c>
    </row>
    <row r="513" spans="1:2" ht="31.5" x14ac:dyDescent="0.2">
      <c r="A513" s="582">
        <v>512</v>
      </c>
      <c r="B513" s="747" t="s">
        <v>1045</v>
      </c>
    </row>
    <row r="514" spans="1:2" ht="31.5" x14ac:dyDescent="0.2">
      <c r="A514" s="582">
        <v>513</v>
      </c>
      <c r="B514" s="747" t="s">
        <v>1046</v>
      </c>
    </row>
    <row r="515" spans="1:2" ht="13.5" thickBot="1" x14ac:dyDescent="0.25">
      <c r="A515" s="582">
        <v>514</v>
      </c>
      <c r="B515" s="761" t="s">
        <v>1047</v>
      </c>
    </row>
    <row r="516" spans="1:2" ht="13.5" thickBot="1" x14ac:dyDescent="0.25">
      <c r="A516" s="582">
        <v>515</v>
      </c>
      <c r="B516" s="812" t="s">
        <v>1048</v>
      </c>
    </row>
    <row r="517" spans="1:2" ht="13.5" thickBot="1" x14ac:dyDescent="0.25">
      <c r="A517" s="582">
        <v>516</v>
      </c>
      <c r="B517" s="813" t="s">
        <v>1049</v>
      </c>
    </row>
    <row r="518" spans="1:2" ht="13.5" thickBot="1" x14ac:dyDescent="0.25">
      <c r="A518" s="582">
        <v>517</v>
      </c>
      <c r="B518" s="813" t="s">
        <v>1050</v>
      </c>
    </row>
    <row r="519" spans="1:2" ht="13.5" thickBot="1" x14ac:dyDescent="0.25">
      <c r="A519" s="582">
        <v>518</v>
      </c>
      <c r="B519" s="814" t="s">
        <v>1051</v>
      </c>
    </row>
    <row r="520" spans="1:2" ht="13.5" thickBot="1" x14ac:dyDescent="0.25">
      <c r="A520" s="582">
        <v>519</v>
      </c>
      <c r="B520" s="815" t="s">
        <v>1052</v>
      </c>
    </row>
    <row r="521" spans="1:2" ht="13.5" thickBot="1" x14ac:dyDescent="0.25">
      <c r="A521" s="582">
        <v>520</v>
      </c>
      <c r="B521" s="815" t="s">
        <v>1053</v>
      </c>
    </row>
    <row r="522" spans="1:2" ht="13.5" thickBot="1" x14ac:dyDescent="0.25">
      <c r="A522" s="582">
        <v>521</v>
      </c>
      <c r="B522" s="815" t="s">
        <v>1054</v>
      </c>
    </row>
    <row r="523" spans="1:2" ht="13.5" thickBot="1" x14ac:dyDescent="0.25">
      <c r="A523" s="582">
        <v>522</v>
      </c>
      <c r="B523" s="815" t="s">
        <v>1055</v>
      </c>
    </row>
    <row r="524" spans="1:2" ht="13.5" thickBot="1" x14ac:dyDescent="0.25">
      <c r="A524" s="582">
        <v>523</v>
      </c>
      <c r="B524" s="815" t="s">
        <v>1056</v>
      </c>
    </row>
    <row r="525" spans="1:2" ht="13.5" thickBot="1" x14ac:dyDescent="0.25">
      <c r="A525" s="582">
        <v>524</v>
      </c>
      <c r="B525" s="815" t="s">
        <v>1057</v>
      </c>
    </row>
    <row r="526" spans="1:2" ht="13.5" thickBot="1" x14ac:dyDescent="0.25">
      <c r="A526" s="582">
        <v>525</v>
      </c>
      <c r="B526" s="814" t="s">
        <v>1058</v>
      </c>
    </row>
    <row r="527" spans="1:2" ht="13.5" thickBot="1" x14ac:dyDescent="0.25">
      <c r="A527" s="582">
        <v>526</v>
      </c>
      <c r="B527" s="806" t="s">
        <v>1059</v>
      </c>
    </row>
    <row r="528" spans="1:2" ht="13.5" thickBot="1" x14ac:dyDescent="0.25">
      <c r="A528" s="582">
        <v>527</v>
      </c>
      <c r="B528" s="806" t="s">
        <v>1060</v>
      </c>
    </row>
    <row r="529" spans="1:2" ht="13.5" thickBot="1" x14ac:dyDescent="0.25">
      <c r="A529" s="582">
        <v>528</v>
      </c>
      <c r="B529" s="806" t="s">
        <v>1061</v>
      </c>
    </row>
    <row r="530" spans="1:2" ht="13.5" thickBot="1" x14ac:dyDescent="0.25">
      <c r="A530" s="582">
        <v>529</v>
      </c>
      <c r="B530" s="801" t="s">
        <v>323</v>
      </c>
    </row>
    <row r="531" spans="1:2" ht="22.5" x14ac:dyDescent="0.2">
      <c r="A531" s="582">
        <v>530</v>
      </c>
      <c r="B531" s="762" t="s">
        <v>1062</v>
      </c>
    </row>
    <row r="532" spans="1:2" ht="33.75" x14ac:dyDescent="0.2">
      <c r="A532" s="582">
        <v>531</v>
      </c>
      <c r="B532" s="762" t="s">
        <v>1063</v>
      </c>
    </row>
    <row r="533" spans="1:2" ht="33.75" x14ac:dyDescent="0.2">
      <c r="A533" s="582">
        <v>532</v>
      </c>
      <c r="B533" s="762" t="s">
        <v>1064</v>
      </c>
    </row>
    <row r="534" spans="1:2" ht="13.5" thickBot="1" x14ac:dyDescent="0.25">
      <c r="A534" s="582">
        <v>533</v>
      </c>
      <c r="B534" s="761" t="s">
        <v>1065</v>
      </c>
    </row>
    <row r="535" spans="1:2" ht="13.5" thickBot="1" x14ac:dyDescent="0.25">
      <c r="A535" s="582">
        <v>534</v>
      </c>
      <c r="B535" s="816" t="s">
        <v>1066</v>
      </c>
    </row>
    <row r="536" spans="1:2" ht="13.5" thickBot="1" x14ac:dyDescent="0.25">
      <c r="A536" s="582">
        <v>535</v>
      </c>
      <c r="B536" s="817" t="s">
        <v>1067</v>
      </c>
    </row>
    <row r="537" spans="1:2" ht="13.5" thickBot="1" x14ac:dyDescent="0.25">
      <c r="A537" s="582">
        <v>536</v>
      </c>
      <c r="B537" s="817" t="s">
        <v>1068</v>
      </c>
    </row>
    <row r="538" spans="1:2" ht="13.5" thickBot="1" x14ac:dyDescent="0.25">
      <c r="A538" s="582">
        <v>537</v>
      </c>
      <c r="B538" s="817" t="s">
        <v>1069</v>
      </c>
    </row>
    <row r="539" spans="1:2" ht="13.5" thickBot="1" x14ac:dyDescent="0.25">
      <c r="A539" s="582">
        <v>538</v>
      </c>
      <c r="B539" s="817" t="s">
        <v>1070</v>
      </c>
    </row>
    <row r="540" spans="1:2" ht="13.5" thickBot="1" x14ac:dyDescent="0.25">
      <c r="A540" s="582">
        <v>539</v>
      </c>
      <c r="B540" s="817" t="s">
        <v>1071</v>
      </c>
    </row>
    <row r="541" spans="1:2" ht="13.5" thickBot="1" x14ac:dyDescent="0.25">
      <c r="A541" s="582">
        <v>540</v>
      </c>
      <c r="B541" s="818" t="s">
        <v>1072</v>
      </c>
    </row>
    <row r="542" spans="1:2" ht="13.5" thickBot="1" x14ac:dyDescent="0.25">
      <c r="A542" s="582">
        <v>541</v>
      </c>
      <c r="B542" s="801" t="s">
        <v>1073</v>
      </c>
    </row>
    <row r="543" spans="1:2" ht="13.5" thickBot="1" x14ac:dyDescent="0.25">
      <c r="A543" s="582">
        <v>542</v>
      </c>
      <c r="B543" s="818" t="s">
        <v>1074</v>
      </c>
    </row>
    <row r="544" spans="1:2" ht="13.5" thickBot="1" x14ac:dyDescent="0.25">
      <c r="A544" s="582">
        <v>543</v>
      </c>
      <c r="B544" s="818" t="s">
        <v>1075</v>
      </c>
    </row>
    <row r="545" spans="1:2" ht="15" x14ac:dyDescent="0.25">
      <c r="A545" s="582">
        <v>544</v>
      </c>
      <c r="B545" s="799" t="s">
        <v>1076</v>
      </c>
    </row>
    <row r="546" spans="1:2" x14ac:dyDescent="0.2">
      <c r="A546" s="582">
        <v>545</v>
      </c>
      <c r="B546" s="717" t="s">
        <v>1077</v>
      </c>
    </row>
    <row r="547" spans="1:2" ht="22.5" x14ac:dyDescent="0.2">
      <c r="A547" s="582">
        <v>546</v>
      </c>
      <c r="B547" s="762" t="s">
        <v>1078</v>
      </c>
    </row>
    <row r="548" spans="1:2" x14ac:dyDescent="0.2">
      <c r="A548" s="582">
        <v>547</v>
      </c>
      <c r="B548" s="717" t="s">
        <v>1079</v>
      </c>
    </row>
    <row r="549" spans="1:2" ht="33.75" x14ac:dyDescent="0.2">
      <c r="A549" s="582">
        <v>548</v>
      </c>
      <c r="B549" s="762" t="s">
        <v>1080</v>
      </c>
    </row>
    <row r="550" spans="1:2" ht="57" thickBot="1" x14ac:dyDescent="0.25">
      <c r="A550" s="582">
        <v>549</v>
      </c>
      <c r="B550" s="762" t="s">
        <v>1081</v>
      </c>
    </row>
    <row r="551" spans="1:2" ht="13.5" thickBot="1" x14ac:dyDescent="0.25">
      <c r="A551" s="582">
        <v>550</v>
      </c>
      <c r="B551" s="745" t="s">
        <v>1082</v>
      </c>
    </row>
    <row r="552" spans="1:2" ht="13.5" thickBot="1" x14ac:dyDescent="0.25">
      <c r="A552" s="582">
        <v>551</v>
      </c>
      <c r="B552" s="763" t="s">
        <v>1083</v>
      </c>
    </row>
    <row r="553" spans="1:2" ht="13.5" thickBot="1" x14ac:dyDescent="0.25">
      <c r="A553" s="582">
        <v>552</v>
      </c>
      <c r="B553" s="819" t="s">
        <v>1084</v>
      </c>
    </row>
    <row r="554" spans="1:2" ht="22.5" x14ac:dyDescent="0.2">
      <c r="A554" s="582">
        <v>553</v>
      </c>
      <c r="B554" s="747" t="s">
        <v>1085</v>
      </c>
    </row>
    <row r="555" spans="1:2" ht="21" x14ac:dyDescent="0.2">
      <c r="A555" s="582">
        <v>554</v>
      </c>
      <c r="B555" s="747" t="s">
        <v>1086</v>
      </c>
    </row>
    <row r="556" spans="1:2" x14ac:dyDescent="0.2">
      <c r="A556" s="582">
        <v>555</v>
      </c>
      <c r="B556" s="717" t="s">
        <v>1087</v>
      </c>
    </row>
    <row r="557" spans="1:2" ht="33.75" x14ac:dyDescent="0.2">
      <c r="A557" s="582">
        <v>556</v>
      </c>
      <c r="B557" s="762" t="s">
        <v>1088</v>
      </c>
    </row>
    <row r="558" spans="1:2" ht="56.25" x14ac:dyDescent="0.2">
      <c r="A558" s="582">
        <v>557</v>
      </c>
      <c r="B558" s="762" t="s">
        <v>1089</v>
      </c>
    </row>
    <row r="559" spans="1:2" ht="45" x14ac:dyDescent="0.2">
      <c r="A559" s="582">
        <v>558</v>
      </c>
      <c r="B559" s="762" t="s">
        <v>1090</v>
      </c>
    </row>
    <row r="560" spans="1:2" x14ac:dyDescent="0.2">
      <c r="A560" s="582">
        <v>559</v>
      </c>
      <c r="B560" s="776" t="s">
        <v>1091</v>
      </c>
    </row>
    <row r="561" spans="1:2" ht="25.5" x14ac:dyDescent="0.2">
      <c r="A561" s="582">
        <v>560</v>
      </c>
      <c r="B561" s="717" t="s">
        <v>1092</v>
      </c>
    </row>
    <row r="562" spans="1:2" ht="33.75" x14ac:dyDescent="0.2">
      <c r="A562" s="582">
        <v>561</v>
      </c>
      <c r="B562" s="762" t="s">
        <v>1093</v>
      </c>
    </row>
    <row r="563" spans="1:2" ht="25.5" x14ac:dyDescent="0.2">
      <c r="A563" s="582">
        <v>562</v>
      </c>
      <c r="B563" s="717" t="s">
        <v>1094</v>
      </c>
    </row>
    <row r="564" spans="1:2" ht="33.75" x14ac:dyDescent="0.2">
      <c r="A564" s="582">
        <v>563</v>
      </c>
      <c r="B564" s="762" t="s">
        <v>1095</v>
      </c>
    </row>
    <row r="565" spans="1:2" ht="33.75" x14ac:dyDescent="0.2">
      <c r="A565" s="582">
        <v>564</v>
      </c>
      <c r="B565" s="762" t="s">
        <v>1096</v>
      </c>
    </row>
    <row r="566" spans="1:2" ht="33.75" x14ac:dyDescent="0.2">
      <c r="A566" s="582">
        <v>565</v>
      </c>
      <c r="B566" s="762" t="s">
        <v>1097</v>
      </c>
    </row>
    <row r="567" spans="1:2" ht="34.5" thickBot="1" x14ac:dyDescent="0.25">
      <c r="A567" s="582">
        <v>566</v>
      </c>
      <c r="B567" s="762" t="s">
        <v>1098</v>
      </c>
    </row>
    <row r="568" spans="1:2" ht="13.5" thickBot="1" x14ac:dyDescent="0.25">
      <c r="A568" s="582">
        <v>567</v>
      </c>
      <c r="B568" s="784" t="s">
        <v>1099</v>
      </c>
    </row>
    <row r="569" spans="1:2" ht="13.5" thickBot="1" x14ac:dyDescent="0.25">
      <c r="A569" s="582">
        <v>568</v>
      </c>
      <c r="B569" s="820" t="s">
        <v>1100</v>
      </c>
    </row>
    <row r="570" spans="1:2" ht="13.5" thickBot="1" x14ac:dyDescent="0.25">
      <c r="A570" s="582">
        <v>569</v>
      </c>
      <c r="B570" s="821" t="s">
        <v>1101</v>
      </c>
    </row>
    <row r="571" spans="1:2" ht="13.5" thickBot="1" x14ac:dyDescent="0.25">
      <c r="A571" s="582">
        <v>570</v>
      </c>
      <c r="B571" s="822" t="s">
        <v>1102</v>
      </c>
    </row>
    <row r="572" spans="1:2" ht="13.5" thickBot="1" x14ac:dyDescent="0.25">
      <c r="A572" s="582">
        <v>571</v>
      </c>
      <c r="B572" s="820" t="s">
        <v>1103</v>
      </c>
    </row>
    <row r="573" spans="1:2" ht="25.5" x14ac:dyDescent="0.2">
      <c r="A573" s="582">
        <v>572</v>
      </c>
      <c r="B573" s="717" t="s">
        <v>1104</v>
      </c>
    </row>
    <row r="574" spans="1:2" ht="23.25" thickBot="1" x14ac:dyDescent="0.25">
      <c r="A574" s="582">
        <v>573</v>
      </c>
      <c r="B574" s="762" t="s">
        <v>1105</v>
      </c>
    </row>
    <row r="575" spans="1:2" ht="13.5" thickBot="1" x14ac:dyDescent="0.25">
      <c r="A575" s="582">
        <v>574</v>
      </c>
      <c r="B575" s="823" t="s">
        <v>1106</v>
      </c>
    </row>
    <row r="576" spans="1:2" ht="13.5" thickBot="1" x14ac:dyDescent="0.25">
      <c r="A576" s="582">
        <v>575</v>
      </c>
      <c r="B576" s="751" t="s">
        <v>30</v>
      </c>
    </row>
    <row r="577" spans="1:2" ht="13.5" thickBot="1" x14ac:dyDescent="0.25">
      <c r="A577" s="582">
        <v>576</v>
      </c>
      <c r="B577" s="751" t="s">
        <v>1107</v>
      </c>
    </row>
    <row r="578" spans="1:2" ht="13.5" thickBot="1" x14ac:dyDescent="0.25">
      <c r="A578" s="582">
        <v>577</v>
      </c>
      <c r="B578" s="751" t="s">
        <v>31</v>
      </c>
    </row>
    <row r="579" spans="1:2" ht="25.5" x14ac:dyDescent="0.2">
      <c r="A579" s="582">
        <v>578</v>
      </c>
      <c r="B579" s="730" t="s">
        <v>1108</v>
      </c>
    </row>
    <row r="580" spans="1:2" ht="25.5" x14ac:dyDescent="0.2">
      <c r="A580" s="582">
        <v>579</v>
      </c>
      <c r="B580" s="730" t="s">
        <v>1109</v>
      </c>
    </row>
    <row r="581" spans="1:2" ht="25.5" x14ac:dyDescent="0.2">
      <c r="A581" s="582">
        <v>580</v>
      </c>
      <c r="B581" s="730" t="s">
        <v>1110</v>
      </c>
    </row>
    <row r="582" spans="1:2" x14ac:dyDescent="0.2">
      <c r="A582" s="582">
        <v>581</v>
      </c>
      <c r="B582" s="730" t="s">
        <v>1111</v>
      </c>
    </row>
    <row r="583" spans="1:2" ht="13.5" thickBot="1" x14ac:dyDescent="0.25">
      <c r="A583" s="582">
        <v>582</v>
      </c>
      <c r="B583" s="761" t="s">
        <v>1112</v>
      </c>
    </row>
    <row r="584" spans="1:2" ht="13.5" thickBot="1" x14ac:dyDescent="0.25">
      <c r="A584" s="582">
        <v>583</v>
      </c>
      <c r="B584" s="800" t="s">
        <v>1113</v>
      </c>
    </row>
    <row r="585" spans="1:2" ht="33.75" x14ac:dyDescent="0.2">
      <c r="A585" s="582">
        <v>584</v>
      </c>
      <c r="B585" s="762" t="s">
        <v>1114</v>
      </c>
    </row>
    <row r="586" spans="1:2" ht="22.5" x14ac:dyDescent="0.2">
      <c r="A586" s="582">
        <v>585</v>
      </c>
      <c r="B586" s="762" t="s">
        <v>1115</v>
      </c>
    </row>
    <row r="587" spans="1:2" ht="45" x14ac:dyDescent="0.2">
      <c r="A587" s="582">
        <v>586</v>
      </c>
      <c r="B587" s="762" t="s">
        <v>1116</v>
      </c>
    </row>
    <row r="588" spans="1:2" ht="45.75" thickBot="1" x14ac:dyDescent="0.25">
      <c r="A588" s="582">
        <v>587</v>
      </c>
      <c r="B588" s="762" t="s">
        <v>1117</v>
      </c>
    </row>
    <row r="589" spans="1:2" ht="90" thickBot="1" x14ac:dyDescent="0.25">
      <c r="A589" s="582">
        <v>588</v>
      </c>
      <c r="B589" s="803" t="s">
        <v>1118</v>
      </c>
    </row>
    <row r="590" spans="1:2" ht="15.75" thickBot="1" x14ac:dyDescent="0.3">
      <c r="A590" s="582">
        <v>589</v>
      </c>
      <c r="B590" s="799" t="s">
        <v>1119</v>
      </c>
    </row>
    <row r="591" spans="1:2" ht="13.5" thickBot="1" x14ac:dyDescent="0.25">
      <c r="A591" s="582">
        <v>590</v>
      </c>
      <c r="B591" s="824" t="s">
        <v>141</v>
      </c>
    </row>
    <row r="592" spans="1:2" ht="13.5" thickBot="1" x14ac:dyDescent="0.25">
      <c r="A592" s="582">
        <v>591</v>
      </c>
      <c r="B592" s="818" t="s">
        <v>1120</v>
      </c>
    </row>
    <row r="593" spans="1:2" ht="22.5" x14ac:dyDescent="0.2">
      <c r="A593" s="582">
        <v>592</v>
      </c>
      <c r="B593" s="762" t="s">
        <v>1121</v>
      </c>
    </row>
    <row r="594" spans="1:2" ht="22.5" x14ac:dyDescent="0.2">
      <c r="A594" s="582">
        <v>593</v>
      </c>
      <c r="B594" s="762" t="s">
        <v>1122</v>
      </c>
    </row>
    <row r="595" spans="1:2" x14ac:dyDescent="0.2">
      <c r="A595" s="582">
        <v>594</v>
      </c>
      <c r="B595" s="761" t="s">
        <v>1123</v>
      </c>
    </row>
    <row r="596" spans="1:2" x14ac:dyDescent="0.2">
      <c r="A596" s="582">
        <v>595</v>
      </c>
      <c r="B596" s="761" t="s">
        <v>1124</v>
      </c>
    </row>
    <row r="597" spans="1:2" ht="22.5" x14ac:dyDescent="0.2">
      <c r="A597" s="582">
        <v>596</v>
      </c>
      <c r="B597" s="762" t="s">
        <v>1125</v>
      </c>
    </row>
    <row r="598" spans="1:2" ht="22.5" x14ac:dyDescent="0.2">
      <c r="A598" s="582">
        <v>597</v>
      </c>
      <c r="B598" s="762" t="s">
        <v>1126</v>
      </c>
    </row>
    <row r="599" spans="1:2" ht="15" x14ac:dyDescent="0.25">
      <c r="A599" s="582">
        <v>598</v>
      </c>
      <c r="B599" s="799" t="s">
        <v>1127</v>
      </c>
    </row>
    <row r="600" spans="1:2" x14ac:dyDescent="0.2">
      <c r="A600" s="582">
        <v>599</v>
      </c>
      <c r="B600" s="717" t="s">
        <v>1128</v>
      </c>
    </row>
    <row r="601" spans="1:2" x14ac:dyDescent="0.2">
      <c r="A601" s="582">
        <v>600</v>
      </c>
      <c r="B601" s="762" t="s">
        <v>1129</v>
      </c>
    </row>
    <row r="602" spans="1:2" x14ac:dyDescent="0.2">
      <c r="A602" s="582">
        <v>601</v>
      </c>
      <c r="B602" s="717" t="s">
        <v>1130</v>
      </c>
    </row>
    <row r="603" spans="1:2" ht="33.75" x14ac:dyDescent="0.2">
      <c r="A603" s="582">
        <v>602</v>
      </c>
      <c r="B603" s="762" t="s">
        <v>1131</v>
      </c>
    </row>
    <row r="604" spans="1:2" x14ac:dyDescent="0.2">
      <c r="A604" s="582">
        <v>603</v>
      </c>
      <c r="B604" s="804" t="s">
        <v>1132</v>
      </c>
    </row>
    <row r="605" spans="1:2" ht="38.25" x14ac:dyDescent="0.2">
      <c r="A605" s="582">
        <v>604</v>
      </c>
      <c r="B605" s="716" t="s">
        <v>1133</v>
      </c>
    </row>
    <row r="606" spans="1:2" x14ac:dyDescent="0.2">
      <c r="A606" s="582">
        <v>605</v>
      </c>
      <c r="B606" s="804" t="s">
        <v>1134</v>
      </c>
    </row>
    <row r="607" spans="1:2" x14ac:dyDescent="0.2">
      <c r="A607" s="582">
        <v>606</v>
      </c>
      <c r="B607" s="804" t="s">
        <v>1135</v>
      </c>
    </row>
    <row r="608" spans="1:2" x14ac:dyDescent="0.2">
      <c r="A608" s="582">
        <v>607</v>
      </c>
      <c r="B608" s="804" t="s">
        <v>1136</v>
      </c>
    </row>
    <row r="609" spans="1:2" ht="33.75" x14ac:dyDescent="0.2">
      <c r="A609" s="582">
        <v>608</v>
      </c>
      <c r="B609" s="762" t="s">
        <v>1137</v>
      </c>
    </row>
    <row r="610" spans="1:2" ht="22.5" x14ac:dyDescent="0.2">
      <c r="A610" s="582">
        <v>609</v>
      </c>
      <c r="B610" s="762" t="s">
        <v>1138</v>
      </c>
    </row>
    <row r="611" spans="1:2" ht="51" x14ac:dyDescent="0.2">
      <c r="A611" s="582">
        <v>610</v>
      </c>
      <c r="B611" s="717" t="s">
        <v>1139</v>
      </c>
    </row>
    <row r="612" spans="1:2" x14ac:dyDescent="0.2">
      <c r="A612" s="582">
        <v>611</v>
      </c>
      <c r="B612" s="762" t="s">
        <v>1140</v>
      </c>
    </row>
    <row r="613" spans="1:2" ht="33.75" x14ac:dyDescent="0.2">
      <c r="A613" s="582">
        <v>612</v>
      </c>
      <c r="B613" s="762" t="s">
        <v>1141</v>
      </c>
    </row>
    <row r="614" spans="1:2" ht="45.75" thickBot="1" x14ac:dyDescent="0.25">
      <c r="A614" s="582">
        <v>613</v>
      </c>
      <c r="B614" s="746" t="s">
        <v>1142</v>
      </c>
    </row>
    <row r="615" spans="1:2" ht="23.25" thickBot="1" x14ac:dyDescent="0.25">
      <c r="A615" s="582">
        <v>614</v>
      </c>
      <c r="B615" s="791" t="s">
        <v>1143</v>
      </c>
    </row>
    <row r="616" spans="1:2" ht="51" x14ac:dyDescent="0.2">
      <c r="A616" s="582">
        <v>615</v>
      </c>
      <c r="B616" s="717" t="s">
        <v>1144</v>
      </c>
    </row>
    <row r="617" spans="1:2" ht="33.75" x14ac:dyDescent="0.2">
      <c r="A617" s="582">
        <v>616</v>
      </c>
      <c r="B617" s="762" t="s">
        <v>1145</v>
      </c>
    </row>
    <row r="618" spans="1:2" ht="51" x14ac:dyDescent="0.2">
      <c r="A618" s="582">
        <v>617</v>
      </c>
      <c r="B618" s="717" t="s">
        <v>1146</v>
      </c>
    </row>
    <row r="619" spans="1:2" ht="63.75" x14ac:dyDescent="0.2">
      <c r="A619" s="582">
        <v>618</v>
      </c>
      <c r="B619" s="717" t="s">
        <v>1147</v>
      </c>
    </row>
    <row r="620" spans="1:2" ht="39" thickBot="1" x14ac:dyDescent="0.25">
      <c r="A620" s="582">
        <v>619</v>
      </c>
      <c r="B620" s="717" t="s">
        <v>1148</v>
      </c>
    </row>
    <row r="621" spans="1:2" x14ac:dyDescent="0.2">
      <c r="A621" s="582">
        <v>620</v>
      </c>
      <c r="B621" s="745" t="s">
        <v>572</v>
      </c>
    </row>
    <row r="622" spans="1:2" ht="72" x14ac:dyDescent="0.2">
      <c r="A622" s="582">
        <v>621</v>
      </c>
      <c r="B622" s="825" t="s">
        <v>1149</v>
      </c>
    </row>
    <row r="623" spans="1:2" ht="63.75" x14ac:dyDescent="0.2">
      <c r="A623" s="582">
        <v>622</v>
      </c>
      <c r="B623" s="717" t="s">
        <v>1150</v>
      </c>
    </row>
    <row r="624" spans="1:2" x14ac:dyDescent="0.2">
      <c r="A624" s="582">
        <v>623</v>
      </c>
      <c r="B624" s="776" t="s">
        <v>1151</v>
      </c>
    </row>
    <row r="625" spans="1:2" ht="38.25" x14ac:dyDescent="0.2">
      <c r="A625" s="582">
        <v>624</v>
      </c>
      <c r="B625" s="760" t="s">
        <v>1152</v>
      </c>
    </row>
    <row r="626" spans="1:2" ht="67.5" x14ac:dyDescent="0.2">
      <c r="A626" s="582">
        <v>625</v>
      </c>
      <c r="B626" s="746" t="s">
        <v>1153</v>
      </c>
    </row>
    <row r="627" spans="1:2" ht="25.5" x14ac:dyDescent="0.2">
      <c r="A627" s="582">
        <v>626</v>
      </c>
      <c r="B627" s="717" t="s">
        <v>1154</v>
      </c>
    </row>
    <row r="628" spans="1:2" ht="52.5" x14ac:dyDescent="0.2">
      <c r="A628" s="582">
        <v>627</v>
      </c>
      <c r="B628" s="772" t="s">
        <v>1155</v>
      </c>
    </row>
    <row r="629" spans="1:2" ht="21" x14ac:dyDescent="0.2">
      <c r="A629" s="582">
        <v>628</v>
      </c>
      <c r="B629" s="772" t="s">
        <v>1156</v>
      </c>
    </row>
    <row r="630" spans="1:2" ht="39" thickBot="1" x14ac:dyDescent="0.25">
      <c r="A630" s="582">
        <v>629</v>
      </c>
      <c r="B630" s="826" t="s">
        <v>1157</v>
      </c>
    </row>
    <row r="631" spans="1:2" ht="51.75" thickBot="1" x14ac:dyDescent="0.25">
      <c r="A631" s="582">
        <v>630</v>
      </c>
      <c r="B631" s="826" t="s">
        <v>1158</v>
      </c>
    </row>
    <row r="632" spans="1:2" ht="77.25" thickBot="1" x14ac:dyDescent="0.25">
      <c r="A632" s="582">
        <v>631</v>
      </c>
      <c r="B632" s="826" t="s">
        <v>1159</v>
      </c>
    </row>
    <row r="633" spans="1:2" ht="64.5" thickBot="1" x14ac:dyDescent="0.25">
      <c r="A633" s="582">
        <v>632</v>
      </c>
      <c r="B633" s="826" t="s">
        <v>1160</v>
      </c>
    </row>
    <row r="634" spans="1:2" ht="39" thickBot="1" x14ac:dyDescent="0.25">
      <c r="A634" s="582">
        <v>633</v>
      </c>
      <c r="B634" s="826" t="s">
        <v>1161</v>
      </c>
    </row>
    <row r="635" spans="1:2" ht="25.5" x14ac:dyDescent="0.2">
      <c r="A635" s="582">
        <v>634</v>
      </c>
      <c r="B635" s="717" t="s">
        <v>1162</v>
      </c>
    </row>
    <row r="636" spans="1:2" ht="34.5" thickBot="1" x14ac:dyDescent="0.25">
      <c r="A636" s="582">
        <v>635</v>
      </c>
      <c r="B636" s="827" t="s">
        <v>1163</v>
      </c>
    </row>
    <row r="637" spans="1:2" x14ac:dyDescent="0.2">
      <c r="A637" s="582">
        <v>636</v>
      </c>
      <c r="B637" s="753" t="s">
        <v>1164</v>
      </c>
    </row>
    <row r="638" spans="1:2" ht="89.25" x14ac:dyDescent="0.2">
      <c r="A638" s="582">
        <v>637</v>
      </c>
      <c r="B638" s="730" t="s">
        <v>1165</v>
      </c>
    </row>
    <row r="639" spans="1:2" ht="38.25" x14ac:dyDescent="0.2">
      <c r="A639" s="582">
        <v>638</v>
      </c>
      <c r="B639" s="717" t="s">
        <v>1166</v>
      </c>
    </row>
    <row r="640" spans="1:2" x14ac:dyDescent="0.2">
      <c r="A640" s="582">
        <v>639</v>
      </c>
      <c r="B640" s="776" t="s">
        <v>1167</v>
      </c>
    </row>
    <row r="641" spans="1:2" ht="45" x14ac:dyDescent="0.2">
      <c r="A641" s="582">
        <v>640</v>
      </c>
      <c r="B641" s="746" t="s">
        <v>1168</v>
      </c>
    </row>
    <row r="642" spans="1:2" ht="25.5" x14ac:dyDescent="0.2">
      <c r="A642" s="582">
        <v>641</v>
      </c>
      <c r="B642" s="717" t="s">
        <v>1169</v>
      </c>
    </row>
    <row r="643" spans="1:2" ht="33.75" x14ac:dyDescent="0.2">
      <c r="A643" s="582">
        <v>642</v>
      </c>
      <c r="B643" s="746" t="s">
        <v>1170</v>
      </c>
    </row>
    <row r="644" spans="1:2" ht="45" x14ac:dyDescent="0.2">
      <c r="A644" s="582">
        <v>643</v>
      </c>
      <c r="B644" s="746" t="s">
        <v>1171</v>
      </c>
    </row>
    <row r="645" spans="1:2" ht="33.75" x14ac:dyDescent="0.2">
      <c r="A645" s="582">
        <v>644</v>
      </c>
      <c r="B645" s="746" t="s">
        <v>1172</v>
      </c>
    </row>
    <row r="646" spans="1:2" ht="23.25" thickBot="1" x14ac:dyDescent="0.25">
      <c r="A646" s="582">
        <v>645</v>
      </c>
      <c r="B646" s="746" t="s">
        <v>1173</v>
      </c>
    </row>
    <row r="647" spans="1:2" ht="13.5" thickBot="1" x14ac:dyDescent="0.25">
      <c r="A647" s="582">
        <v>646</v>
      </c>
      <c r="B647" s="828" t="s">
        <v>1174</v>
      </c>
    </row>
    <row r="648" spans="1:2" ht="13.5" thickBot="1" x14ac:dyDescent="0.25">
      <c r="A648" s="582">
        <v>647</v>
      </c>
      <c r="B648" s="826" t="s">
        <v>1175</v>
      </c>
    </row>
    <row r="649" spans="1:2" ht="56.25" x14ac:dyDescent="0.2">
      <c r="A649" s="582">
        <v>648</v>
      </c>
      <c r="B649" s="746" t="s">
        <v>1176</v>
      </c>
    </row>
    <row r="650" spans="1:2" ht="22.5" x14ac:dyDescent="0.2">
      <c r="A650" s="582">
        <v>649</v>
      </c>
      <c r="B650" s="746" t="s">
        <v>980</v>
      </c>
    </row>
    <row r="651" spans="1:2" x14ac:dyDescent="0.2">
      <c r="A651" s="582">
        <v>650</v>
      </c>
      <c r="B651" s="746" t="s">
        <v>981</v>
      </c>
    </row>
    <row r="652" spans="1:2" ht="15" x14ac:dyDescent="0.25">
      <c r="A652" s="582">
        <v>651</v>
      </c>
      <c r="B652" s="799" t="s">
        <v>1177</v>
      </c>
    </row>
    <row r="653" spans="1:2" x14ac:dyDescent="0.2">
      <c r="A653" s="582">
        <v>652</v>
      </c>
      <c r="B653" s="719" t="s">
        <v>1178</v>
      </c>
    </row>
    <row r="654" spans="1:2" x14ac:dyDescent="0.2">
      <c r="A654" s="582">
        <v>653</v>
      </c>
      <c r="B654" s="719" t="s">
        <v>1179</v>
      </c>
    </row>
    <row r="655" spans="1:2" x14ac:dyDescent="0.2">
      <c r="A655" s="582">
        <v>654</v>
      </c>
      <c r="B655" s="719" t="s">
        <v>1180</v>
      </c>
    </row>
    <row r="656" spans="1:2" x14ac:dyDescent="0.2">
      <c r="A656" s="582">
        <v>655</v>
      </c>
      <c r="B656" s="719" t="s">
        <v>1181</v>
      </c>
    </row>
    <row r="657" spans="1:2" x14ac:dyDescent="0.2">
      <c r="A657" s="582">
        <v>656</v>
      </c>
      <c r="B657" s="719" t="s">
        <v>1182</v>
      </c>
    </row>
    <row r="658" spans="1:2" ht="15" x14ac:dyDescent="0.25">
      <c r="A658" s="582">
        <v>657</v>
      </c>
      <c r="B658" s="799" t="s">
        <v>1183</v>
      </c>
    </row>
    <row r="659" spans="1:2" ht="13.5" thickBot="1" x14ac:dyDescent="0.25">
      <c r="A659" s="582">
        <v>658</v>
      </c>
      <c r="B659" s="719" t="s">
        <v>1184</v>
      </c>
    </row>
    <row r="660" spans="1:2" ht="13.5" thickBot="1" x14ac:dyDescent="0.25">
      <c r="A660" s="582">
        <v>659</v>
      </c>
      <c r="B660" s="829" t="s">
        <v>1185</v>
      </c>
    </row>
    <row r="661" spans="1:2" ht="13.5" thickBot="1" x14ac:dyDescent="0.25">
      <c r="A661" s="582">
        <v>660</v>
      </c>
      <c r="B661" s="830" t="s">
        <v>1186</v>
      </c>
    </row>
    <row r="662" spans="1:2" ht="13.5" thickBot="1" x14ac:dyDescent="0.25">
      <c r="A662" s="582">
        <v>661</v>
      </c>
      <c r="B662" s="830" t="s">
        <v>1187</v>
      </c>
    </row>
    <row r="663" spans="1:2" ht="13.5" thickBot="1" x14ac:dyDescent="0.25">
      <c r="A663" s="582">
        <v>662</v>
      </c>
      <c r="B663" s="719" t="s">
        <v>1188</v>
      </c>
    </row>
    <row r="664" spans="1:2" ht="13.5" thickBot="1" x14ac:dyDescent="0.25">
      <c r="A664" s="582">
        <v>663</v>
      </c>
      <c r="B664" s="816" t="s">
        <v>1189</v>
      </c>
    </row>
    <row r="665" spans="1:2" ht="13.5" thickBot="1" x14ac:dyDescent="0.25">
      <c r="A665" s="582">
        <v>664</v>
      </c>
      <c r="B665" s="817" t="s">
        <v>1190</v>
      </c>
    </row>
    <row r="666" spans="1:2" ht="15" x14ac:dyDescent="0.25">
      <c r="A666" s="582">
        <v>665</v>
      </c>
      <c r="B666" s="799" t="s">
        <v>1191</v>
      </c>
    </row>
    <row r="667" spans="1:2" ht="13.5" thickBot="1" x14ac:dyDescent="0.25">
      <c r="A667" s="582">
        <v>666</v>
      </c>
      <c r="B667" s="719" t="s">
        <v>1192</v>
      </c>
    </row>
    <row r="668" spans="1:2" ht="13.5" thickBot="1" x14ac:dyDescent="0.25">
      <c r="A668" s="582">
        <v>667</v>
      </c>
      <c r="B668" s="829" t="s">
        <v>1193</v>
      </c>
    </row>
    <row r="669" spans="1:2" ht="33.75" x14ac:dyDescent="0.2">
      <c r="A669" s="582">
        <v>668</v>
      </c>
      <c r="B669" s="762" t="s">
        <v>1194</v>
      </c>
    </row>
    <row r="670" spans="1:2" ht="51" x14ac:dyDescent="0.2">
      <c r="A670" s="582">
        <v>669</v>
      </c>
      <c r="B670" s="717" t="s">
        <v>1195</v>
      </c>
    </row>
    <row r="671" spans="1:2" ht="39.75" x14ac:dyDescent="0.2">
      <c r="A671" s="582">
        <v>670</v>
      </c>
      <c r="B671" s="717" t="s">
        <v>1196</v>
      </c>
    </row>
    <row r="672" spans="1:2" ht="22.5" x14ac:dyDescent="0.2">
      <c r="A672" s="582">
        <v>671</v>
      </c>
      <c r="B672" s="762" t="s">
        <v>1197</v>
      </c>
    </row>
    <row r="673" spans="1:2" ht="39" thickBot="1" x14ac:dyDescent="0.25">
      <c r="A673" s="582">
        <v>672</v>
      </c>
      <c r="B673" s="717" t="s">
        <v>1198</v>
      </c>
    </row>
    <row r="674" spans="1:2" x14ac:dyDescent="0.2">
      <c r="A674" s="582">
        <v>673</v>
      </c>
      <c r="B674" s="745" t="s">
        <v>1199</v>
      </c>
    </row>
    <row r="675" spans="1:2" ht="51" x14ac:dyDescent="0.2">
      <c r="A675" s="582">
        <v>674</v>
      </c>
      <c r="B675" s="730" t="s">
        <v>1200</v>
      </c>
    </row>
    <row r="676" spans="1:2" ht="51" x14ac:dyDescent="0.2">
      <c r="A676" s="582">
        <v>675</v>
      </c>
      <c r="B676" s="730" t="s">
        <v>1201</v>
      </c>
    </row>
    <row r="677" spans="1:2" ht="25.5" x14ac:dyDescent="0.2">
      <c r="A677" s="582">
        <v>676</v>
      </c>
      <c r="B677" s="730" t="s">
        <v>1202</v>
      </c>
    </row>
    <row r="678" spans="1:2" ht="27" x14ac:dyDescent="0.2">
      <c r="A678" s="582">
        <v>677</v>
      </c>
      <c r="B678" s="717" t="s">
        <v>1203</v>
      </c>
    </row>
    <row r="679" spans="1:2" ht="33.75" x14ac:dyDescent="0.2">
      <c r="A679" s="582">
        <v>678</v>
      </c>
      <c r="B679" s="762" t="s">
        <v>1204</v>
      </c>
    </row>
    <row r="680" spans="1:2" ht="45" x14ac:dyDescent="0.2">
      <c r="A680" s="582">
        <v>679</v>
      </c>
      <c r="B680" s="746" t="s">
        <v>1205</v>
      </c>
    </row>
    <row r="681" spans="1:2" x14ac:dyDescent="0.2">
      <c r="A681" s="582">
        <v>680</v>
      </c>
      <c r="B681" s="717" t="s">
        <v>1206</v>
      </c>
    </row>
    <row r="682" spans="1:2" ht="23.25" thickBot="1" x14ac:dyDescent="0.25">
      <c r="A682" s="582">
        <v>681</v>
      </c>
      <c r="B682" s="808" t="s">
        <v>1207</v>
      </c>
    </row>
    <row r="683" spans="1:2" ht="13.5" thickBot="1" x14ac:dyDescent="0.25">
      <c r="A683" s="582">
        <v>682</v>
      </c>
      <c r="B683" s="809" t="s">
        <v>1208</v>
      </c>
    </row>
    <row r="684" spans="1:2" ht="34.5" thickBot="1" x14ac:dyDescent="0.25">
      <c r="A684" s="582">
        <v>683</v>
      </c>
      <c r="B684" s="808" t="s">
        <v>1209</v>
      </c>
    </row>
    <row r="685" spans="1:2" ht="13.5" thickBot="1" x14ac:dyDescent="0.25">
      <c r="A685" s="582">
        <v>684</v>
      </c>
      <c r="B685" s="808" t="s">
        <v>1210</v>
      </c>
    </row>
    <row r="686" spans="1:2" ht="13.5" thickBot="1" x14ac:dyDescent="0.25">
      <c r="A686" s="582">
        <v>685</v>
      </c>
      <c r="B686" s="747" t="s">
        <v>1211</v>
      </c>
    </row>
    <row r="687" spans="1:2" ht="23.25" thickBot="1" x14ac:dyDescent="0.25">
      <c r="A687" s="582">
        <v>686</v>
      </c>
      <c r="B687" s="810" t="s">
        <v>1212</v>
      </c>
    </row>
    <row r="688" spans="1:2" ht="13.5" thickBot="1" x14ac:dyDescent="0.25">
      <c r="A688" s="582">
        <v>687</v>
      </c>
      <c r="B688" s="807" t="s">
        <v>1213</v>
      </c>
    </row>
    <row r="689" spans="1:2" ht="34.5" thickBot="1" x14ac:dyDescent="0.25">
      <c r="A689" s="582">
        <v>688</v>
      </c>
      <c r="B689" s="808" t="s">
        <v>1214</v>
      </c>
    </row>
    <row r="690" spans="1:2" ht="13.5" thickBot="1" x14ac:dyDescent="0.25">
      <c r="A690" s="582">
        <v>689</v>
      </c>
      <c r="B690" s="809" t="s">
        <v>1215</v>
      </c>
    </row>
    <row r="691" spans="1:2" ht="45.75" thickBot="1" x14ac:dyDescent="0.25">
      <c r="A691" s="582">
        <v>690</v>
      </c>
      <c r="B691" s="808" t="s">
        <v>1216</v>
      </c>
    </row>
    <row r="692" spans="1:2" ht="32.25" thickBot="1" x14ac:dyDescent="0.25">
      <c r="A692" s="582">
        <v>691</v>
      </c>
      <c r="B692" s="772" t="s">
        <v>1217</v>
      </c>
    </row>
    <row r="693" spans="1:2" ht="13.5" thickBot="1" x14ac:dyDescent="0.25">
      <c r="A693" s="582">
        <v>692</v>
      </c>
      <c r="B693" s="816" t="s">
        <v>1218</v>
      </c>
    </row>
    <row r="694" spans="1:2" ht="13.5" thickBot="1" x14ac:dyDescent="0.25">
      <c r="A694" s="582">
        <v>693</v>
      </c>
      <c r="B694" s="826" t="s">
        <v>1208</v>
      </c>
    </row>
    <row r="695" spans="1:2" ht="13.5" thickBot="1" x14ac:dyDescent="0.25">
      <c r="A695" s="582">
        <v>694</v>
      </c>
      <c r="B695" s="826" t="s">
        <v>1219</v>
      </c>
    </row>
    <row r="696" spans="1:2" x14ac:dyDescent="0.2">
      <c r="A696" s="582">
        <v>695</v>
      </c>
      <c r="B696" s="760" t="s">
        <v>1220</v>
      </c>
    </row>
    <row r="697" spans="1:2" ht="65.25" x14ac:dyDescent="0.2">
      <c r="A697" s="582">
        <v>696</v>
      </c>
      <c r="B697" s="717" t="s">
        <v>1221</v>
      </c>
    </row>
    <row r="698" spans="1:2" x14ac:dyDescent="0.2">
      <c r="A698" s="582">
        <v>697</v>
      </c>
      <c r="B698" s="761" t="s">
        <v>1222</v>
      </c>
    </row>
    <row r="699" spans="1:2" ht="45" x14ac:dyDescent="0.2">
      <c r="A699" s="582">
        <v>698</v>
      </c>
      <c r="B699" s="746" t="s">
        <v>1223</v>
      </c>
    </row>
    <row r="700" spans="1:2" x14ac:dyDescent="0.2">
      <c r="A700" s="582">
        <v>699</v>
      </c>
      <c r="B700" s="717" t="s">
        <v>1224</v>
      </c>
    </row>
    <row r="701" spans="1:2" ht="33.75" x14ac:dyDescent="0.2">
      <c r="A701" s="582">
        <v>700</v>
      </c>
      <c r="B701" s="762" t="s">
        <v>1225</v>
      </c>
    </row>
    <row r="702" spans="1:2" ht="25.5" x14ac:dyDescent="0.2">
      <c r="A702" s="582">
        <v>701</v>
      </c>
      <c r="B702" s="717" t="s">
        <v>1226</v>
      </c>
    </row>
    <row r="703" spans="1:2" ht="34.5" thickBot="1" x14ac:dyDescent="0.25">
      <c r="A703" s="582">
        <v>702</v>
      </c>
      <c r="B703" s="746" t="s">
        <v>1227</v>
      </c>
    </row>
    <row r="704" spans="1:2" ht="13.5" thickBot="1" x14ac:dyDescent="0.25">
      <c r="A704" s="582">
        <v>703</v>
      </c>
      <c r="B704" s="831" t="s">
        <v>1228</v>
      </c>
    </row>
    <row r="705" spans="1:2" ht="13.5" thickBot="1" x14ac:dyDescent="0.25">
      <c r="A705" s="582">
        <v>704</v>
      </c>
      <c r="B705" s="814" t="s">
        <v>1229</v>
      </c>
    </row>
    <row r="706" spans="1:2" ht="13.5" thickBot="1" x14ac:dyDescent="0.25">
      <c r="A706" s="582">
        <v>705</v>
      </c>
      <c r="B706" s="826" t="s">
        <v>1230</v>
      </c>
    </row>
    <row r="707" spans="1:2" ht="13.5" thickBot="1" x14ac:dyDescent="0.25">
      <c r="A707" s="582">
        <v>706</v>
      </c>
      <c r="B707" s="826" t="s">
        <v>1231</v>
      </c>
    </row>
    <row r="708" spans="1:2" x14ac:dyDescent="0.2">
      <c r="A708" s="582">
        <v>707</v>
      </c>
      <c r="B708" s="760" t="s">
        <v>1232</v>
      </c>
    </row>
    <row r="709" spans="1:2" x14ac:dyDescent="0.2">
      <c r="A709" s="582">
        <v>708</v>
      </c>
      <c r="B709" s="717" t="s">
        <v>1233</v>
      </c>
    </row>
    <row r="710" spans="1:2" ht="33.75" x14ac:dyDescent="0.2">
      <c r="A710" s="582">
        <v>709</v>
      </c>
      <c r="B710" s="746" t="s">
        <v>1234</v>
      </c>
    </row>
    <row r="711" spans="1:2" ht="38.25" x14ac:dyDescent="0.2">
      <c r="A711" s="582">
        <v>710</v>
      </c>
      <c r="B711" s="717" t="s">
        <v>1235</v>
      </c>
    </row>
    <row r="712" spans="1:2" ht="66.75" x14ac:dyDescent="0.2">
      <c r="A712" s="582">
        <v>711</v>
      </c>
      <c r="B712" s="717" t="s">
        <v>1236</v>
      </c>
    </row>
    <row r="713" spans="1:2" ht="38.25" x14ac:dyDescent="0.2">
      <c r="A713" s="582">
        <v>712</v>
      </c>
      <c r="B713" s="717" t="s">
        <v>1237</v>
      </c>
    </row>
    <row r="714" spans="1:2" ht="25.5" x14ac:dyDescent="0.2">
      <c r="A714" s="582">
        <v>713</v>
      </c>
      <c r="B714" s="717" t="s">
        <v>1238</v>
      </c>
    </row>
    <row r="715" spans="1:2" ht="25.5" x14ac:dyDescent="0.2">
      <c r="A715" s="582">
        <v>714</v>
      </c>
      <c r="B715" s="717" t="s">
        <v>1239</v>
      </c>
    </row>
    <row r="716" spans="1:2" ht="63.75" x14ac:dyDescent="0.2">
      <c r="A716" s="582">
        <v>715</v>
      </c>
      <c r="B716" s="730" t="s">
        <v>1240</v>
      </c>
    </row>
    <row r="717" spans="1:2" ht="38.25" x14ac:dyDescent="0.2">
      <c r="A717" s="582">
        <v>716</v>
      </c>
      <c r="B717" s="730" t="s">
        <v>1241</v>
      </c>
    </row>
    <row r="718" spans="1:2" ht="38.25" x14ac:dyDescent="0.2">
      <c r="A718" s="582">
        <v>717</v>
      </c>
      <c r="B718" s="730" t="s">
        <v>1242</v>
      </c>
    </row>
    <row r="719" spans="1:2" ht="79.5" x14ac:dyDescent="0.2">
      <c r="A719" s="582">
        <v>718</v>
      </c>
      <c r="B719" s="717" t="s">
        <v>1243</v>
      </c>
    </row>
    <row r="720" spans="1:2" ht="63.75" x14ac:dyDescent="0.2">
      <c r="A720" s="582">
        <v>719</v>
      </c>
      <c r="B720" s="717" t="s">
        <v>1244</v>
      </c>
    </row>
    <row r="721" spans="1:2" ht="51.75" thickBot="1" x14ac:dyDescent="0.25">
      <c r="A721" s="582">
        <v>720</v>
      </c>
      <c r="B721" s="717" t="s">
        <v>1245</v>
      </c>
    </row>
    <row r="722" spans="1:2" ht="13.5" thickBot="1" x14ac:dyDescent="0.25">
      <c r="A722" s="582">
        <v>721</v>
      </c>
      <c r="B722" s="745" t="s">
        <v>584</v>
      </c>
    </row>
    <row r="723" spans="1:2" ht="13.5" thickBot="1" x14ac:dyDescent="0.25">
      <c r="A723" s="582">
        <v>722</v>
      </c>
      <c r="B723" s="763" t="s">
        <v>1246</v>
      </c>
    </row>
    <row r="724" spans="1:2" x14ac:dyDescent="0.2">
      <c r="A724" s="582">
        <v>723</v>
      </c>
      <c r="B724" s="730" t="s">
        <v>1247</v>
      </c>
    </row>
    <row r="725" spans="1:2" ht="25.5" x14ac:dyDescent="0.2">
      <c r="A725" s="582">
        <v>724</v>
      </c>
      <c r="B725" s="717" t="s">
        <v>1248</v>
      </c>
    </row>
    <row r="726" spans="1:2" ht="48" x14ac:dyDescent="0.2">
      <c r="A726" s="582">
        <v>725</v>
      </c>
      <c r="B726" s="825" t="s">
        <v>1249</v>
      </c>
    </row>
    <row r="727" spans="1:2" ht="24" x14ac:dyDescent="0.2">
      <c r="A727" s="582">
        <v>726</v>
      </c>
      <c r="B727" s="825" t="s">
        <v>1250</v>
      </c>
    </row>
    <row r="728" spans="1:2" ht="36.75" thickBot="1" x14ac:dyDescent="0.25">
      <c r="A728" s="582">
        <v>727</v>
      </c>
      <c r="B728" s="825" t="s">
        <v>1251</v>
      </c>
    </row>
    <row r="729" spans="1:2" ht="13.5" thickBot="1" x14ac:dyDescent="0.25">
      <c r="A729" s="582">
        <v>728</v>
      </c>
      <c r="B729" s="748" t="s">
        <v>1252</v>
      </c>
    </row>
    <row r="730" spans="1:2" ht="13.5" thickBot="1" x14ac:dyDescent="0.25">
      <c r="A730" s="582">
        <v>729</v>
      </c>
      <c r="B730" s="768" t="s">
        <v>1253</v>
      </c>
    </row>
    <row r="731" spans="1:2" ht="51" x14ac:dyDescent="0.2">
      <c r="A731" s="582">
        <v>730</v>
      </c>
      <c r="B731" s="717" t="s">
        <v>1254</v>
      </c>
    </row>
    <row r="732" spans="1:2" ht="60.75" thickBot="1" x14ac:dyDescent="0.25">
      <c r="A732" s="582">
        <v>731</v>
      </c>
      <c r="B732" s="825" t="s">
        <v>1255</v>
      </c>
    </row>
    <row r="733" spans="1:2" ht="13.5" thickBot="1" x14ac:dyDescent="0.25">
      <c r="A733" s="582">
        <v>732</v>
      </c>
      <c r="B733" s="820" t="s">
        <v>1256</v>
      </c>
    </row>
    <row r="734" spans="1:2" x14ac:dyDescent="0.2">
      <c r="A734" s="582">
        <v>733</v>
      </c>
      <c r="B734" s="795" t="s">
        <v>1257</v>
      </c>
    </row>
    <row r="735" spans="1:2" ht="33.75" x14ac:dyDescent="0.2">
      <c r="A735" s="582">
        <v>734</v>
      </c>
      <c r="B735" s="795" t="s">
        <v>1258</v>
      </c>
    </row>
    <row r="736" spans="1:2" ht="23.25" thickBot="1" x14ac:dyDescent="0.25">
      <c r="A736" s="582">
        <v>735</v>
      </c>
      <c r="B736" s="751" t="s">
        <v>1259</v>
      </c>
    </row>
    <row r="737" spans="1:2" ht="13.5" thickBot="1" x14ac:dyDescent="0.25">
      <c r="A737" s="582">
        <v>736</v>
      </c>
      <c r="B737" s="750" t="s">
        <v>1260</v>
      </c>
    </row>
    <row r="738" spans="1:2" ht="23.25" thickBot="1" x14ac:dyDescent="0.25">
      <c r="A738" s="582">
        <v>737</v>
      </c>
      <c r="B738" s="750" t="s">
        <v>1261</v>
      </c>
    </row>
    <row r="739" spans="1:2" ht="13.5" thickBot="1" x14ac:dyDescent="0.25">
      <c r="A739" s="582">
        <v>738</v>
      </c>
      <c r="B739" s="750" t="s">
        <v>1262</v>
      </c>
    </row>
    <row r="740" spans="1:2" ht="38.25" x14ac:dyDescent="0.2">
      <c r="A740" s="582">
        <v>739</v>
      </c>
      <c r="B740" s="717" t="s">
        <v>1263</v>
      </c>
    </row>
    <row r="741" spans="1:2" x14ac:dyDescent="0.2">
      <c r="A741" s="582">
        <v>740</v>
      </c>
      <c r="B741" s="825" t="s">
        <v>1264</v>
      </c>
    </row>
    <row r="742" spans="1:2" ht="36" x14ac:dyDescent="0.2">
      <c r="A742" s="582">
        <v>741</v>
      </c>
      <c r="B742" s="825" t="s">
        <v>1265</v>
      </c>
    </row>
    <row r="743" spans="1:2" ht="36" x14ac:dyDescent="0.2">
      <c r="A743" s="582">
        <v>742</v>
      </c>
      <c r="B743" s="825" t="s">
        <v>1266</v>
      </c>
    </row>
    <row r="744" spans="1:2" ht="24" x14ac:dyDescent="0.2">
      <c r="A744" s="582">
        <v>743</v>
      </c>
      <c r="B744" s="825" t="s">
        <v>1267</v>
      </c>
    </row>
    <row r="745" spans="1:2" ht="38.25" x14ac:dyDescent="0.2">
      <c r="A745" s="582">
        <v>744</v>
      </c>
      <c r="B745" s="717" t="s">
        <v>1268</v>
      </c>
    </row>
    <row r="746" spans="1:2" ht="72" x14ac:dyDescent="0.2">
      <c r="A746" s="582">
        <v>745</v>
      </c>
      <c r="B746" s="825" t="s">
        <v>1269</v>
      </c>
    </row>
    <row r="747" spans="1:2" ht="84.75" thickBot="1" x14ac:dyDescent="0.25">
      <c r="A747" s="582">
        <v>746</v>
      </c>
      <c r="B747" s="825" t="s">
        <v>1270</v>
      </c>
    </row>
    <row r="748" spans="1:2" ht="13.5" thickBot="1" x14ac:dyDescent="0.25">
      <c r="A748" s="582">
        <v>747</v>
      </c>
      <c r="B748" s="832" t="s">
        <v>1271</v>
      </c>
    </row>
    <row r="749" spans="1:2" ht="22.5" x14ac:dyDescent="0.2">
      <c r="A749" s="582">
        <v>748</v>
      </c>
      <c r="B749" s="793" t="s">
        <v>1272</v>
      </c>
    </row>
    <row r="750" spans="1:2" ht="25.5" x14ac:dyDescent="0.2">
      <c r="A750" s="582">
        <v>749</v>
      </c>
      <c r="B750" s="717" t="s">
        <v>1273</v>
      </c>
    </row>
    <row r="751" spans="1:2" ht="24" x14ac:dyDescent="0.2">
      <c r="A751" s="582">
        <v>750</v>
      </c>
      <c r="B751" s="825" t="s">
        <v>1274</v>
      </c>
    </row>
    <row r="752" spans="1:2" ht="38.25" x14ac:dyDescent="0.2">
      <c r="A752" s="582">
        <v>751</v>
      </c>
      <c r="B752" s="717" t="s">
        <v>1275</v>
      </c>
    </row>
    <row r="753" spans="1:2" ht="36" x14ac:dyDescent="0.2">
      <c r="A753" s="582">
        <v>752</v>
      </c>
      <c r="B753" s="825" t="s">
        <v>1276</v>
      </c>
    </row>
    <row r="754" spans="1:2" ht="38.25" x14ac:dyDescent="0.2">
      <c r="A754" s="582">
        <v>753</v>
      </c>
      <c r="B754" s="717" t="s">
        <v>1277</v>
      </c>
    </row>
    <row r="755" spans="1:2" ht="36" x14ac:dyDescent="0.2">
      <c r="A755" s="582">
        <v>754</v>
      </c>
      <c r="B755" s="825" t="s">
        <v>1278</v>
      </c>
    </row>
    <row r="756" spans="1:2" ht="38.25" x14ac:dyDescent="0.2">
      <c r="A756" s="582">
        <v>755</v>
      </c>
      <c r="B756" s="717" t="s">
        <v>1279</v>
      </c>
    </row>
    <row r="757" spans="1:2" ht="60" x14ac:dyDescent="0.2">
      <c r="A757" s="582">
        <v>756</v>
      </c>
      <c r="B757" s="825" t="s">
        <v>1280</v>
      </c>
    </row>
    <row r="758" spans="1:2" ht="38.25" x14ac:dyDescent="0.2">
      <c r="A758" s="582">
        <v>757</v>
      </c>
      <c r="B758" s="717" t="s">
        <v>1281</v>
      </c>
    </row>
    <row r="759" spans="1:2" ht="60" x14ac:dyDescent="0.2">
      <c r="A759" s="582">
        <v>758</v>
      </c>
      <c r="B759" s="825" t="s">
        <v>1282</v>
      </c>
    </row>
    <row r="760" spans="1:2" ht="38.25" x14ac:dyDescent="0.2">
      <c r="A760" s="582">
        <v>759</v>
      </c>
      <c r="B760" s="717" t="s">
        <v>1283</v>
      </c>
    </row>
    <row r="761" spans="1:2" ht="36" x14ac:dyDescent="0.2">
      <c r="A761" s="582">
        <v>760</v>
      </c>
      <c r="B761" s="825" t="s">
        <v>1284</v>
      </c>
    </row>
    <row r="762" spans="1:2" ht="38.25" x14ac:dyDescent="0.2">
      <c r="A762" s="582">
        <v>761</v>
      </c>
      <c r="B762" s="717" t="s">
        <v>1285</v>
      </c>
    </row>
    <row r="763" spans="1:2" ht="48" x14ac:dyDescent="0.2">
      <c r="A763" s="582">
        <v>762</v>
      </c>
      <c r="B763" s="825" t="s">
        <v>1286</v>
      </c>
    </row>
    <row r="764" spans="1:2" ht="76.5" x14ac:dyDescent="0.2">
      <c r="A764" s="582">
        <v>763</v>
      </c>
      <c r="B764" s="717" t="s">
        <v>1287</v>
      </c>
    </row>
    <row r="765" spans="1:2" ht="24" x14ac:dyDescent="0.2">
      <c r="A765" s="582">
        <v>764</v>
      </c>
      <c r="B765" s="825" t="s">
        <v>1288</v>
      </c>
    </row>
    <row r="766" spans="1:2" ht="25.5" x14ac:dyDescent="0.2">
      <c r="A766" s="582">
        <v>765</v>
      </c>
      <c r="B766" s="717" t="s">
        <v>1289</v>
      </c>
    </row>
    <row r="767" spans="1:2" ht="38.25" x14ac:dyDescent="0.2">
      <c r="A767" s="582">
        <v>766</v>
      </c>
      <c r="B767" s="717" t="s">
        <v>1290</v>
      </c>
    </row>
    <row r="768" spans="1:2" ht="26.25" thickBot="1" x14ac:dyDescent="0.25">
      <c r="A768" s="582">
        <v>767</v>
      </c>
      <c r="B768" s="717" t="s">
        <v>1291</v>
      </c>
    </row>
    <row r="769" spans="1:2" ht="13.5" thickBot="1" x14ac:dyDescent="0.25">
      <c r="A769" s="582">
        <v>768</v>
      </c>
      <c r="B769" s="767" t="s">
        <v>1292</v>
      </c>
    </row>
    <row r="770" spans="1:2" ht="13.5" thickBot="1" x14ac:dyDescent="0.25">
      <c r="A770" s="582">
        <v>769</v>
      </c>
      <c r="B770" s="768" t="s">
        <v>1293</v>
      </c>
    </row>
    <row r="771" spans="1:2" ht="51" x14ac:dyDescent="0.2">
      <c r="A771" s="582">
        <v>770</v>
      </c>
      <c r="B771" s="717" t="s">
        <v>1294</v>
      </c>
    </row>
    <row r="772" spans="1:2" ht="48" x14ac:dyDescent="0.2">
      <c r="A772" s="582">
        <v>771</v>
      </c>
      <c r="B772" s="825" t="s">
        <v>1295</v>
      </c>
    </row>
    <row r="773" spans="1:2" ht="36.75" thickBot="1" x14ac:dyDescent="0.25">
      <c r="A773" s="582">
        <v>772</v>
      </c>
      <c r="B773" s="825" t="s">
        <v>1296</v>
      </c>
    </row>
    <row r="774" spans="1:2" ht="13.5" thickBot="1" x14ac:dyDescent="0.25">
      <c r="A774" s="582">
        <v>773</v>
      </c>
      <c r="B774" s="767" t="s">
        <v>1297</v>
      </c>
    </row>
    <row r="775" spans="1:2" ht="13.5" thickBot="1" x14ac:dyDescent="0.25">
      <c r="A775" s="582">
        <v>774</v>
      </c>
      <c r="B775" s="768" t="s">
        <v>1298</v>
      </c>
    </row>
    <row r="776" spans="1:2" x14ac:dyDescent="0.2">
      <c r="A776" s="582">
        <v>775</v>
      </c>
      <c r="B776" s="833" t="s">
        <v>1299</v>
      </c>
    </row>
    <row r="777" spans="1:2" ht="84" x14ac:dyDescent="0.2">
      <c r="A777" s="582">
        <v>776</v>
      </c>
      <c r="B777" s="825" t="s">
        <v>1300</v>
      </c>
    </row>
    <row r="778" spans="1:2" ht="51" x14ac:dyDescent="0.2">
      <c r="A778" s="582">
        <v>777</v>
      </c>
      <c r="B778" s="717" t="s">
        <v>1301</v>
      </c>
    </row>
    <row r="779" spans="1:2" ht="36" x14ac:dyDescent="0.2">
      <c r="A779" s="582">
        <v>778</v>
      </c>
      <c r="B779" s="825" t="s">
        <v>1302</v>
      </c>
    </row>
    <row r="780" spans="1:2" ht="24.75" thickBot="1" x14ac:dyDescent="0.25">
      <c r="A780" s="582">
        <v>779</v>
      </c>
      <c r="B780" s="825" t="s">
        <v>1303</v>
      </c>
    </row>
    <row r="781" spans="1:2" x14ac:dyDescent="0.2">
      <c r="A781" s="582">
        <v>780</v>
      </c>
      <c r="B781" s="745" t="s">
        <v>1304</v>
      </c>
    </row>
    <row r="782" spans="1:2" x14ac:dyDescent="0.2">
      <c r="A782" s="582">
        <v>781</v>
      </c>
      <c r="B782" s="717" t="s">
        <v>1305</v>
      </c>
    </row>
    <row r="783" spans="1:2" x14ac:dyDescent="0.2">
      <c r="A783" s="582">
        <v>782</v>
      </c>
      <c r="B783" s="631" t="s">
        <v>1306</v>
      </c>
    </row>
    <row r="784" spans="1:2" x14ac:dyDescent="0.2">
      <c r="A784" s="582">
        <v>783</v>
      </c>
      <c r="B784" s="631" t="s">
        <v>1307</v>
      </c>
    </row>
    <row r="785" spans="1:2" x14ac:dyDescent="0.2">
      <c r="A785" s="582">
        <v>784</v>
      </c>
      <c r="B785" s="631" t="s">
        <v>1308</v>
      </c>
    </row>
    <row r="786" spans="1:2" x14ac:dyDescent="0.2">
      <c r="A786" s="582">
        <v>785</v>
      </c>
      <c r="B786" s="631" t="s">
        <v>1309</v>
      </c>
    </row>
    <row r="787" spans="1:2" x14ac:dyDescent="0.2">
      <c r="A787" s="582">
        <v>786</v>
      </c>
      <c r="B787" s="631" t="s">
        <v>1310</v>
      </c>
    </row>
    <row r="788" spans="1:2" x14ac:dyDescent="0.2">
      <c r="A788" s="582">
        <v>787</v>
      </c>
      <c r="B788" s="631" t="s">
        <v>1311</v>
      </c>
    </row>
    <row r="789" spans="1:2" x14ac:dyDescent="0.2">
      <c r="A789" s="582">
        <v>788</v>
      </c>
      <c r="B789" s="631" t="s">
        <v>1312</v>
      </c>
    </row>
    <row r="790" spans="1:2" x14ac:dyDescent="0.2">
      <c r="A790" s="582">
        <v>789</v>
      </c>
      <c r="B790" s="631" t="s">
        <v>1313</v>
      </c>
    </row>
    <row r="791" spans="1:2" x14ac:dyDescent="0.2">
      <c r="A791" s="582">
        <v>790</v>
      </c>
      <c r="B791" s="631" t="s">
        <v>226</v>
      </c>
    </row>
    <row r="792" spans="1:2" x14ac:dyDescent="0.2">
      <c r="A792" s="582">
        <v>791</v>
      </c>
      <c r="B792" s="631" t="s">
        <v>1314</v>
      </c>
    </row>
    <row r="793" spans="1:2" x14ac:dyDescent="0.2">
      <c r="A793" s="582">
        <v>792</v>
      </c>
      <c r="B793" s="631" t="s">
        <v>1315</v>
      </c>
    </row>
    <row r="794" spans="1:2" x14ac:dyDescent="0.2">
      <c r="A794" s="582">
        <v>793</v>
      </c>
      <c r="B794" s="631" t="s">
        <v>1316</v>
      </c>
    </row>
    <row r="795" spans="1:2" x14ac:dyDescent="0.2">
      <c r="A795" s="582">
        <v>794</v>
      </c>
      <c r="B795" s="631" t="s">
        <v>1317</v>
      </c>
    </row>
    <row r="796" spans="1:2" x14ac:dyDescent="0.2">
      <c r="A796" s="582">
        <v>795</v>
      </c>
      <c r="B796" s="631" t="s">
        <v>1318</v>
      </c>
    </row>
    <row r="797" spans="1:2" x14ac:dyDescent="0.2">
      <c r="A797" s="582">
        <v>796</v>
      </c>
      <c r="B797" s="631" t="s">
        <v>1319</v>
      </c>
    </row>
    <row r="798" spans="1:2" x14ac:dyDescent="0.2">
      <c r="A798" s="582">
        <v>797</v>
      </c>
      <c r="B798" s="631" t="s">
        <v>1320</v>
      </c>
    </row>
    <row r="799" spans="1:2" x14ac:dyDescent="0.2">
      <c r="A799" s="582">
        <v>798</v>
      </c>
      <c r="B799" s="631" t="s">
        <v>1321</v>
      </c>
    </row>
    <row r="800" spans="1:2" x14ac:dyDescent="0.2">
      <c r="A800" s="582">
        <v>799</v>
      </c>
      <c r="B800" s="631" t="s">
        <v>1322</v>
      </c>
    </row>
    <row r="801" spans="1:2" x14ac:dyDescent="0.2">
      <c r="A801" s="582">
        <v>800</v>
      </c>
      <c r="B801" s="631" t="s">
        <v>1323</v>
      </c>
    </row>
    <row r="802" spans="1:2" x14ac:dyDescent="0.2">
      <c r="A802" s="582">
        <v>801</v>
      </c>
      <c r="B802" s="631" t="s">
        <v>1324</v>
      </c>
    </row>
    <row r="803" spans="1:2" x14ac:dyDescent="0.2">
      <c r="A803" s="582">
        <v>802</v>
      </c>
      <c r="B803" s="631" t="s">
        <v>1325</v>
      </c>
    </row>
    <row r="804" spans="1:2" x14ac:dyDescent="0.2">
      <c r="A804" s="582">
        <v>803</v>
      </c>
      <c r="B804" s="631" t="s">
        <v>1326</v>
      </c>
    </row>
    <row r="805" spans="1:2" x14ac:dyDescent="0.2">
      <c r="A805" s="582">
        <v>804</v>
      </c>
      <c r="B805" s="631" t="s">
        <v>1327</v>
      </c>
    </row>
    <row r="806" spans="1:2" x14ac:dyDescent="0.2">
      <c r="A806" s="582">
        <v>805</v>
      </c>
      <c r="B806" s="834" t="s">
        <v>416</v>
      </c>
    </row>
    <row r="807" spans="1:2" x14ac:dyDescent="0.2">
      <c r="A807" s="582">
        <v>806</v>
      </c>
      <c r="B807" s="834" t="s">
        <v>1328</v>
      </c>
    </row>
    <row r="808" spans="1:2" x14ac:dyDescent="0.2">
      <c r="A808" s="582">
        <v>807</v>
      </c>
      <c r="B808" s="631" t="s">
        <v>418</v>
      </c>
    </row>
    <row r="809" spans="1:2" x14ac:dyDescent="0.2">
      <c r="A809" s="582">
        <v>808</v>
      </c>
      <c r="B809" s="631" t="s">
        <v>1329</v>
      </c>
    </row>
    <row r="810" spans="1:2" x14ac:dyDescent="0.2">
      <c r="A810" s="582">
        <v>809</v>
      </c>
      <c r="B810" s="631" t="s">
        <v>1330</v>
      </c>
    </row>
    <row r="811" spans="1:2" x14ac:dyDescent="0.2">
      <c r="A811" s="582">
        <v>810</v>
      </c>
      <c r="B811" s="631" t="s">
        <v>1331</v>
      </c>
    </row>
    <row r="812" spans="1:2" x14ac:dyDescent="0.2">
      <c r="A812" s="582">
        <v>811</v>
      </c>
      <c r="B812" s="631" t="s">
        <v>1332</v>
      </c>
    </row>
    <row r="813" spans="1:2" x14ac:dyDescent="0.2">
      <c r="A813" s="582">
        <v>812</v>
      </c>
      <c r="B813" s="631" t="s">
        <v>422</v>
      </c>
    </row>
    <row r="814" spans="1:2" x14ac:dyDescent="0.2">
      <c r="A814" s="582">
        <v>813</v>
      </c>
      <c r="B814" s="631" t="s">
        <v>1333</v>
      </c>
    </row>
    <row r="815" spans="1:2" x14ac:dyDescent="0.2">
      <c r="A815" s="582">
        <v>814</v>
      </c>
      <c r="B815" s="631" t="s">
        <v>1334</v>
      </c>
    </row>
    <row r="816" spans="1:2" x14ac:dyDescent="0.2">
      <c r="A816" s="582">
        <v>815</v>
      </c>
      <c r="B816" s="631" t="s">
        <v>1335</v>
      </c>
    </row>
    <row r="817" spans="1:2" x14ac:dyDescent="0.2">
      <c r="A817" s="582">
        <v>816</v>
      </c>
      <c r="B817" s="631" t="s">
        <v>1336</v>
      </c>
    </row>
    <row r="818" spans="1:2" x14ac:dyDescent="0.2">
      <c r="A818" s="582">
        <v>817</v>
      </c>
      <c r="B818" s="631" t="s">
        <v>1337</v>
      </c>
    </row>
    <row r="819" spans="1:2" x14ac:dyDescent="0.2">
      <c r="A819" s="582">
        <v>818</v>
      </c>
      <c r="B819" s="631" t="s">
        <v>1338</v>
      </c>
    </row>
    <row r="820" spans="1:2" x14ac:dyDescent="0.2">
      <c r="A820" s="582">
        <v>819</v>
      </c>
      <c r="B820" s="631" t="s">
        <v>1339</v>
      </c>
    </row>
    <row r="821" spans="1:2" x14ac:dyDescent="0.2">
      <c r="A821" s="582">
        <v>820</v>
      </c>
      <c r="B821" s="631" t="s">
        <v>1340</v>
      </c>
    </row>
    <row r="822" spans="1:2" x14ac:dyDescent="0.2">
      <c r="A822" s="582">
        <v>821</v>
      </c>
      <c r="B822" s="631" t="s">
        <v>1341</v>
      </c>
    </row>
    <row r="823" spans="1:2" x14ac:dyDescent="0.2">
      <c r="A823" s="582">
        <v>822</v>
      </c>
      <c r="B823" s="631" t="s">
        <v>370</v>
      </c>
    </row>
    <row r="824" spans="1:2" x14ac:dyDescent="0.2">
      <c r="A824" s="582">
        <v>823</v>
      </c>
      <c r="B824" s="631" t="s">
        <v>1342</v>
      </c>
    </row>
    <row r="825" spans="1:2" x14ac:dyDescent="0.2">
      <c r="A825" s="582">
        <v>824</v>
      </c>
      <c r="B825" s="631" t="s">
        <v>1343</v>
      </c>
    </row>
    <row r="826" spans="1:2" x14ac:dyDescent="0.2">
      <c r="A826" s="582">
        <v>825</v>
      </c>
      <c r="B826" s="631" t="s">
        <v>433</v>
      </c>
    </row>
    <row r="827" spans="1:2" x14ac:dyDescent="0.2">
      <c r="A827" s="582">
        <v>826</v>
      </c>
      <c r="B827" s="631" t="s">
        <v>1344</v>
      </c>
    </row>
    <row r="828" spans="1:2" x14ac:dyDescent="0.2">
      <c r="A828" s="582">
        <v>827</v>
      </c>
      <c r="B828" s="631" t="s">
        <v>1345</v>
      </c>
    </row>
    <row r="829" spans="1:2" x14ac:dyDescent="0.2">
      <c r="A829" s="582">
        <v>828</v>
      </c>
      <c r="B829" s="631" t="s">
        <v>1346</v>
      </c>
    </row>
    <row r="830" spans="1:2" x14ac:dyDescent="0.2">
      <c r="A830" s="582">
        <v>829</v>
      </c>
      <c r="B830" s="631" t="s">
        <v>1347</v>
      </c>
    </row>
    <row r="831" spans="1:2" x14ac:dyDescent="0.2">
      <c r="A831" s="582">
        <v>830</v>
      </c>
      <c r="B831" s="631" t="s">
        <v>1348</v>
      </c>
    </row>
    <row r="832" spans="1:2" x14ac:dyDescent="0.2">
      <c r="A832" s="582">
        <v>831</v>
      </c>
      <c r="B832" s="631" t="s">
        <v>1349</v>
      </c>
    </row>
    <row r="833" spans="1:2" x14ac:dyDescent="0.2">
      <c r="A833" s="582">
        <v>832</v>
      </c>
      <c r="B833" s="631" t="s">
        <v>181</v>
      </c>
    </row>
    <row r="834" spans="1:2" x14ac:dyDescent="0.2">
      <c r="A834" s="582">
        <v>833</v>
      </c>
      <c r="B834" s="631" t="s">
        <v>1350</v>
      </c>
    </row>
    <row r="835" spans="1:2" x14ac:dyDescent="0.2">
      <c r="A835" s="582">
        <v>834</v>
      </c>
      <c r="B835" s="631" t="s">
        <v>1351</v>
      </c>
    </row>
    <row r="836" spans="1:2" x14ac:dyDescent="0.2">
      <c r="A836" s="582">
        <v>835</v>
      </c>
      <c r="B836" s="631" t="s">
        <v>1352</v>
      </c>
    </row>
    <row r="837" spans="1:2" x14ac:dyDescent="0.2">
      <c r="A837" s="582">
        <v>836</v>
      </c>
      <c r="B837" s="834" t="s">
        <v>1353</v>
      </c>
    </row>
    <row r="838" spans="1:2" x14ac:dyDescent="0.2">
      <c r="A838" s="582">
        <v>837</v>
      </c>
      <c r="B838" s="834" t="s">
        <v>1354</v>
      </c>
    </row>
    <row r="839" spans="1:2" x14ac:dyDescent="0.2">
      <c r="A839" s="582">
        <v>838</v>
      </c>
      <c r="B839" s="631" t="s">
        <v>1355</v>
      </c>
    </row>
    <row r="840" spans="1:2" x14ac:dyDescent="0.2">
      <c r="A840" s="582">
        <v>839</v>
      </c>
      <c r="B840" s="631" t="s">
        <v>1356</v>
      </c>
    </row>
    <row r="841" spans="1:2" x14ac:dyDescent="0.2">
      <c r="A841" s="582">
        <v>840</v>
      </c>
      <c r="B841" s="631" t="s">
        <v>1357</v>
      </c>
    </row>
    <row r="842" spans="1:2" x14ac:dyDescent="0.2">
      <c r="A842" s="582">
        <v>841</v>
      </c>
      <c r="B842" s="631" t="s">
        <v>1358</v>
      </c>
    </row>
    <row r="843" spans="1:2" x14ac:dyDescent="0.2">
      <c r="A843" s="582">
        <v>842</v>
      </c>
      <c r="B843" s="631" t="s">
        <v>1359</v>
      </c>
    </row>
    <row r="844" spans="1:2" x14ac:dyDescent="0.2">
      <c r="A844" s="582">
        <v>843</v>
      </c>
      <c r="B844" s="631" t="s">
        <v>1360</v>
      </c>
    </row>
    <row r="845" spans="1:2" x14ac:dyDescent="0.2">
      <c r="A845" s="582">
        <v>844</v>
      </c>
      <c r="B845" s="631" t="s">
        <v>1361</v>
      </c>
    </row>
    <row r="846" spans="1:2" x14ac:dyDescent="0.2">
      <c r="A846" s="582">
        <v>845</v>
      </c>
      <c r="B846" s="631" t="s">
        <v>1362</v>
      </c>
    </row>
    <row r="847" spans="1:2" x14ac:dyDescent="0.2">
      <c r="A847" s="582">
        <v>846</v>
      </c>
      <c r="B847" s="834" t="s">
        <v>1363</v>
      </c>
    </row>
    <row r="848" spans="1:2" x14ac:dyDescent="0.2">
      <c r="A848" s="582">
        <v>847</v>
      </c>
      <c r="B848" s="834" t="s">
        <v>1364</v>
      </c>
    </row>
    <row r="849" spans="1:2" x14ac:dyDescent="0.2">
      <c r="A849" s="582">
        <v>848</v>
      </c>
      <c r="B849" s="834" t="s">
        <v>1365</v>
      </c>
    </row>
    <row r="850" spans="1:2" x14ac:dyDescent="0.2">
      <c r="A850" s="582">
        <v>849</v>
      </c>
      <c r="B850" s="834" t="s">
        <v>1366</v>
      </c>
    </row>
    <row r="851" spans="1:2" x14ac:dyDescent="0.2">
      <c r="A851" s="582">
        <v>850</v>
      </c>
      <c r="B851" s="834" t="s">
        <v>1367</v>
      </c>
    </row>
    <row r="852" spans="1:2" x14ac:dyDescent="0.2">
      <c r="A852" s="582">
        <v>851</v>
      </c>
      <c r="B852" s="834" t="s">
        <v>1368</v>
      </c>
    </row>
    <row r="853" spans="1:2" x14ac:dyDescent="0.2">
      <c r="A853" s="582">
        <v>852</v>
      </c>
      <c r="B853" s="834" t="s">
        <v>1369</v>
      </c>
    </row>
    <row r="854" spans="1:2" x14ac:dyDescent="0.2">
      <c r="A854" s="582">
        <v>853</v>
      </c>
      <c r="B854" s="834" t="s">
        <v>1370</v>
      </c>
    </row>
    <row r="855" spans="1:2" x14ac:dyDescent="0.2">
      <c r="A855" s="582">
        <v>854</v>
      </c>
      <c r="B855" s="631" t="s">
        <v>1371</v>
      </c>
    </row>
    <row r="856" spans="1:2" x14ac:dyDescent="0.2">
      <c r="A856" s="582">
        <v>855</v>
      </c>
      <c r="B856" s="631" t="s">
        <v>1372</v>
      </c>
    </row>
    <row r="857" spans="1:2" x14ac:dyDescent="0.2">
      <c r="A857" s="582">
        <v>856</v>
      </c>
      <c r="B857" s="835" t="s">
        <v>1373</v>
      </c>
    </row>
    <row r="858" spans="1:2" x14ac:dyDescent="0.2">
      <c r="A858" s="582">
        <v>857</v>
      </c>
      <c r="B858" s="631" t="s">
        <v>1374</v>
      </c>
    </row>
    <row r="859" spans="1:2" x14ac:dyDescent="0.2">
      <c r="A859" s="582">
        <v>858</v>
      </c>
      <c r="B859" s="631" t="s">
        <v>1375</v>
      </c>
    </row>
    <row r="860" spans="1:2" x14ac:dyDescent="0.2">
      <c r="A860" s="582">
        <v>859</v>
      </c>
      <c r="B860" s="631" t="s">
        <v>1376</v>
      </c>
    </row>
    <row r="861" spans="1:2" x14ac:dyDescent="0.2">
      <c r="A861" s="582">
        <v>860</v>
      </c>
      <c r="B861" s="631" t="s">
        <v>1377</v>
      </c>
    </row>
    <row r="862" spans="1:2" x14ac:dyDescent="0.2">
      <c r="A862" s="582">
        <v>861</v>
      </c>
      <c r="B862" s="631" t="s">
        <v>1378</v>
      </c>
    </row>
    <row r="863" spans="1:2" x14ac:dyDescent="0.2">
      <c r="A863" s="582">
        <v>862</v>
      </c>
      <c r="B863" s="631" t="s">
        <v>1379</v>
      </c>
    </row>
    <row r="864" spans="1:2" x14ac:dyDescent="0.2">
      <c r="A864" s="582">
        <v>863</v>
      </c>
      <c r="B864" s="631" t="s">
        <v>1380</v>
      </c>
    </row>
    <row r="865" spans="1:2" x14ac:dyDescent="0.2">
      <c r="A865" s="582">
        <v>864</v>
      </c>
      <c r="B865" s="631" t="s">
        <v>1381</v>
      </c>
    </row>
    <row r="866" spans="1:2" x14ac:dyDescent="0.2">
      <c r="A866" s="582">
        <v>865</v>
      </c>
      <c r="B866" s="631" t="s">
        <v>1382</v>
      </c>
    </row>
    <row r="867" spans="1:2" x14ac:dyDescent="0.2">
      <c r="A867" s="582">
        <v>866</v>
      </c>
      <c r="B867" s="631" t="s">
        <v>1383</v>
      </c>
    </row>
    <row r="868" spans="1:2" x14ac:dyDescent="0.2">
      <c r="A868" s="582">
        <v>867</v>
      </c>
      <c r="B868" s="631" t="s">
        <v>1384</v>
      </c>
    </row>
    <row r="869" spans="1:2" x14ac:dyDescent="0.2">
      <c r="A869" s="582">
        <v>868</v>
      </c>
      <c r="B869" s="631" t="s">
        <v>1385</v>
      </c>
    </row>
    <row r="870" spans="1:2" x14ac:dyDescent="0.2">
      <c r="A870" s="582">
        <v>869</v>
      </c>
      <c r="B870" s="631" t="s">
        <v>1386</v>
      </c>
    </row>
    <row r="871" spans="1:2" x14ac:dyDescent="0.2">
      <c r="A871" s="582">
        <v>870</v>
      </c>
      <c r="B871" s="631" t="s">
        <v>1387</v>
      </c>
    </row>
    <row r="872" spans="1:2" x14ac:dyDescent="0.2">
      <c r="A872" s="582">
        <v>871</v>
      </c>
      <c r="B872" s="631" t="s">
        <v>1388</v>
      </c>
    </row>
    <row r="873" spans="1:2" x14ac:dyDescent="0.2">
      <c r="A873" s="582">
        <v>872</v>
      </c>
      <c r="B873" s="631" t="s">
        <v>1389</v>
      </c>
    </row>
    <row r="874" spans="1:2" x14ac:dyDescent="0.2">
      <c r="A874" s="582">
        <v>873</v>
      </c>
      <c r="B874" s="631" t="s">
        <v>1390</v>
      </c>
    </row>
    <row r="875" spans="1:2" x14ac:dyDescent="0.2">
      <c r="A875" s="582">
        <v>874</v>
      </c>
      <c r="B875" s="631" t="s">
        <v>1391</v>
      </c>
    </row>
    <row r="876" spans="1:2" x14ac:dyDescent="0.2">
      <c r="A876" s="582">
        <v>875</v>
      </c>
      <c r="B876" s="631" t="s">
        <v>1392</v>
      </c>
    </row>
    <row r="877" spans="1:2" x14ac:dyDescent="0.2">
      <c r="A877" s="582">
        <v>876</v>
      </c>
      <c r="B877" s="631" t="s">
        <v>1393</v>
      </c>
    </row>
    <row r="878" spans="1:2" x14ac:dyDescent="0.2">
      <c r="A878" s="582">
        <v>877</v>
      </c>
      <c r="B878" s="631" t="s">
        <v>1394</v>
      </c>
    </row>
    <row r="879" spans="1:2" x14ac:dyDescent="0.2">
      <c r="A879" s="582">
        <v>878</v>
      </c>
      <c r="B879" s="631" t="s">
        <v>1395</v>
      </c>
    </row>
    <row r="880" spans="1:2" x14ac:dyDescent="0.2">
      <c r="A880" s="582">
        <v>879</v>
      </c>
      <c r="B880" s="631" t="s">
        <v>1396</v>
      </c>
    </row>
    <row r="881" spans="1:2" x14ac:dyDescent="0.2">
      <c r="A881" s="582">
        <v>880</v>
      </c>
      <c r="B881" s="631" t="s">
        <v>1397</v>
      </c>
    </row>
    <row r="882" spans="1:2" x14ac:dyDescent="0.2">
      <c r="A882" s="582">
        <v>881</v>
      </c>
      <c r="B882" s="631" t="s">
        <v>1398</v>
      </c>
    </row>
    <row r="883" spans="1:2" x14ac:dyDescent="0.2">
      <c r="A883" s="582">
        <v>882</v>
      </c>
      <c r="B883" s="631" t="s">
        <v>1399</v>
      </c>
    </row>
    <row r="884" spans="1:2" x14ac:dyDescent="0.2">
      <c r="A884" s="582">
        <v>883</v>
      </c>
      <c r="B884" s="835" t="s">
        <v>1400</v>
      </c>
    </row>
    <row r="885" spans="1:2" x14ac:dyDescent="0.2">
      <c r="A885" s="582">
        <v>884</v>
      </c>
      <c r="B885" s="631" t="s">
        <v>1401</v>
      </c>
    </row>
    <row r="886" spans="1:2" x14ac:dyDescent="0.2">
      <c r="A886" s="582">
        <v>885</v>
      </c>
      <c r="B886" s="631" t="s">
        <v>518</v>
      </c>
    </row>
    <row r="887" spans="1:2" x14ac:dyDescent="0.2">
      <c r="A887" s="582">
        <v>886</v>
      </c>
      <c r="B887" s="631" t="s">
        <v>1402</v>
      </c>
    </row>
    <row r="888" spans="1:2" x14ac:dyDescent="0.2">
      <c r="A888" s="582">
        <v>887</v>
      </c>
      <c r="B888" s="835" t="s">
        <v>1403</v>
      </c>
    </row>
    <row r="889" spans="1:2" x14ac:dyDescent="0.2">
      <c r="A889" s="582">
        <v>888</v>
      </c>
      <c r="B889" s="631" t="s">
        <v>1404</v>
      </c>
    </row>
    <row r="890" spans="1:2" x14ac:dyDescent="0.2">
      <c r="A890" s="582">
        <v>889</v>
      </c>
      <c r="B890" s="836" t="s">
        <v>1405</v>
      </c>
    </row>
    <row r="891" spans="1:2" x14ac:dyDescent="0.2">
      <c r="A891" s="582">
        <v>890</v>
      </c>
      <c r="B891" s="835" t="s">
        <v>1406</v>
      </c>
    </row>
    <row r="892" spans="1:2" x14ac:dyDescent="0.2">
      <c r="A892" s="582">
        <v>891</v>
      </c>
      <c r="B892" s="835" t="s">
        <v>1407</v>
      </c>
    </row>
    <row r="893" spans="1:2" x14ac:dyDescent="0.2">
      <c r="A893" s="582">
        <v>892</v>
      </c>
      <c r="B893" s="631" t="s">
        <v>989</v>
      </c>
    </row>
    <row r="894" spans="1:2" x14ac:dyDescent="0.2">
      <c r="A894" s="582">
        <v>893</v>
      </c>
      <c r="B894" s="631" t="s">
        <v>1408</v>
      </c>
    </row>
    <row r="895" spans="1:2" x14ac:dyDescent="0.2">
      <c r="A895" s="582">
        <v>894</v>
      </c>
      <c r="B895" s="631" t="s">
        <v>1409</v>
      </c>
    </row>
    <row r="896" spans="1:2" x14ac:dyDescent="0.2">
      <c r="A896" s="582">
        <v>895</v>
      </c>
      <c r="B896" s="631" t="s">
        <v>1410</v>
      </c>
    </row>
    <row r="897" spans="1:2" x14ac:dyDescent="0.2">
      <c r="A897" s="582">
        <v>896</v>
      </c>
      <c r="B897" s="631" t="s">
        <v>1411</v>
      </c>
    </row>
    <row r="898" spans="1:2" x14ac:dyDescent="0.2">
      <c r="A898" s="582">
        <v>897</v>
      </c>
      <c r="B898" s="631" t="s">
        <v>1412</v>
      </c>
    </row>
    <row r="899" spans="1:2" x14ac:dyDescent="0.2">
      <c r="A899" s="582">
        <v>898</v>
      </c>
      <c r="B899" s="835" t="s">
        <v>1413</v>
      </c>
    </row>
    <row r="900" spans="1:2" x14ac:dyDescent="0.2">
      <c r="A900" s="582">
        <v>899</v>
      </c>
      <c r="B900" s="631" t="s">
        <v>1414</v>
      </c>
    </row>
    <row r="901" spans="1:2" x14ac:dyDescent="0.2">
      <c r="A901" s="582">
        <v>900</v>
      </c>
      <c r="B901" s="631" t="s">
        <v>1415</v>
      </c>
    </row>
    <row r="902" spans="1:2" x14ac:dyDescent="0.2">
      <c r="A902" s="582">
        <v>901</v>
      </c>
      <c r="B902" s="835" t="s">
        <v>1416</v>
      </c>
    </row>
    <row r="903" spans="1:2" x14ac:dyDescent="0.2">
      <c r="A903" s="582">
        <v>902</v>
      </c>
      <c r="B903" s="631" t="s">
        <v>1417</v>
      </c>
    </row>
    <row r="904" spans="1:2" x14ac:dyDescent="0.2">
      <c r="A904" s="582">
        <v>903</v>
      </c>
      <c r="B904" s="631" t="s">
        <v>1418</v>
      </c>
    </row>
    <row r="905" spans="1:2" x14ac:dyDescent="0.2">
      <c r="A905" s="582">
        <v>904</v>
      </c>
      <c r="B905" s="835" t="s">
        <v>1419</v>
      </c>
    </row>
    <row r="906" spans="1:2" x14ac:dyDescent="0.2">
      <c r="A906" s="582">
        <v>905</v>
      </c>
      <c r="B906" s="631" t="s">
        <v>1420</v>
      </c>
    </row>
    <row r="907" spans="1:2" x14ac:dyDescent="0.2">
      <c r="A907" s="582">
        <v>906</v>
      </c>
      <c r="B907" s="631" t="s">
        <v>1421</v>
      </c>
    </row>
    <row r="908" spans="1:2" x14ac:dyDescent="0.2">
      <c r="A908" s="582">
        <v>907</v>
      </c>
      <c r="B908" s="631" t="s">
        <v>1422</v>
      </c>
    </row>
    <row r="909" spans="1:2" x14ac:dyDescent="0.2">
      <c r="A909" s="582">
        <v>908</v>
      </c>
      <c r="B909" s="631" t="s">
        <v>1423</v>
      </c>
    </row>
    <row r="910" spans="1:2" x14ac:dyDescent="0.2">
      <c r="A910" s="582">
        <v>909</v>
      </c>
      <c r="B910" s="835" t="s">
        <v>1424</v>
      </c>
    </row>
    <row r="911" spans="1:2" x14ac:dyDescent="0.2">
      <c r="A911" s="582">
        <v>910</v>
      </c>
      <c r="B911" s="631" t="s">
        <v>1425</v>
      </c>
    </row>
    <row r="912" spans="1:2" x14ac:dyDescent="0.2">
      <c r="A912" s="582">
        <v>911</v>
      </c>
      <c r="B912" s="631" t="s">
        <v>1426</v>
      </c>
    </row>
    <row r="913" spans="1:2" x14ac:dyDescent="0.2">
      <c r="A913" s="582">
        <v>912</v>
      </c>
      <c r="B913" s="631" t="s">
        <v>1427</v>
      </c>
    </row>
    <row r="914" spans="1:2" x14ac:dyDescent="0.2">
      <c r="A914" s="582">
        <v>913</v>
      </c>
      <c r="B914" s="631" t="s">
        <v>1428</v>
      </c>
    </row>
    <row r="915" spans="1:2" x14ac:dyDescent="0.2">
      <c r="A915" s="582">
        <v>914</v>
      </c>
      <c r="B915" s="631" t="s">
        <v>1429</v>
      </c>
    </row>
    <row r="916" spans="1:2" x14ac:dyDescent="0.2">
      <c r="A916" s="582">
        <v>915</v>
      </c>
      <c r="B916" s="631" t="s">
        <v>1430</v>
      </c>
    </row>
    <row r="917" spans="1:2" x14ac:dyDescent="0.2">
      <c r="A917" s="582">
        <v>916</v>
      </c>
      <c r="B917" s="631" t="s">
        <v>1431</v>
      </c>
    </row>
    <row r="918" spans="1:2" x14ac:dyDescent="0.2">
      <c r="A918" s="582">
        <v>917</v>
      </c>
      <c r="B918" s="631" t="s">
        <v>1432</v>
      </c>
    </row>
    <row r="919" spans="1:2" x14ac:dyDescent="0.2">
      <c r="A919" s="582">
        <v>918</v>
      </c>
      <c r="B919" s="631" t="s">
        <v>1433</v>
      </c>
    </row>
    <row r="920" spans="1:2" x14ac:dyDescent="0.2">
      <c r="A920" s="582">
        <v>919</v>
      </c>
      <c r="B920" s="631" t="s">
        <v>1434</v>
      </c>
    </row>
    <row r="921" spans="1:2" x14ac:dyDescent="0.2">
      <c r="A921" s="582">
        <v>920</v>
      </c>
      <c r="B921" s="631" t="s">
        <v>1435</v>
      </c>
    </row>
    <row r="922" spans="1:2" x14ac:dyDescent="0.2">
      <c r="A922" s="582">
        <v>921</v>
      </c>
      <c r="B922" s="835" t="s">
        <v>1436</v>
      </c>
    </row>
    <row r="923" spans="1:2" x14ac:dyDescent="0.2">
      <c r="A923" s="582">
        <v>922</v>
      </c>
      <c r="B923" s="835" t="s">
        <v>1437</v>
      </c>
    </row>
    <row r="924" spans="1:2" x14ac:dyDescent="0.2">
      <c r="A924" s="582">
        <v>923</v>
      </c>
      <c r="B924" s="835" t="s">
        <v>1438</v>
      </c>
    </row>
    <row r="925" spans="1:2" x14ac:dyDescent="0.2">
      <c r="A925" s="582">
        <v>924</v>
      </c>
      <c r="B925" s="835" t="s">
        <v>1439</v>
      </c>
    </row>
    <row r="926" spans="1:2" x14ac:dyDescent="0.2">
      <c r="A926" s="582">
        <v>925</v>
      </c>
      <c r="B926" s="835" t="s">
        <v>1440</v>
      </c>
    </row>
    <row r="927" spans="1:2" x14ac:dyDescent="0.2">
      <c r="A927" s="582">
        <v>926</v>
      </c>
      <c r="B927" s="835" t="s">
        <v>1441</v>
      </c>
    </row>
    <row r="928" spans="1:2" x14ac:dyDescent="0.2">
      <c r="A928" s="582">
        <v>927</v>
      </c>
      <c r="B928" s="631" t="s">
        <v>403</v>
      </c>
    </row>
    <row r="929" spans="1:2" x14ac:dyDescent="0.2">
      <c r="A929" s="582">
        <v>928</v>
      </c>
      <c r="B929" s="835" t="s">
        <v>1442</v>
      </c>
    </row>
    <row r="930" spans="1:2" x14ac:dyDescent="0.2">
      <c r="A930" s="582">
        <v>929</v>
      </c>
      <c r="B930" s="835" t="s">
        <v>1443</v>
      </c>
    </row>
    <row r="931" spans="1:2" x14ac:dyDescent="0.2">
      <c r="A931" s="582">
        <v>930</v>
      </c>
      <c r="B931" s="837" t="s">
        <v>1444</v>
      </c>
    </row>
    <row r="932" spans="1:2" x14ac:dyDescent="0.2">
      <c r="A932" s="582">
        <v>931</v>
      </c>
      <c r="B932" s="837" t="s">
        <v>1445</v>
      </c>
    </row>
    <row r="933" spans="1:2" x14ac:dyDescent="0.2">
      <c r="A933" s="582">
        <v>932</v>
      </c>
      <c r="B933" s="631" t="s">
        <v>1446</v>
      </c>
    </row>
    <row r="934" spans="1:2" x14ac:dyDescent="0.2">
      <c r="A934" s="582">
        <v>933</v>
      </c>
      <c r="B934" s="631" t="s">
        <v>1447</v>
      </c>
    </row>
    <row r="935" spans="1:2" x14ac:dyDescent="0.2">
      <c r="A935" s="582">
        <v>934</v>
      </c>
      <c r="B935" s="631" t="s">
        <v>1448</v>
      </c>
    </row>
    <row r="936" spans="1:2" x14ac:dyDescent="0.2">
      <c r="A936" s="582">
        <v>935</v>
      </c>
      <c r="B936" s="631" t="s">
        <v>1449</v>
      </c>
    </row>
    <row r="937" spans="1:2" x14ac:dyDescent="0.2">
      <c r="A937" s="582">
        <v>936</v>
      </c>
      <c r="B937" s="631" t="s">
        <v>1450</v>
      </c>
    </row>
    <row r="938" spans="1:2" x14ac:dyDescent="0.2">
      <c r="A938" s="582">
        <v>937</v>
      </c>
      <c r="B938" s="631" t="s">
        <v>1451</v>
      </c>
    </row>
    <row r="939" spans="1:2" x14ac:dyDescent="0.2">
      <c r="A939" s="582">
        <v>938</v>
      </c>
      <c r="B939" s="631" t="s">
        <v>1452</v>
      </c>
    </row>
    <row r="940" spans="1:2" x14ac:dyDescent="0.2">
      <c r="A940" s="582">
        <v>939</v>
      </c>
      <c r="B940" s="631" t="s">
        <v>1453</v>
      </c>
    </row>
    <row r="941" spans="1:2" x14ac:dyDescent="0.2">
      <c r="A941" s="582">
        <v>940</v>
      </c>
      <c r="B941" s="631" t="s">
        <v>1454</v>
      </c>
    </row>
    <row r="942" spans="1:2" x14ac:dyDescent="0.2">
      <c r="A942" s="582">
        <v>941</v>
      </c>
      <c r="B942" s="631" t="s">
        <v>1455</v>
      </c>
    </row>
    <row r="943" spans="1:2" x14ac:dyDescent="0.2">
      <c r="A943" s="582">
        <v>942</v>
      </c>
      <c r="B943" s="631" t="s">
        <v>1456</v>
      </c>
    </row>
    <row r="944" spans="1:2" x14ac:dyDescent="0.2">
      <c r="A944" s="582">
        <v>943</v>
      </c>
      <c r="B944" s="631" t="s">
        <v>1457</v>
      </c>
    </row>
    <row r="945" spans="1:2" x14ac:dyDescent="0.2">
      <c r="A945" s="582">
        <v>944</v>
      </c>
      <c r="B945" s="631" t="s">
        <v>1458</v>
      </c>
    </row>
    <row r="946" spans="1:2" x14ac:dyDescent="0.2">
      <c r="A946" s="582">
        <v>945</v>
      </c>
      <c r="B946" s="631" t="s">
        <v>1459</v>
      </c>
    </row>
    <row r="947" spans="1:2" x14ac:dyDescent="0.2">
      <c r="A947" s="582">
        <v>946</v>
      </c>
      <c r="B947" s="631" t="s">
        <v>1460</v>
      </c>
    </row>
    <row r="948" spans="1:2" x14ac:dyDescent="0.2">
      <c r="A948" s="582">
        <v>947</v>
      </c>
      <c r="B948" s="631" t="s">
        <v>1461</v>
      </c>
    </row>
    <row r="949" spans="1:2" x14ac:dyDescent="0.2">
      <c r="A949" s="582">
        <v>948</v>
      </c>
      <c r="B949" s="631" t="s">
        <v>1462</v>
      </c>
    </row>
    <row r="950" spans="1:2" x14ac:dyDescent="0.2">
      <c r="A950" s="582">
        <v>949</v>
      </c>
      <c r="B950" s="631" t="s">
        <v>1463</v>
      </c>
    </row>
    <row r="951" spans="1:2" x14ac:dyDescent="0.2">
      <c r="A951" s="582">
        <v>950</v>
      </c>
      <c r="B951" s="631" t="s">
        <v>1464</v>
      </c>
    </row>
    <row r="952" spans="1:2" x14ac:dyDescent="0.2">
      <c r="A952" s="582">
        <v>951</v>
      </c>
      <c r="B952" s="631" t="s">
        <v>1465</v>
      </c>
    </row>
    <row r="953" spans="1:2" x14ac:dyDescent="0.2">
      <c r="A953" s="582">
        <v>952</v>
      </c>
      <c r="B953" s="631" t="s">
        <v>1466</v>
      </c>
    </row>
    <row r="954" spans="1:2" x14ac:dyDescent="0.2">
      <c r="A954" s="582">
        <v>953</v>
      </c>
      <c r="B954" s="838" t="s">
        <v>1177</v>
      </c>
    </row>
    <row r="955" spans="1:2" x14ac:dyDescent="0.2">
      <c r="A955" s="582">
        <v>954</v>
      </c>
      <c r="B955" s="838" t="s">
        <v>1467</v>
      </c>
    </row>
    <row r="956" spans="1:2" x14ac:dyDescent="0.2">
      <c r="A956" s="582">
        <v>955</v>
      </c>
      <c r="B956" s="838" t="s">
        <v>1468</v>
      </c>
    </row>
    <row r="957" spans="1:2" x14ac:dyDescent="0.2">
      <c r="A957" s="582">
        <v>956</v>
      </c>
      <c r="B957" s="838" t="s">
        <v>1469</v>
      </c>
    </row>
    <row r="958" spans="1:2" x14ac:dyDescent="0.2">
      <c r="A958" s="582">
        <v>957</v>
      </c>
      <c r="B958" s="838" t="s">
        <v>1470</v>
      </c>
    </row>
    <row r="959" spans="1:2" x14ac:dyDescent="0.2">
      <c r="A959" s="582">
        <v>958</v>
      </c>
      <c r="B959" s="838" t="s">
        <v>1471</v>
      </c>
    </row>
    <row r="960" spans="1:2" x14ac:dyDescent="0.2">
      <c r="A960" s="582">
        <v>959</v>
      </c>
      <c r="B960" s="838" t="s">
        <v>1472</v>
      </c>
    </row>
    <row r="961" spans="1:2" x14ac:dyDescent="0.2">
      <c r="A961" s="582">
        <v>960</v>
      </c>
      <c r="B961" s="838" t="s">
        <v>1473</v>
      </c>
    </row>
    <row r="962" spans="1:2" x14ac:dyDescent="0.2">
      <c r="A962" s="582">
        <v>961</v>
      </c>
      <c r="B962" s="839" t="s">
        <v>1474</v>
      </c>
    </row>
    <row r="963" spans="1:2" x14ac:dyDescent="0.2">
      <c r="A963" s="582">
        <v>962</v>
      </c>
      <c r="B963" s="631" t="s">
        <v>1475</v>
      </c>
    </row>
    <row r="964" spans="1:2" x14ac:dyDescent="0.2">
      <c r="A964" s="582">
        <v>963</v>
      </c>
      <c r="B964" s="631" t="s">
        <v>1476</v>
      </c>
    </row>
    <row r="965" spans="1:2" x14ac:dyDescent="0.2">
      <c r="A965" s="582">
        <v>964</v>
      </c>
      <c r="B965" s="631" t="s">
        <v>1477</v>
      </c>
    </row>
    <row r="966" spans="1:2" x14ac:dyDescent="0.2">
      <c r="A966" s="582">
        <v>965</v>
      </c>
      <c r="B966" s="840" t="s">
        <v>98</v>
      </c>
    </row>
    <row r="967" spans="1:2" x14ac:dyDescent="0.2">
      <c r="A967" s="582">
        <v>966</v>
      </c>
      <c r="B967" s="840" t="s">
        <v>99</v>
      </c>
    </row>
    <row r="968" spans="1:2" x14ac:dyDescent="0.2">
      <c r="A968" s="582">
        <v>967</v>
      </c>
      <c r="B968" s="840" t="s">
        <v>100</v>
      </c>
    </row>
    <row r="969" spans="1:2" x14ac:dyDescent="0.2">
      <c r="A969" s="582">
        <v>968</v>
      </c>
      <c r="B969" s="840" t="s">
        <v>101</v>
      </c>
    </row>
    <row r="970" spans="1:2" x14ac:dyDescent="0.2">
      <c r="A970" s="582">
        <v>969</v>
      </c>
      <c r="B970" s="631" t="s">
        <v>1478</v>
      </c>
    </row>
    <row r="971" spans="1:2" x14ac:dyDescent="0.2">
      <c r="A971" s="582">
        <v>970</v>
      </c>
      <c r="B971" s="631" t="s">
        <v>1479</v>
      </c>
    </row>
    <row r="972" spans="1:2" x14ac:dyDescent="0.2">
      <c r="A972" s="582">
        <v>971</v>
      </c>
      <c r="B972" s="631" t="s">
        <v>1480</v>
      </c>
    </row>
    <row r="973" spans="1:2" x14ac:dyDescent="0.2">
      <c r="A973" s="582">
        <v>972</v>
      </c>
      <c r="B973" s="631" t="s">
        <v>1481</v>
      </c>
    </row>
    <row r="974" spans="1:2" x14ac:dyDescent="0.2">
      <c r="A974" s="582">
        <v>973</v>
      </c>
      <c r="B974" s="631" t="s">
        <v>1482</v>
      </c>
    </row>
    <row r="975" spans="1:2" x14ac:dyDescent="0.2">
      <c r="A975" s="582">
        <v>974</v>
      </c>
      <c r="B975" s="631" t="s">
        <v>1483</v>
      </c>
    </row>
    <row r="976" spans="1:2" x14ac:dyDescent="0.2">
      <c r="A976" s="582">
        <v>975</v>
      </c>
      <c r="B976" s="631" t="s">
        <v>1484</v>
      </c>
    </row>
    <row r="977" spans="1:2" x14ac:dyDescent="0.2">
      <c r="A977" s="582">
        <v>976</v>
      </c>
      <c r="B977" s="840" t="s">
        <v>102</v>
      </c>
    </row>
    <row r="978" spans="1:2" x14ac:dyDescent="0.2">
      <c r="A978" s="582">
        <v>977</v>
      </c>
      <c r="B978" s="840" t="s">
        <v>103</v>
      </c>
    </row>
    <row r="979" spans="1:2" x14ac:dyDescent="0.2">
      <c r="A979" s="582">
        <v>978</v>
      </c>
      <c r="B979" s="631" t="s">
        <v>1485</v>
      </c>
    </row>
    <row r="980" spans="1:2" x14ac:dyDescent="0.2">
      <c r="A980" s="582">
        <v>979</v>
      </c>
      <c r="B980" s="631" t="s">
        <v>1486</v>
      </c>
    </row>
    <row r="981" spans="1:2" x14ac:dyDescent="0.2">
      <c r="A981" s="582">
        <v>980</v>
      </c>
      <c r="B981" s="631" t="s">
        <v>1487</v>
      </c>
    </row>
    <row r="982" spans="1:2" x14ac:dyDescent="0.2">
      <c r="A982" s="582">
        <v>981</v>
      </c>
      <c r="B982" s="631" t="s">
        <v>1488</v>
      </c>
    </row>
    <row r="983" spans="1:2" x14ac:dyDescent="0.2">
      <c r="A983" s="582">
        <v>982</v>
      </c>
      <c r="B983" s="631" t="s">
        <v>1489</v>
      </c>
    </row>
    <row r="984" spans="1:2" x14ac:dyDescent="0.2">
      <c r="A984" s="582">
        <v>983</v>
      </c>
      <c r="B984" s="631" t="s">
        <v>1490</v>
      </c>
    </row>
    <row r="985" spans="1:2" x14ac:dyDescent="0.2">
      <c r="A985" s="582">
        <v>984</v>
      </c>
      <c r="B985" s="631" t="s">
        <v>1491</v>
      </c>
    </row>
    <row r="986" spans="1:2" x14ac:dyDescent="0.2">
      <c r="A986" s="582">
        <v>985</v>
      </c>
      <c r="B986" s="631" t="s">
        <v>1492</v>
      </c>
    </row>
    <row r="987" spans="1:2" x14ac:dyDescent="0.2">
      <c r="A987" s="582">
        <v>986</v>
      </c>
      <c r="B987" s="840" t="s">
        <v>1493</v>
      </c>
    </row>
    <row r="988" spans="1:2" x14ac:dyDescent="0.2">
      <c r="A988" s="582">
        <v>987</v>
      </c>
      <c r="B988" s="840" t="s">
        <v>1494</v>
      </c>
    </row>
    <row r="989" spans="1:2" x14ac:dyDescent="0.2">
      <c r="A989" s="582">
        <v>988</v>
      </c>
      <c r="B989" s="840" t="s">
        <v>1495</v>
      </c>
    </row>
    <row r="990" spans="1:2" x14ac:dyDescent="0.2">
      <c r="A990" s="582">
        <v>989</v>
      </c>
      <c r="B990" s="840" t="s">
        <v>1496</v>
      </c>
    </row>
    <row r="991" spans="1:2" x14ac:dyDescent="0.2">
      <c r="A991" s="582">
        <v>990</v>
      </c>
      <c r="B991" s="631" t="s">
        <v>1497</v>
      </c>
    </row>
    <row r="992" spans="1:2" x14ac:dyDescent="0.2">
      <c r="A992" s="582">
        <v>991</v>
      </c>
      <c r="B992" s="631" t="s">
        <v>1498</v>
      </c>
    </row>
    <row r="993" spans="1:2" x14ac:dyDescent="0.2">
      <c r="A993" s="582">
        <v>992</v>
      </c>
      <c r="B993" s="631" t="s">
        <v>1499</v>
      </c>
    </row>
    <row r="994" spans="1:2" x14ac:dyDescent="0.2">
      <c r="A994" s="582">
        <v>993</v>
      </c>
      <c r="B994" s="631" t="s">
        <v>1500</v>
      </c>
    </row>
    <row r="995" spans="1:2" x14ac:dyDescent="0.2">
      <c r="A995" s="582">
        <v>994</v>
      </c>
      <c r="B995" s="631" t="s">
        <v>1501</v>
      </c>
    </row>
    <row r="996" spans="1:2" x14ac:dyDescent="0.2">
      <c r="A996" s="582">
        <v>995</v>
      </c>
      <c r="B996" s="631" t="s">
        <v>1502</v>
      </c>
    </row>
    <row r="997" spans="1:2" x14ac:dyDescent="0.2">
      <c r="A997" s="582">
        <v>996</v>
      </c>
      <c r="B997" s="631" t="s">
        <v>1503</v>
      </c>
    </row>
    <row r="998" spans="1:2" x14ac:dyDescent="0.2">
      <c r="A998" s="582">
        <v>997</v>
      </c>
      <c r="B998" s="631" t="s">
        <v>1504</v>
      </c>
    </row>
    <row r="999" spans="1:2" x14ac:dyDescent="0.2">
      <c r="A999" s="582">
        <v>998</v>
      </c>
      <c r="B999" s="631" t="s">
        <v>1376</v>
      </c>
    </row>
    <row r="1000" spans="1:2" x14ac:dyDescent="0.2">
      <c r="A1000" s="582">
        <v>999</v>
      </c>
      <c r="B1000" s="631" t="s">
        <v>1505</v>
      </c>
    </row>
    <row r="1001" spans="1:2" x14ac:dyDescent="0.2">
      <c r="A1001" s="582">
        <v>1000</v>
      </c>
      <c r="B1001" s="631" t="s">
        <v>1506</v>
      </c>
    </row>
    <row r="1002" spans="1:2" x14ac:dyDescent="0.2">
      <c r="A1002" s="582">
        <v>1001</v>
      </c>
      <c r="B1002" s="631" t="s">
        <v>1507</v>
      </c>
    </row>
    <row r="1003" spans="1:2" x14ac:dyDescent="0.2">
      <c r="A1003" s="582">
        <v>1002</v>
      </c>
      <c r="B1003" s="631" t="s">
        <v>1508</v>
      </c>
    </row>
    <row r="1004" spans="1:2" x14ac:dyDescent="0.2">
      <c r="A1004" s="582">
        <v>1003</v>
      </c>
      <c r="B1004" s="631" t="s">
        <v>1509</v>
      </c>
    </row>
    <row r="1005" spans="1:2" x14ac:dyDescent="0.2">
      <c r="A1005" s="582">
        <v>1004</v>
      </c>
      <c r="B1005" s="631" t="s">
        <v>1510</v>
      </c>
    </row>
    <row r="1006" spans="1:2" x14ac:dyDescent="0.2">
      <c r="A1006" s="582">
        <v>1005</v>
      </c>
      <c r="B1006" s="631" t="s">
        <v>1511</v>
      </c>
    </row>
    <row r="1007" spans="1:2" x14ac:dyDescent="0.2">
      <c r="A1007" s="582">
        <v>1006</v>
      </c>
      <c r="B1007" s="631" t="s">
        <v>1512</v>
      </c>
    </row>
    <row r="1008" spans="1:2" x14ac:dyDescent="0.2">
      <c r="A1008" s="582">
        <v>1007</v>
      </c>
      <c r="B1008" s="631" t="s">
        <v>1513</v>
      </c>
    </row>
    <row r="1009" spans="1:2" x14ac:dyDescent="0.2">
      <c r="A1009" s="582">
        <v>1008</v>
      </c>
      <c r="B1009" s="631" t="s">
        <v>1514</v>
      </c>
    </row>
    <row r="1010" spans="1:2" x14ac:dyDescent="0.2">
      <c r="A1010" s="582">
        <v>1009</v>
      </c>
      <c r="B1010" s="631" t="s">
        <v>1515</v>
      </c>
    </row>
    <row r="1011" spans="1:2" x14ac:dyDescent="0.2">
      <c r="A1011" s="582">
        <v>1010</v>
      </c>
      <c r="B1011" s="631" t="s">
        <v>1516</v>
      </c>
    </row>
    <row r="1012" spans="1:2" x14ac:dyDescent="0.2">
      <c r="A1012" s="582">
        <v>1011</v>
      </c>
      <c r="B1012" s="631" t="s">
        <v>1517</v>
      </c>
    </row>
    <row r="1013" spans="1:2" x14ac:dyDescent="0.2">
      <c r="A1013" s="582">
        <v>1012</v>
      </c>
      <c r="B1013" s="631" t="s">
        <v>1518</v>
      </c>
    </row>
    <row r="1014" spans="1:2" x14ac:dyDescent="0.2">
      <c r="A1014" s="582">
        <v>1013</v>
      </c>
      <c r="B1014" s="631" t="s">
        <v>1519</v>
      </c>
    </row>
    <row r="1015" spans="1:2" x14ac:dyDescent="0.2">
      <c r="A1015" s="582">
        <v>1014</v>
      </c>
      <c r="B1015" s="840" t="s">
        <v>104</v>
      </c>
    </row>
    <row r="1016" spans="1:2" x14ac:dyDescent="0.2">
      <c r="A1016" s="582">
        <v>1015</v>
      </c>
      <c r="B1016" s="631" t="s">
        <v>1520</v>
      </c>
    </row>
    <row r="1017" spans="1:2" x14ac:dyDescent="0.2">
      <c r="A1017" s="582">
        <v>1016</v>
      </c>
      <c r="B1017" s="631" t="s">
        <v>1521</v>
      </c>
    </row>
    <row r="1018" spans="1:2" x14ac:dyDescent="0.2">
      <c r="A1018" s="582">
        <v>1017</v>
      </c>
      <c r="B1018" s="631" t="s">
        <v>1522</v>
      </c>
    </row>
    <row r="1019" spans="1:2" x14ac:dyDescent="0.2">
      <c r="A1019" s="582">
        <v>1018</v>
      </c>
      <c r="B1019" s="631" t="s">
        <v>1523</v>
      </c>
    </row>
    <row r="1020" spans="1:2" x14ac:dyDescent="0.2">
      <c r="A1020" s="582">
        <v>1019</v>
      </c>
      <c r="B1020" s="631" t="s">
        <v>1524</v>
      </c>
    </row>
    <row r="1021" spans="1:2" x14ac:dyDescent="0.2">
      <c r="A1021" s="582">
        <v>1020</v>
      </c>
      <c r="B1021" s="631" t="s">
        <v>1525</v>
      </c>
    </row>
    <row r="1022" spans="1:2" x14ac:dyDescent="0.2">
      <c r="A1022" s="582">
        <v>1021</v>
      </c>
      <c r="B1022" s="631" t="s">
        <v>1526</v>
      </c>
    </row>
    <row r="1023" spans="1:2" x14ac:dyDescent="0.2">
      <c r="A1023" s="582">
        <v>1022</v>
      </c>
      <c r="B1023" s="631" t="s">
        <v>1527</v>
      </c>
    </row>
    <row r="1024" spans="1:2" x14ac:dyDescent="0.2">
      <c r="A1024" s="582">
        <v>1023</v>
      </c>
      <c r="B1024" s="631" t="s">
        <v>1528</v>
      </c>
    </row>
    <row r="1025" spans="1:2" x14ac:dyDescent="0.2">
      <c r="A1025" s="582">
        <v>1024</v>
      </c>
      <c r="B1025" s="631" t="s">
        <v>1529</v>
      </c>
    </row>
    <row r="1026" spans="1:2" x14ac:dyDescent="0.2">
      <c r="A1026" s="582">
        <v>1025</v>
      </c>
      <c r="B1026" s="631" t="s">
        <v>1530</v>
      </c>
    </row>
    <row r="1027" spans="1:2" x14ac:dyDescent="0.2">
      <c r="A1027" s="582">
        <v>1026</v>
      </c>
      <c r="B1027" s="631" t="s">
        <v>1531</v>
      </c>
    </row>
    <row r="1028" spans="1:2" x14ac:dyDescent="0.2">
      <c r="A1028" s="582">
        <v>1027</v>
      </c>
      <c r="B1028" s="631" t="s">
        <v>1532</v>
      </c>
    </row>
    <row r="1029" spans="1:2" x14ac:dyDescent="0.2">
      <c r="A1029" s="582">
        <v>1028</v>
      </c>
      <c r="B1029" s="631" t="s">
        <v>1533</v>
      </c>
    </row>
    <row r="1030" spans="1:2" x14ac:dyDescent="0.2">
      <c r="A1030" s="582">
        <v>1029</v>
      </c>
      <c r="B1030" s="631" t="s">
        <v>1534</v>
      </c>
    </row>
    <row r="1031" spans="1:2" x14ac:dyDescent="0.2">
      <c r="A1031" s="582">
        <v>1030</v>
      </c>
      <c r="B1031" s="631" t="s">
        <v>1535</v>
      </c>
    </row>
    <row r="1032" spans="1:2" x14ac:dyDescent="0.2">
      <c r="A1032" s="582">
        <v>1031</v>
      </c>
      <c r="B1032" s="631" t="s">
        <v>1536</v>
      </c>
    </row>
    <row r="1033" spans="1:2" x14ac:dyDescent="0.2">
      <c r="A1033" s="582">
        <v>1032</v>
      </c>
      <c r="B1033" s="631" t="s">
        <v>1537</v>
      </c>
    </row>
    <row r="1034" spans="1:2" x14ac:dyDescent="0.2">
      <c r="A1034" s="582">
        <v>1033</v>
      </c>
      <c r="B1034" s="631" t="s">
        <v>1538</v>
      </c>
    </row>
    <row r="1035" spans="1:2" x14ac:dyDescent="0.2">
      <c r="A1035" s="582">
        <v>1034</v>
      </c>
      <c r="B1035" s="631" t="s">
        <v>1539</v>
      </c>
    </row>
    <row r="1036" spans="1:2" x14ac:dyDescent="0.2">
      <c r="A1036" s="582">
        <v>1035</v>
      </c>
      <c r="B1036" s="631" t="s">
        <v>1540</v>
      </c>
    </row>
    <row r="1037" spans="1:2" x14ac:dyDescent="0.2">
      <c r="A1037" s="582">
        <v>1036</v>
      </c>
      <c r="B1037" s="631" t="s">
        <v>1541</v>
      </c>
    </row>
    <row r="1038" spans="1:2" x14ac:dyDescent="0.2">
      <c r="A1038" s="582">
        <v>1037</v>
      </c>
      <c r="B1038" s="631" t="s">
        <v>1542</v>
      </c>
    </row>
    <row r="1039" spans="1:2" x14ac:dyDescent="0.2">
      <c r="A1039" s="582">
        <v>1038</v>
      </c>
      <c r="B1039" s="631" t="s">
        <v>1543</v>
      </c>
    </row>
    <row r="1040" spans="1:2" x14ac:dyDescent="0.2">
      <c r="A1040" s="582">
        <v>1039</v>
      </c>
      <c r="B1040" s="631" t="s">
        <v>1544</v>
      </c>
    </row>
    <row r="1041" spans="1:2" x14ac:dyDescent="0.2">
      <c r="A1041" s="582">
        <v>1040</v>
      </c>
      <c r="B1041" s="631" t="s">
        <v>1545</v>
      </c>
    </row>
    <row r="1042" spans="1:2" x14ac:dyDescent="0.2">
      <c r="A1042" s="582">
        <v>1041</v>
      </c>
      <c r="B1042" s="631" t="s">
        <v>1546</v>
      </c>
    </row>
    <row r="1043" spans="1:2" x14ac:dyDescent="0.2">
      <c r="A1043" s="582">
        <v>1042</v>
      </c>
      <c r="B1043" s="631" t="s">
        <v>1547</v>
      </c>
    </row>
    <row r="1044" spans="1:2" x14ac:dyDescent="0.2">
      <c r="A1044" s="582">
        <v>1043</v>
      </c>
      <c r="B1044" s="631" t="s">
        <v>1548</v>
      </c>
    </row>
    <row r="1045" spans="1:2" x14ac:dyDescent="0.2">
      <c r="A1045" s="582">
        <v>1044</v>
      </c>
      <c r="B1045" s="631" t="s">
        <v>1549</v>
      </c>
    </row>
    <row r="1046" spans="1:2" x14ac:dyDescent="0.2">
      <c r="A1046" s="582">
        <v>1045</v>
      </c>
      <c r="B1046" s="631" t="s">
        <v>1550</v>
      </c>
    </row>
    <row r="1047" spans="1:2" x14ac:dyDescent="0.2">
      <c r="A1047" s="582">
        <v>1046</v>
      </c>
      <c r="B1047" s="631" t="s">
        <v>1551</v>
      </c>
    </row>
    <row r="1048" spans="1:2" x14ac:dyDescent="0.2">
      <c r="A1048" s="582">
        <v>1047</v>
      </c>
      <c r="B1048" s="631" t="s">
        <v>1552</v>
      </c>
    </row>
    <row r="1049" spans="1:2" x14ac:dyDescent="0.2">
      <c r="A1049" s="582">
        <v>1048</v>
      </c>
      <c r="B1049" s="631" t="s">
        <v>1553</v>
      </c>
    </row>
    <row r="1050" spans="1:2" x14ac:dyDescent="0.2">
      <c r="A1050" s="582">
        <v>1049</v>
      </c>
      <c r="B1050" s="631" t="s">
        <v>1554</v>
      </c>
    </row>
    <row r="1051" spans="1:2" x14ac:dyDescent="0.2">
      <c r="A1051" s="582">
        <v>1050</v>
      </c>
      <c r="B1051" s="631" t="s">
        <v>1555</v>
      </c>
    </row>
    <row r="1052" spans="1:2" x14ac:dyDescent="0.2">
      <c r="A1052" s="582">
        <v>1051</v>
      </c>
      <c r="B1052" s="631" t="s">
        <v>1556</v>
      </c>
    </row>
    <row r="1053" spans="1:2" x14ac:dyDescent="0.2">
      <c r="A1053" s="582">
        <v>1052</v>
      </c>
      <c r="B1053" s="631" t="s">
        <v>1557</v>
      </c>
    </row>
    <row r="1054" spans="1:2" x14ac:dyDescent="0.2">
      <c r="A1054" s="582">
        <v>1053</v>
      </c>
      <c r="B1054" s="631" t="s">
        <v>1558</v>
      </c>
    </row>
    <row r="1055" spans="1:2" x14ac:dyDescent="0.2">
      <c r="A1055" s="582">
        <v>1054</v>
      </c>
      <c r="B1055" s="631" t="s">
        <v>1559</v>
      </c>
    </row>
    <row r="1056" spans="1:2" x14ac:dyDescent="0.2">
      <c r="A1056" s="582">
        <v>1055</v>
      </c>
      <c r="B1056" s="631" t="s">
        <v>1560</v>
      </c>
    </row>
    <row r="1057" spans="1:2" x14ac:dyDescent="0.2">
      <c r="A1057" s="582">
        <v>1056</v>
      </c>
      <c r="B1057" s="631" t="s">
        <v>1561</v>
      </c>
    </row>
    <row r="1058" spans="1:2" x14ac:dyDescent="0.2">
      <c r="A1058" s="582">
        <v>1057</v>
      </c>
      <c r="B1058" s="631" t="s">
        <v>1562</v>
      </c>
    </row>
    <row r="1059" spans="1:2" x14ac:dyDescent="0.2">
      <c r="A1059" s="582">
        <v>1058</v>
      </c>
      <c r="B1059" s="838" t="s">
        <v>1563</v>
      </c>
    </row>
    <row r="1060" spans="1:2" x14ac:dyDescent="0.2">
      <c r="A1060" s="582">
        <v>1059</v>
      </c>
      <c r="B1060" s="838" t="s">
        <v>1564</v>
      </c>
    </row>
    <row r="1061" spans="1:2" x14ac:dyDescent="0.2">
      <c r="A1061" s="582">
        <v>1060</v>
      </c>
      <c r="B1061" s="841" t="s">
        <v>1565</v>
      </c>
    </row>
    <row r="1062" spans="1:2" ht="51" x14ac:dyDescent="0.2">
      <c r="A1062" s="582">
        <v>1061</v>
      </c>
      <c r="B1062" s="841" t="s">
        <v>1566</v>
      </c>
    </row>
    <row r="1063" spans="1:2" ht="38.25" x14ac:dyDescent="0.2">
      <c r="A1063" s="582">
        <v>1062</v>
      </c>
      <c r="B1063" s="841" t="s">
        <v>1567</v>
      </c>
    </row>
    <row r="1064" spans="1:2" ht="38.25" x14ac:dyDescent="0.2">
      <c r="A1064" s="582">
        <v>1063</v>
      </c>
      <c r="B1064" s="841" t="s">
        <v>1568</v>
      </c>
    </row>
    <row r="1065" spans="1:2" ht="25.5" x14ac:dyDescent="0.2">
      <c r="A1065" s="582">
        <v>1064</v>
      </c>
      <c r="B1065" s="841" t="s">
        <v>1569</v>
      </c>
    </row>
    <row r="1066" spans="1:2" x14ac:dyDescent="0.2">
      <c r="A1066" s="582">
        <v>1065</v>
      </c>
      <c r="B1066" s="841" t="s">
        <v>1570</v>
      </c>
    </row>
    <row r="1067" spans="1:2" x14ac:dyDescent="0.2">
      <c r="A1067" s="582">
        <v>1066</v>
      </c>
      <c r="B1067" s="841" t="s">
        <v>1571</v>
      </c>
    </row>
    <row r="1068" spans="1:2" ht="38.25" x14ac:dyDescent="0.2">
      <c r="A1068" s="582">
        <v>1067</v>
      </c>
      <c r="B1068" s="841" t="s">
        <v>1572</v>
      </c>
    </row>
    <row r="1069" spans="1:2" ht="63.75" x14ac:dyDescent="0.2">
      <c r="A1069" s="582">
        <v>1068</v>
      </c>
      <c r="B1069" s="841" t="s">
        <v>1573</v>
      </c>
    </row>
    <row r="1070" spans="1:2" x14ac:dyDescent="0.2">
      <c r="A1070" s="582">
        <v>1069</v>
      </c>
      <c r="B1070" s="841" t="s">
        <v>1574</v>
      </c>
    </row>
    <row r="1071" spans="1:2" ht="51" x14ac:dyDescent="0.2">
      <c r="A1071" s="582">
        <v>1070</v>
      </c>
      <c r="B1071" s="841" t="s">
        <v>1575</v>
      </c>
    </row>
    <row r="1072" spans="1:2" x14ac:dyDescent="0.2">
      <c r="A1072" s="582">
        <v>1071</v>
      </c>
      <c r="B1072" s="841" t="s">
        <v>1576</v>
      </c>
    </row>
    <row r="1073" spans="1:2" ht="25.5" x14ac:dyDescent="0.2">
      <c r="A1073" s="582">
        <v>1072</v>
      </c>
      <c r="B1073" s="841" t="s">
        <v>1577</v>
      </c>
    </row>
    <row r="1074" spans="1:2" x14ac:dyDescent="0.2">
      <c r="A1074" s="582">
        <v>1073</v>
      </c>
      <c r="B1074" s="841" t="s">
        <v>1578</v>
      </c>
    </row>
    <row r="1075" spans="1:2" ht="25.5" x14ac:dyDescent="0.2">
      <c r="A1075" s="582">
        <v>1074</v>
      </c>
      <c r="B1075" s="841" t="s">
        <v>1579</v>
      </c>
    </row>
    <row r="1076" spans="1:2" ht="38.25" x14ac:dyDescent="0.2">
      <c r="A1076" s="582">
        <v>1075</v>
      </c>
      <c r="B1076" s="841" t="s">
        <v>1580</v>
      </c>
    </row>
    <row r="1077" spans="1:2" x14ac:dyDescent="0.2">
      <c r="A1077" s="582">
        <v>1076</v>
      </c>
      <c r="B1077" s="841" t="s">
        <v>324</v>
      </c>
    </row>
    <row r="1078" spans="1:2" x14ac:dyDescent="0.2">
      <c r="A1078" s="582">
        <v>1077</v>
      </c>
      <c r="B1078" s="841" t="s">
        <v>1581</v>
      </c>
    </row>
    <row r="1079" spans="1:2" x14ac:dyDescent="0.2">
      <c r="A1079" s="582">
        <v>1078</v>
      </c>
      <c r="B1079" s="841" t="s">
        <v>1582</v>
      </c>
    </row>
    <row r="1080" spans="1:2" ht="76.5" x14ac:dyDescent="0.2">
      <c r="A1080" s="582">
        <v>1079</v>
      </c>
      <c r="B1080" s="841" t="s">
        <v>1583</v>
      </c>
    </row>
    <row r="1081" spans="1:2" x14ac:dyDescent="0.2">
      <c r="A1081" s="582">
        <v>1080</v>
      </c>
      <c r="B1081" s="842" t="s">
        <v>1584</v>
      </c>
    </row>
    <row r="1082" spans="1:2" x14ac:dyDescent="0.2">
      <c r="A1082" s="582">
        <v>1081</v>
      </c>
      <c r="B1082" s="841" t="s">
        <v>1585</v>
      </c>
    </row>
    <row r="1083" spans="1:2" x14ac:dyDescent="0.2">
      <c r="A1083" s="582">
        <v>1082</v>
      </c>
      <c r="B1083" s="841" t="s">
        <v>1586</v>
      </c>
    </row>
    <row r="1084" spans="1:2" ht="25.5" x14ac:dyDescent="0.2">
      <c r="A1084" s="582">
        <v>1083</v>
      </c>
      <c r="B1084" s="841" t="s">
        <v>1587</v>
      </c>
    </row>
    <row r="1085" spans="1:2" x14ac:dyDescent="0.2">
      <c r="A1085" s="582">
        <v>1084</v>
      </c>
      <c r="B1085" s="841" t="s">
        <v>1588</v>
      </c>
    </row>
    <row r="1086" spans="1:2" ht="25.5" x14ac:dyDescent="0.2">
      <c r="A1086" s="582">
        <v>1085</v>
      </c>
      <c r="B1086" s="841" t="s">
        <v>1589</v>
      </c>
    </row>
    <row r="1087" spans="1:2" ht="25.5" x14ac:dyDescent="0.2">
      <c r="A1087" s="582">
        <v>1086</v>
      </c>
      <c r="B1087" s="841" t="s">
        <v>1590</v>
      </c>
    </row>
    <row r="1088" spans="1:2" ht="51" x14ac:dyDescent="0.2">
      <c r="A1088" s="582">
        <v>1087</v>
      </c>
      <c r="B1088" s="841" t="s">
        <v>1591</v>
      </c>
    </row>
    <row r="1089" spans="1:2" ht="25.5" x14ac:dyDescent="0.2">
      <c r="A1089" s="582">
        <v>1088</v>
      </c>
      <c r="B1089" s="841" t="s">
        <v>1592</v>
      </c>
    </row>
    <row r="1090" spans="1:2" ht="25.5" x14ac:dyDescent="0.2">
      <c r="A1090" s="582">
        <v>1089</v>
      </c>
      <c r="B1090" s="841" t="s">
        <v>1593</v>
      </c>
    </row>
    <row r="1091" spans="1:2" ht="38.25" x14ac:dyDescent="0.2">
      <c r="A1091" s="582">
        <v>1090</v>
      </c>
      <c r="B1091" s="841" t="s">
        <v>1594</v>
      </c>
    </row>
    <row r="1092" spans="1:2" ht="25.5" x14ac:dyDescent="0.2">
      <c r="A1092" s="582">
        <v>1091</v>
      </c>
      <c r="B1092" s="841" t="s">
        <v>1595</v>
      </c>
    </row>
    <row r="1093" spans="1:2" x14ac:dyDescent="0.2">
      <c r="A1093" s="582">
        <v>1092</v>
      </c>
      <c r="B1093" s="841" t="s">
        <v>1596</v>
      </c>
    </row>
    <row r="1094" spans="1:2" ht="38.25" x14ac:dyDescent="0.2">
      <c r="A1094" s="582">
        <v>1093</v>
      </c>
      <c r="B1094" s="841" t="s">
        <v>1597</v>
      </c>
    </row>
    <row r="1095" spans="1:2" ht="38.25" x14ac:dyDescent="0.2">
      <c r="A1095" s="582">
        <v>1094</v>
      </c>
      <c r="B1095" s="841" t="s">
        <v>1598</v>
      </c>
    </row>
    <row r="1096" spans="1:2" x14ac:dyDescent="0.2">
      <c r="A1096" s="582">
        <v>1095</v>
      </c>
      <c r="B1096" s="841" t="s">
        <v>1599</v>
      </c>
    </row>
    <row r="1097" spans="1:2" x14ac:dyDescent="0.2">
      <c r="A1097" s="582">
        <v>1096</v>
      </c>
      <c r="B1097" s="841" t="s">
        <v>1600</v>
      </c>
    </row>
    <row r="1098" spans="1:2" ht="25.5" x14ac:dyDescent="0.2">
      <c r="A1098" s="582">
        <v>1097</v>
      </c>
      <c r="B1098" s="841" t="s">
        <v>1601</v>
      </c>
    </row>
    <row r="1099" spans="1:2" x14ac:dyDescent="0.2">
      <c r="A1099" s="582">
        <v>1098</v>
      </c>
      <c r="B1099" s="841" t="s">
        <v>1574</v>
      </c>
    </row>
    <row r="1100" spans="1:2" ht="51" x14ac:dyDescent="0.2">
      <c r="A1100" s="582">
        <v>1099</v>
      </c>
      <c r="B1100" s="841" t="s">
        <v>1602</v>
      </c>
    </row>
    <row r="1101" spans="1:2" x14ac:dyDescent="0.2">
      <c r="A1101" s="582">
        <v>1100</v>
      </c>
      <c r="B1101" s="841" t="s">
        <v>1603</v>
      </c>
    </row>
    <row r="1102" spans="1:2" ht="25.5" x14ac:dyDescent="0.2">
      <c r="A1102" s="582">
        <v>1101</v>
      </c>
      <c r="B1102" s="841" t="s">
        <v>1604</v>
      </c>
    </row>
    <row r="1103" spans="1:2" ht="76.5" x14ac:dyDescent="0.2">
      <c r="A1103" s="582">
        <v>1102</v>
      </c>
      <c r="B1103" s="841" t="s">
        <v>1605</v>
      </c>
    </row>
    <row r="1104" spans="1:2" ht="25.5" x14ac:dyDescent="0.2">
      <c r="A1104" s="582">
        <v>1103</v>
      </c>
      <c r="B1104" s="841" t="s">
        <v>1606</v>
      </c>
    </row>
    <row r="1105" spans="1:2" ht="76.5" x14ac:dyDescent="0.2">
      <c r="A1105" s="582">
        <v>1104</v>
      </c>
      <c r="B1105" s="841" t="s">
        <v>1607</v>
      </c>
    </row>
    <row r="1106" spans="1:2" x14ac:dyDescent="0.2">
      <c r="A1106" s="582">
        <v>1105</v>
      </c>
      <c r="B1106" s="841" t="s">
        <v>1608</v>
      </c>
    </row>
    <row r="1107" spans="1:2" ht="51" x14ac:dyDescent="0.2">
      <c r="A1107" s="582">
        <v>1106</v>
      </c>
      <c r="B1107" s="841" t="s">
        <v>1609</v>
      </c>
    </row>
    <row r="1108" spans="1:2" x14ac:dyDescent="0.2">
      <c r="A1108" s="582">
        <v>1107</v>
      </c>
      <c r="B1108" s="838" t="s">
        <v>1610</v>
      </c>
    </row>
    <row r="1109" spans="1:2" x14ac:dyDescent="0.2">
      <c r="A1109" s="582">
        <v>1108</v>
      </c>
      <c r="B1109" s="841" t="s">
        <v>1611</v>
      </c>
    </row>
    <row r="1110" spans="1:2" ht="25.5" x14ac:dyDescent="0.2">
      <c r="A1110" s="582">
        <v>1109</v>
      </c>
      <c r="B1110" s="841" t="s">
        <v>1612</v>
      </c>
    </row>
    <row r="1111" spans="1:2" ht="51" x14ac:dyDescent="0.2">
      <c r="A1111" s="582">
        <v>1110</v>
      </c>
      <c r="B1111" s="841" t="s">
        <v>1613</v>
      </c>
    </row>
    <row r="1112" spans="1:2" ht="25.5" x14ac:dyDescent="0.2">
      <c r="A1112" s="582">
        <v>1111</v>
      </c>
      <c r="B1112" s="841" t="s">
        <v>1614</v>
      </c>
    </row>
    <row r="1113" spans="1:2" x14ac:dyDescent="0.2">
      <c r="A1113" s="582">
        <v>1112</v>
      </c>
      <c r="B1113" s="838" t="s">
        <v>1056</v>
      </c>
    </row>
    <row r="1114" spans="1:2" ht="63.75" x14ac:dyDescent="0.2">
      <c r="A1114" s="582">
        <v>1113</v>
      </c>
      <c r="B1114" s="841" t="s">
        <v>1615</v>
      </c>
    </row>
    <row r="1115" spans="1:2" ht="38.25" x14ac:dyDescent="0.2">
      <c r="A1115" s="582">
        <v>1114</v>
      </c>
      <c r="B1115" s="841" t="s">
        <v>1616</v>
      </c>
    </row>
    <row r="1116" spans="1:2" ht="89.25" x14ac:dyDescent="0.2">
      <c r="A1116" s="582">
        <v>1115</v>
      </c>
      <c r="B1116" s="841" t="s">
        <v>1617</v>
      </c>
    </row>
    <row r="1117" spans="1:2" ht="25.5" x14ac:dyDescent="0.2">
      <c r="A1117" s="582">
        <v>1116</v>
      </c>
      <c r="B1117" s="841" t="s">
        <v>1618</v>
      </c>
    </row>
    <row r="1118" spans="1:2" x14ac:dyDescent="0.2">
      <c r="A1118" s="582">
        <v>1117</v>
      </c>
      <c r="B1118" s="838" t="s">
        <v>1619</v>
      </c>
    </row>
    <row r="1119" spans="1:2" ht="38.25" x14ac:dyDescent="0.2">
      <c r="A1119" s="582">
        <v>1118</v>
      </c>
      <c r="B1119" s="841" t="s">
        <v>1620</v>
      </c>
    </row>
    <row r="1120" spans="1:2" x14ac:dyDescent="0.2">
      <c r="A1120" s="582">
        <v>1119</v>
      </c>
      <c r="B1120" s="841" t="s">
        <v>1621</v>
      </c>
    </row>
    <row r="1121" spans="1:2" x14ac:dyDescent="0.2">
      <c r="A1121" s="582">
        <v>1120</v>
      </c>
      <c r="B1121" s="841" t="s">
        <v>1622</v>
      </c>
    </row>
    <row r="1122" spans="1:2" ht="25.5" x14ac:dyDescent="0.2">
      <c r="A1122" s="582">
        <v>1121</v>
      </c>
      <c r="B1122" s="841" t="s">
        <v>1623</v>
      </c>
    </row>
    <row r="1123" spans="1:2" ht="63.75" x14ac:dyDescent="0.2">
      <c r="A1123" s="582">
        <v>1122</v>
      </c>
      <c r="B1123" s="841" t="s">
        <v>1624</v>
      </c>
    </row>
    <row r="1124" spans="1:2" ht="25.5" x14ac:dyDescent="0.2">
      <c r="A1124" s="582">
        <v>1123</v>
      </c>
      <c r="B1124" s="843" t="s">
        <v>1625</v>
      </c>
    </row>
    <row r="1125" spans="1:2" ht="25.5" x14ac:dyDescent="0.2">
      <c r="A1125" s="582">
        <v>1124</v>
      </c>
      <c r="B1125" s="841" t="s">
        <v>1626</v>
      </c>
    </row>
    <row r="1126" spans="1:2" x14ac:dyDescent="0.2">
      <c r="A1126" s="582">
        <v>1125</v>
      </c>
      <c r="B1126" s="843" t="s">
        <v>1627</v>
      </c>
    </row>
    <row r="1127" spans="1:2" x14ac:dyDescent="0.2">
      <c r="A1127" s="582">
        <v>1126</v>
      </c>
      <c r="B1127" s="841" t="s">
        <v>1628</v>
      </c>
    </row>
    <row r="1128" spans="1:2" x14ac:dyDescent="0.2">
      <c r="A1128" s="582">
        <v>1127</v>
      </c>
      <c r="B1128" s="841" t="s">
        <v>1629</v>
      </c>
    </row>
    <row r="1129" spans="1:2" ht="76.5" x14ac:dyDescent="0.2">
      <c r="A1129" s="582">
        <v>1128</v>
      </c>
      <c r="B1129" s="841" t="s">
        <v>1630</v>
      </c>
    </row>
    <row r="1130" spans="1:2" ht="76.5" x14ac:dyDescent="0.2">
      <c r="A1130" s="582">
        <v>1129</v>
      </c>
      <c r="B1130" s="841" t="s">
        <v>1631</v>
      </c>
    </row>
    <row r="1131" spans="1:2" x14ac:dyDescent="0.2">
      <c r="A1131" s="582">
        <v>1130</v>
      </c>
      <c r="B1131" s="838" t="s">
        <v>1632</v>
      </c>
    </row>
    <row r="1132" spans="1:2" x14ac:dyDescent="0.2">
      <c r="A1132" s="582">
        <v>1131</v>
      </c>
      <c r="B1132" s="840" t="s">
        <v>221</v>
      </c>
    </row>
    <row r="1133" spans="1:2" x14ac:dyDescent="0.2">
      <c r="A1133" s="582">
        <v>1132</v>
      </c>
      <c r="B1133" s="839" t="s">
        <v>1633</v>
      </c>
    </row>
    <row r="1134" spans="1:2" x14ac:dyDescent="0.2">
      <c r="A1134" s="582">
        <v>1133</v>
      </c>
      <c r="B1134" s="838" t="s">
        <v>1634</v>
      </c>
    </row>
    <row r="1135" spans="1:2" x14ac:dyDescent="0.2">
      <c r="A1135" s="582">
        <v>1134</v>
      </c>
      <c r="B1135" s="631" t="s">
        <v>1635</v>
      </c>
    </row>
    <row r="1136" spans="1:2" x14ac:dyDescent="0.2">
      <c r="A1136" s="582">
        <v>1135</v>
      </c>
      <c r="B1136" s="631" t="s">
        <v>1636</v>
      </c>
    </row>
    <row r="1137" spans="1:3" x14ac:dyDescent="0.2">
      <c r="A1137" s="582">
        <v>1136</v>
      </c>
      <c r="B1137" s="631" t="s">
        <v>1637</v>
      </c>
    </row>
    <row r="1138" spans="1:3" x14ac:dyDescent="0.2">
      <c r="A1138" s="582">
        <v>1137</v>
      </c>
      <c r="B1138" s="631" t="s">
        <v>1638</v>
      </c>
    </row>
    <row r="1139" spans="1:3" x14ac:dyDescent="0.2">
      <c r="A1139" s="582">
        <v>1138</v>
      </c>
      <c r="B1139" s="631" t="s">
        <v>1639</v>
      </c>
    </row>
    <row r="1140" spans="1:3" ht="76.5" x14ac:dyDescent="0.2">
      <c r="A1140" s="582">
        <v>1139</v>
      </c>
      <c r="B1140" s="841" t="s">
        <v>1640</v>
      </c>
    </row>
    <row r="1141" spans="1:3" x14ac:dyDescent="0.2">
      <c r="A1141" s="582">
        <v>1140</v>
      </c>
      <c r="B1141" s="631" t="s">
        <v>1641</v>
      </c>
    </row>
    <row r="1142" spans="1:3" x14ac:dyDescent="0.2">
      <c r="A1142" s="582">
        <v>1141</v>
      </c>
      <c r="B1142" s="631" t="s">
        <v>1642</v>
      </c>
    </row>
    <row r="1143" spans="1:3" ht="76.5" x14ac:dyDescent="0.2">
      <c r="A1143" s="582">
        <v>1142</v>
      </c>
      <c r="B1143" s="841" t="s">
        <v>1643</v>
      </c>
    </row>
    <row r="1144" spans="1:3" x14ac:dyDescent="0.2">
      <c r="A1144" s="582">
        <v>1143</v>
      </c>
      <c r="B1144" s="838" t="s">
        <v>1644</v>
      </c>
    </row>
    <row r="1145" spans="1:3" x14ac:dyDescent="0.2">
      <c r="A1145" s="582">
        <v>1144</v>
      </c>
      <c r="B1145" s="631" t="s">
        <v>1645</v>
      </c>
    </row>
    <row r="1146" spans="1:3" ht="102.75" thickBot="1" x14ac:dyDescent="0.25">
      <c r="A1146" s="582">
        <v>1145</v>
      </c>
      <c r="B1146" s="841" t="s">
        <v>1646</v>
      </c>
    </row>
    <row r="1147" spans="1:3" ht="13.5" customHeight="1" thickBot="1" x14ac:dyDescent="0.25">
      <c r="A1147" s="582">
        <v>1146</v>
      </c>
      <c r="B1147" s="844" t="s">
        <v>1647</v>
      </c>
    </row>
    <row r="1148" spans="1:3" ht="18.75" customHeight="1" thickBot="1" x14ac:dyDescent="0.25">
      <c r="A1148" s="582">
        <v>1147</v>
      </c>
      <c r="B1148" s="845" t="s">
        <v>1648</v>
      </c>
    </row>
    <row r="1149" spans="1:3" ht="13.5" thickBot="1" x14ac:dyDescent="0.25">
      <c r="A1149" s="582">
        <v>1148</v>
      </c>
      <c r="B1149" s="846" t="s">
        <v>1649</v>
      </c>
    </row>
    <row r="1150" spans="1:3" x14ac:dyDescent="0.2">
      <c r="A1150" s="582">
        <v>1149</v>
      </c>
      <c r="B1150" s="78" t="s">
        <v>1764</v>
      </c>
    </row>
    <row r="1151" spans="1:3" ht="13.5" thickBot="1" x14ac:dyDescent="0.25">
      <c r="A1151" s="710">
        <v>1500</v>
      </c>
      <c r="B1151" s="711" t="s">
        <v>546</v>
      </c>
      <c r="C1151" s="711" t="s">
        <v>546</v>
      </c>
    </row>
    <row r="1152" spans="1:3" ht="13.5" thickBot="1" x14ac:dyDescent="0.25">
      <c r="A1152" s="590">
        <v>1501</v>
      </c>
      <c r="B1152" s="847" t="s">
        <v>1650</v>
      </c>
    </row>
    <row r="1153" spans="1:3" ht="13.5" thickBot="1" x14ac:dyDescent="0.25">
      <c r="A1153" s="590">
        <v>1502</v>
      </c>
      <c r="B1153" s="848" t="s">
        <v>1651</v>
      </c>
      <c r="C1153" s="78" t="s">
        <v>548</v>
      </c>
    </row>
    <row r="1154" spans="1:3" ht="26.25" thickBot="1" x14ac:dyDescent="0.25">
      <c r="A1154" s="590">
        <v>1503</v>
      </c>
      <c r="B1154" s="848" t="s">
        <v>1652</v>
      </c>
      <c r="C1154" s="78" t="s">
        <v>549</v>
      </c>
    </row>
    <row r="1155" spans="1:3" ht="51.75" thickBot="1" x14ac:dyDescent="0.25">
      <c r="A1155" s="590">
        <v>1504</v>
      </c>
      <c r="B1155" s="849" t="s">
        <v>1653</v>
      </c>
    </row>
    <row r="1156" spans="1:3" ht="13.5" thickBot="1" x14ac:dyDescent="0.25">
      <c r="A1156" s="590">
        <v>1505</v>
      </c>
      <c r="B1156" s="850" t="s">
        <v>1654</v>
      </c>
      <c r="C1156" s="78" t="s">
        <v>549</v>
      </c>
    </row>
    <row r="1157" spans="1:3" ht="90.75" thickBot="1" x14ac:dyDescent="0.25">
      <c r="A1157" s="590">
        <v>1506</v>
      </c>
      <c r="B1157" s="851" t="s">
        <v>1655</v>
      </c>
    </row>
    <row r="1158" spans="1:3" ht="13.5" thickBot="1" x14ac:dyDescent="0.25">
      <c r="A1158" s="590">
        <v>1507</v>
      </c>
      <c r="B1158" s="848" t="s">
        <v>1656</v>
      </c>
      <c r="C1158" s="78" t="s">
        <v>549</v>
      </c>
    </row>
    <row r="1159" spans="1:3" ht="39" thickBot="1" x14ac:dyDescent="0.25">
      <c r="A1159" s="590">
        <v>1508</v>
      </c>
      <c r="B1159" s="849" t="s">
        <v>1657</v>
      </c>
    </row>
    <row r="1160" spans="1:3" ht="34.5" thickBot="1" x14ac:dyDescent="0.25">
      <c r="A1160" s="590">
        <v>1509</v>
      </c>
      <c r="B1160" s="852" t="s">
        <v>1658</v>
      </c>
    </row>
    <row r="1161" spans="1:3" ht="23.25" thickBot="1" x14ac:dyDescent="0.25">
      <c r="A1161" s="590">
        <v>1510</v>
      </c>
      <c r="B1161" s="852" t="s">
        <v>1659</v>
      </c>
    </row>
    <row r="1162" spans="1:3" ht="13.5" thickBot="1" x14ac:dyDescent="0.25">
      <c r="A1162" s="590">
        <v>1511</v>
      </c>
      <c r="B1162" s="853" t="s">
        <v>1660</v>
      </c>
    </row>
    <row r="1163" spans="1:3" ht="13.5" thickBot="1" x14ac:dyDescent="0.25">
      <c r="A1163" s="590">
        <v>1512</v>
      </c>
      <c r="B1163" s="853" t="s">
        <v>1661</v>
      </c>
    </row>
    <row r="1164" spans="1:3" ht="13.5" thickBot="1" x14ac:dyDescent="0.25">
      <c r="A1164" s="590">
        <v>1513</v>
      </c>
      <c r="B1164" s="854" t="s">
        <v>1662</v>
      </c>
    </row>
    <row r="1165" spans="1:3" ht="45.75" thickBot="1" x14ac:dyDescent="0.25">
      <c r="A1165" s="590">
        <v>1514</v>
      </c>
      <c r="B1165" s="855" t="s">
        <v>1765</v>
      </c>
    </row>
    <row r="1166" spans="1:3" ht="34.5" thickBot="1" x14ac:dyDescent="0.25">
      <c r="A1166" s="590">
        <v>1515</v>
      </c>
      <c r="B1166" s="855" t="s">
        <v>1663</v>
      </c>
    </row>
    <row r="1167" spans="1:3" ht="26.25" thickBot="1" x14ac:dyDescent="0.25">
      <c r="A1167" s="590">
        <v>1516</v>
      </c>
      <c r="B1167" s="854" t="s">
        <v>1664</v>
      </c>
    </row>
    <row r="1168" spans="1:3" ht="34.5" thickBot="1" x14ac:dyDescent="0.25">
      <c r="A1168" s="590">
        <v>1517</v>
      </c>
      <c r="B1168" s="855" t="s">
        <v>1665</v>
      </c>
    </row>
    <row r="1169" spans="1:2" ht="39" thickBot="1" x14ac:dyDescent="0.25">
      <c r="A1169" s="590">
        <v>1518</v>
      </c>
      <c r="B1169" s="854" t="s">
        <v>1666</v>
      </c>
    </row>
    <row r="1170" spans="1:2" ht="23.25" thickBot="1" x14ac:dyDescent="0.25">
      <c r="A1170" s="590">
        <v>1519</v>
      </c>
      <c r="B1170" s="855" t="s">
        <v>1667</v>
      </c>
    </row>
    <row r="1171" spans="1:2" ht="23.25" thickBot="1" x14ac:dyDescent="0.25">
      <c r="A1171" s="590">
        <v>1520</v>
      </c>
      <c r="B1171" s="855" t="s">
        <v>1668</v>
      </c>
    </row>
    <row r="1172" spans="1:2" ht="13.5" thickBot="1" x14ac:dyDescent="0.25">
      <c r="A1172" s="590">
        <v>1521</v>
      </c>
      <c r="B1172" s="856" t="s">
        <v>1669</v>
      </c>
    </row>
    <row r="1173" spans="1:2" ht="13.5" thickBot="1" x14ac:dyDescent="0.25">
      <c r="A1173" s="590">
        <v>1522</v>
      </c>
      <c r="B1173" s="855" t="s">
        <v>1670</v>
      </c>
    </row>
    <row r="1174" spans="1:2" ht="13.5" thickBot="1" x14ac:dyDescent="0.25">
      <c r="A1174" s="590">
        <v>1523</v>
      </c>
      <c r="B1174" s="855" t="s">
        <v>1671</v>
      </c>
    </row>
    <row r="1175" spans="1:2" ht="34.5" thickBot="1" x14ac:dyDescent="0.25">
      <c r="A1175" s="590">
        <v>1524</v>
      </c>
      <c r="B1175" s="855" t="s">
        <v>1672</v>
      </c>
    </row>
    <row r="1176" spans="1:2" ht="13.5" thickBot="1" x14ac:dyDescent="0.25">
      <c r="A1176" s="590">
        <v>1525</v>
      </c>
      <c r="B1176" s="856" t="s">
        <v>1673</v>
      </c>
    </row>
    <row r="1177" spans="1:2" ht="23.25" thickBot="1" x14ac:dyDescent="0.25">
      <c r="A1177" s="590">
        <v>1526</v>
      </c>
      <c r="B1177" s="855" t="s">
        <v>1674</v>
      </c>
    </row>
    <row r="1178" spans="1:2" ht="23.25" thickBot="1" x14ac:dyDescent="0.25">
      <c r="A1178" s="590">
        <v>1527</v>
      </c>
      <c r="B1178" s="855" t="s">
        <v>1675</v>
      </c>
    </row>
    <row r="1179" spans="1:2" ht="34.5" thickBot="1" x14ac:dyDescent="0.25">
      <c r="A1179" s="590">
        <v>1528</v>
      </c>
      <c r="B1179" s="855" t="s">
        <v>1676</v>
      </c>
    </row>
    <row r="1180" spans="1:2" ht="23.25" thickBot="1" x14ac:dyDescent="0.25">
      <c r="A1180" s="590">
        <v>1529</v>
      </c>
      <c r="B1180" s="855" t="s">
        <v>1677</v>
      </c>
    </row>
    <row r="1181" spans="1:2" ht="13.5" thickBot="1" x14ac:dyDescent="0.25">
      <c r="A1181" s="590">
        <v>1530</v>
      </c>
      <c r="B1181" s="856" t="s">
        <v>1678</v>
      </c>
    </row>
    <row r="1182" spans="1:2" ht="13.5" thickBot="1" x14ac:dyDescent="0.25">
      <c r="A1182" s="590">
        <v>1531</v>
      </c>
      <c r="B1182" s="856" t="s">
        <v>1679</v>
      </c>
    </row>
    <row r="1183" spans="1:2" ht="13.5" thickBot="1" x14ac:dyDescent="0.25">
      <c r="A1183" s="590">
        <v>1532</v>
      </c>
      <c r="B1183" s="856" t="s">
        <v>1680</v>
      </c>
    </row>
    <row r="1184" spans="1:2" ht="45.75" thickBot="1" x14ac:dyDescent="0.25">
      <c r="A1184" s="590">
        <v>1533</v>
      </c>
      <c r="B1184" s="855" t="s">
        <v>1681</v>
      </c>
    </row>
    <row r="1185" spans="1:2" ht="45.75" thickBot="1" x14ac:dyDescent="0.25">
      <c r="A1185" s="590">
        <v>1534</v>
      </c>
      <c r="B1185" s="855" t="s">
        <v>1682</v>
      </c>
    </row>
    <row r="1186" spans="1:2" ht="13.5" thickBot="1" x14ac:dyDescent="0.25">
      <c r="A1186" s="590">
        <v>1535</v>
      </c>
      <c r="B1186" s="856" t="s">
        <v>1683</v>
      </c>
    </row>
    <row r="1187" spans="1:2" ht="13.5" thickBot="1" x14ac:dyDescent="0.25">
      <c r="A1187" s="590">
        <v>1536</v>
      </c>
      <c r="B1187" s="855" t="s">
        <v>1684</v>
      </c>
    </row>
    <row r="1188" spans="1:2" ht="23.25" thickBot="1" x14ac:dyDescent="0.25">
      <c r="A1188" s="590">
        <v>1537</v>
      </c>
      <c r="B1188" s="855" t="s">
        <v>1685</v>
      </c>
    </row>
    <row r="1189" spans="1:2" ht="23.25" thickBot="1" x14ac:dyDescent="0.25">
      <c r="A1189" s="590">
        <v>1538</v>
      </c>
      <c r="B1189" s="855" t="s">
        <v>1686</v>
      </c>
    </row>
    <row r="1190" spans="1:2" ht="34.5" thickBot="1" x14ac:dyDescent="0.25">
      <c r="A1190" s="590">
        <v>1539</v>
      </c>
      <c r="B1190" s="855" t="s">
        <v>1687</v>
      </c>
    </row>
    <row r="1191" spans="1:2" ht="45.75" thickBot="1" x14ac:dyDescent="0.25">
      <c r="A1191" s="590">
        <v>1540</v>
      </c>
      <c r="B1191" s="855" t="s">
        <v>1688</v>
      </c>
    </row>
    <row r="1192" spans="1:2" ht="13.5" thickBot="1" x14ac:dyDescent="0.25">
      <c r="A1192" s="590">
        <v>1541</v>
      </c>
      <c r="B1192" s="856" t="s">
        <v>1689</v>
      </c>
    </row>
    <row r="1193" spans="1:2" ht="34.5" thickBot="1" x14ac:dyDescent="0.25">
      <c r="A1193" s="590">
        <v>1542</v>
      </c>
      <c r="B1193" s="855" t="s">
        <v>1690</v>
      </c>
    </row>
    <row r="1194" spans="1:2" ht="34.5" thickBot="1" x14ac:dyDescent="0.25">
      <c r="A1194" s="590">
        <v>1543</v>
      </c>
      <c r="B1194" s="855" t="s">
        <v>1691</v>
      </c>
    </row>
    <row r="1195" spans="1:2" ht="23.25" thickBot="1" x14ac:dyDescent="0.25">
      <c r="A1195" s="590">
        <v>1544</v>
      </c>
      <c r="B1195" s="855" t="s">
        <v>1692</v>
      </c>
    </row>
    <row r="1196" spans="1:2" ht="13.5" thickBot="1" x14ac:dyDescent="0.25">
      <c r="A1196" s="590">
        <v>1545</v>
      </c>
      <c r="B1196" s="856" t="s">
        <v>1693</v>
      </c>
    </row>
    <row r="1197" spans="1:2" ht="23.25" thickBot="1" x14ac:dyDescent="0.25">
      <c r="A1197" s="590">
        <v>1546</v>
      </c>
      <c r="B1197" s="855" t="s">
        <v>1694</v>
      </c>
    </row>
    <row r="1198" spans="1:2" ht="13.5" thickBot="1" x14ac:dyDescent="0.25">
      <c r="A1198" s="590">
        <v>1547</v>
      </c>
      <c r="B1198" s="854" t="s">
        <v>1695</v>
      </c>
    </row>
    <row r="1199" spans="1:2" ht="34.5" thickBot="1" x14ac:dyDescent="0.25">
      <c r="A1199" s="590">
        <v>1548</v>
      </c>
      <c r="B1199" s="855" t="s">
        <v>1696</v>
      </c>
    </row>
    <row r="1200" spans="1:2" ht="21.75" thickBot="1" x14ac:dyDescent="0.25">
      <c r="A1200" s="590">
        <v>1549</v>
      </c>
      <c r="B1200" s="856" t="s">
        <v>1697</v>
      </c>
    </row>
    <row r="1201" spans="1:2" ht="13.5" thickBot="1" x14ac:dyDescent="0.25">
      <c r="A1201" s="590">
        <v>1550</v>
      </c>
      <c r="B1201" s="857" t="s">
        <v>539</v>
      </c>
    </row>
    <row r="1202" spans="1:2" ht="13.5" thickBot="1" x14ac:dyDescent="0.25">
      <c r="A1202" s="590">
        <v>1551</v>
      </c>
      <c r="B1202" s="854" t="s">
        <v>1698</v>
      </c>
    </row>
    <row r="1203" spans="1:2" ht="64.5" thickBot="1" x14ac:dyDescent="0.25">
      <c r="A1203" s="590">
        <v>1552</v>
      </c>
      <c r="B1203" s="854" t="s">
        <v>1699</v>
      </c>
    </row>
    <row r="1204" spans="1:2" ht="54.75" thickBot="1" x14ac:dyDescent="0.25">
      <c r="A1204" s="590">
        <v>1553</v>
      </c>
      <c r="B1204" s="858" t="s">
        <v>1700</v>
      </c>
    </row>
    <row r="1205" spans="1:2" ht="16.5" thickBot="1" x14ac:dyDescent="0.25">
      <c r="A1205" s="590">
        <v>1554</v>
      </c>
      <c r="B1205" s="859" t="s">
        <v>1701</v>
      </c>
    </row>
    <row r="1206" spans="1:2" ht="51.75" thickBot="1" x14ac:dyDescent="0.25">
      <c r="A1206" s="590">
        <v>1555</v>
      </c>
      <c r="B1206" s="860" t="s">
        <v>1702</v>
      </c>
    </row>
    <row r="1207" spans="1:2" ht="26.25" thickBot="1" x14ac:dyDescent="0.25">
      <c r="A1207" s="590">
        <v>1556</v>
      </c>
      <c r="B1207" s="854" t="s">
        <v>1703</v>
      </c>
    </row>
    <row r="1208" spans="1:2" ht="23.25" thickBot="1" x14ac:dyDescent="0.25">
      <c r="A1208" s="590">
        <v>1557</v>
      </c>
      <c r="B1208" s="855" t="s">
        <v>1704</v>
      </c>
    </row>
    <row r="1209" spans="1:2" ht="45.75" thickBot="1" x14ac:dyDescent="0.25">
      <c r="A1209" s="590">
        <v>1558</v>
      </c>
      <c r="B1209" s="855" t="s">
        <v>1766</v>
      </c>
    </row>
    <row r="1210" spans="1:2" ht="23.25" thickBot="1" x14ac:dyDescent="0.25">
      <c r="A1210" s="590">
        <v>1559</v>
      </c>
      <c r="B1210" s="855" t="s">
        <v>1705</v>
      </c>
    </row>
    <row r="1211" spans="1:2" ht="34.5" thickBot="1" x14ac:dyDescent="0.25">
      <c r="A1211" s="590">
        <v>1560</v>
      </c>
      <c r="B1211" s="855" t="s">
        <v>1706</v>
      </c>
    </row>
    <row r="1212" spans="1:2" ht="34.5" thickBot="1" x14ac:dyDescent="0.25">
      <c r="A1212" s="590">
        <v>1561</v>
      </c>
      <c r="B1212" s="855" t="s">
        <v>1707</v>
      </c>
    </row>
    <row r="1213" spans="1:2" ht="32.25" thickBot="1" x14ac:dyDescent="0.25">
      <c r="A1213" s="590">
        <v>1562</v>
      </c>
      <c r="B1213" s="859" t="s">
        <v>1708</v>
      </c>
    </row>
    <row r="1214" spans="1:2" ht="45.75" thickBot="1" x14ac:dyDescent="0.25">
      <c r="A1214" s="590">
        <v>1563</v>
      </c>
      <c r="B1214" s="852" t="s">
        <v>1709</v>
      </c>
    </row>
    <row r="1215" spans="1:2" ht="64.5" thickBot="1" x14ac:dyDescent="0.25">
      <c r="A1215" s="590">
        <v>1564</v>
      </c>
      <c r="B1215" s="854" t="s">
        <v>1767</v>
      </c>
    </row>
    <row r="1216" spans="1:2" ht="26.25" thickBot="1" x14ac:dyDescent="0.25">
      <c r="A1216" s="590">
        <v>1565</v>
      </c>
      <c r="B1216" s="854" t="s">
        <v>1710</v>
      </c>
    </row>
    <row r="1217" spans="1:2" ht="51.75" thickBot="1" x14ac:dyDescent="0.25">
      <c r="A1217" s="590">
        <v>1566</v>
      </c>
      <c r="B1217" s="854" t="s">
        <v>1711</v>
      </c>
    </row>
    <row r="1218" spans="1:2" ht="13.5" thickBot="1" x14ac:dyDescent="0.25">
      <c r="A1218" s="590">
        <v>1567</v>
      </c>
      <c r="B1218" s="854" t="s">
        <v>1712</v>
      </c>
    </row>
    <row r="1219" spans="1:2" ht="13.5" thickBot="1" x14ac:dyDescent="0.25">
      <c r="A1219" s="590">
        <v>1568</v>
      </c>
      <c r="B1219" s="861" t="s">
        <v>1768</v>
      </c>
    </row>
    <row r="1220" spans="1:2" ht="45.75" thickBot="1" x14ac:dyDescent="0.25">
      <c r="A1220" s="590">
        <v>1569</v>
      </c>
      <c r="B1220" s="852" t="s">
        <v>1769</v>
      </c>
    </row>
    <row r="1221" spans="1:2" ht="23.25" thickBot="1" x14ac:dyDescent="0.25">
      <c r="A1221" s="590">
        <v>1570</v>
      </c>
      <c r="B1221" s="852" t="s">
        <v>1713</v>
      </c>
    </row>
    <row r="1222" spans="1:2" ht="26.25" thickBot="1" x14ac:dyDescent="0.25">
      <c r="A1222" s="590">
        <v>1571</v>
      </c>
      <c r="B1222" s="861" t="s">
        <v>1714</v>
      </c>
    </row>
    <row r="1223" spans="1:2" ht="23.25" thickBot="1" x14ac:dyDescent="0.25">
      <c r="A1223" s="590">
        <v>1572</v>
      </c>
      <c r="B1223" s="852" t="s">
        <v>1715</v>
      </c>
    </row>
    <row r="1224" spans="1:2" ht="23.25" thickBot="1" x14ac:dyDescent="0.25">
      <c r="A1224" s="590">
        <v>1573</v>
      </c>
      <c r="B1224" s="852" t="s">
        <v>1716</v>
      </c>
    </row>
    <row r="1225" spans="1:2" ht="45.75" thickBot="1" x14ac:dyDescent="0.25">
      <c r="A1225" s="590">
        <v>1574</v>
      </c>
      <c r="B1225" s="852" t="s">
        <v>1717</v>
      </c>
    </row>
    <row r="1226" spans="1:2" ht="39" thickBot="1" x14ac:dyDescent="0.25">
      <c r="A1226" s="590">
        <v>1575</v>
      </c>
      <c r="B1226" s="854" t="s">
        <v>1718</v>
      </c>
    </row>
    <row r="1227" spans="1:2" ht="26.25" thickBot="1" x14ac:dyDescent="0.25">
      <c r="A1227" s="590">
        <v>1576</v>
      </c>
      <c r="B1227" s="854" t="s">
        <v>1719</v>
      </c>
    </row>
    <row r="1228" spans="1:2" ht="39" thickBot="1" x14ac:dyDescent="0.25">
      <c r="A1228" s="590">
        <v>1577</v>
      </c>
      <c r="B1228" s="854" t="s">
        <v>1720</v>
      </c>
    </row>
    <row r="1229" spans="1:2" ht="39" thickBot="1" x14ac:dyDescent="0.25">
      <c r="A1229" s="590">
        <v>1578</v>
      </c>
      <c r="B1229" s="854" t="s">
        <v>1721</v>
      </c>
    </row>
    <row r="1230" spans="1:2" ht="39" thickBot="1" x14ac:dyDescent="0.25">
      <c r="A1230" s="590">
        <v>1579</v>
      </c>
      <c r="B1230" s="854" t="s">
        <v>1722</v>
      </c>
    </row>
    <row r="1231" spans="1:2" ht="39" thickBot="1" x14ac:dyDescent="0.25">
      <c r="A1231" s="590">
        <v>1580</v>
      </c>
      <c r="B1231" s="854" t="s">
        <v>1723</v>
      </c>
    </row>
    <row r="1232" spans="1:2" ht="39" thickBot="1" x14ac:dyDescent="0.25">
      <c r="A1232" s="590">
        <v>1581</v>
      </c>
      <c r="B1232" s="854" t="s">
        <v>1724</v>
      </c>
    </row>
    <row r="1233" spans="1:2" ht="26.25" thickBot="1" x14ac:dyDescent="0.25">
      <c r="A1233" s="590">
        <v>1582</v>
      </c>
      <c r="B1233" s="854" t="s">
        <v>1725</v>
      </c>
    </row>
    <row r="1234" spans="1:2" ht="34.5" thickBot="1" x14ac:dyDescent="0.25">
      <c r="A1234" s="590">
        <v>1583</v>
      </c>
      <c r="B1234" s="852" t="s">
        <v>1726</v>
      </c>
    </row>
    <row r="1235" spans="1:2" ht="34.5" thickBot="1" x14ac:dyDescent="0.25">
      <c r="A1235" s="590">
        <v>1584</v>
      </c>
      <c r="B1235" s="852" t="s">
        <v>1727</v>
      </c>
    </row>
    <row r="1236" spans="1:2" ht="13.5" thickBot="1" x14ac:dyDescent="0.25">
      <c r="A1236" s="590">
        <v>1585</v>
      </c>
      <c r="B1236" s="852" t="s">
        <v>1728</v>
      </c>
    </row>
    <row r="1237" spans="1:2" ht="27" thickBot="1" x14ac:dyDescent="0.25">
      <c r="A1237" s="590">
        <v>1586</v>
      </c>
      <c r="B1237" s="862" t="s">
        <v>1729</v>
      </c>
    </row>
    <row r="1238" spans="1:2" ht="27" thickBot="1" x14ac:dyDescent="0.25">
      <c r="A1238" s="590">
        <v>1587</v>
      </c>
      <c r="B1238" s="862" t="s">
        <v>1730</v>
      </c>
    </row>
    <row r="1239" spans="1:2" ht="27" thickBot="1" x14ac:dyDescent="0.25">
      <c r="A1239" s="590">
        <v>1588</v>
      </c>
      <c r="B1239" s="862" t="s">
        <v>1731</v>
      </c>
    </row>
    <row r="1240" spans="1:2" ht="27" thickBot="1" x14ac:dyDescent="0.25">
      <c r="A1240" s="590">
        <v>1589</v>
      </c>
      <c r="B1240" s="862" t="s">
        <v>1732</v>
      </c>
    </row>
    <row r="1241" spans="1:2" ht="13.5" thickBot="1" x14ac:dyDescent="0.25">
      <c r="A1241" s="590">
        <v>1590</v>
      </c>
      <c r="B1241" s="863" t="s">
        <v>1733</v>
      </c>
    </row>
    <row r="1242" spans="1:2" ht="13.5" thickBot="1" x14ac:dyDescent="0.25">
      <c r="A1242" s="590">
        <v>1591</v>
      </c>
      <c r="B1242" s="863" t="s">
        <v>1734</v>
      </c>
    </row>
    <row r="1243" spans="1:2" ht="13.5" thickBot="1" x14ac:dyDescent="0.25">
      <c r="A1243" s="590">
        <v>1592</v>
      </c>
      <c r="B1243" s="863" t="s">
        <v>1735</v>
      </c>
    </row>
    <row r="1244" spans="1:2" ht="13.5" thickBot="1" x14ac:dyDescent="0.25">
      <c r="A1244" s="590">
        <v>1593</v>
      </c>
      <c r="B1244" s="863" t="s">
        <v>1736</v>
      </c>
    </row>
    <row r="1245" spans="1:2" ht="13.5" thickBot="1" x14ac:dyDescent="0.25">
      <c r="A1245" s="590">
        <v>1594</v>
      </c>
      <c r="B1245" s="863" t="s">
        <v>1737</v>
      </c>
    </row>
    <row r="1246" spans="1:2" ht="13.5" thickBot="1" x14ac:dyDescent="0.25">
      <c r="A1246" s="590">
        <v>1595</v>
      </c>
      <c r="B1246" s="863" t="s">
        <v>1738</v>
      </c>
    </row>
    <row r="1247" spans="1:2" ht="13.5" thickBot="1" x14ac:dyDescent="0.25">
      <c r="A1247" s="590">
        <v>1596</v>
      </c>
      <c r="B1247" s="863" t="s">
        <v>1739</v>
      </c>
    </row>
    <row r="1248" spans="1:2" ht="13.5" thickBot="1" x14ac:dyDescent="0.25">
      <c r="A1248" s="590">
        <v>1597</v>
      </c>
      <c r="B1248" s="863" t="s">
        <v>1740</v>
      </c>
    </row>
    <row r="1249" spans="1:2" ht="13.5" thickBot="1" x14ac:dyDescent="0.25">
      <c r="A1249" s="590">
        <v>1598</v>
      </c>
      <c r="B1249" s="863" t="s">
        <v>1741</v>
      </c>
    </row>
    <row r="1250" spans="1:2" ht="13.5" thickBot="1" x14ac:dyDescent="0.25">
      <c r="A1250" s="590">
        <v>1599</v>
      </c>
      <c r="B1250" s="863" t="s">
        <v>1742</v>
      </c>
    </row>
    <row r="1251" spans="1:2" ht="13.5" thickBot="1" x14ac:dyDescent="0.25">
      <c r="A1251" s="590">
        <v>1600</v>
      </c>
      <c r="B1251" s="863" t="s">
        <v>66</v>
      </c>
    </row>
    <row r="1252" spans="1:2" ht="13.5" thickBot="1" x14ac:dyDescent="0.25">
      <c r="A1252" s="590">
        <v>1601</v>
      </c>
      <c r="B1252" s="863" t="s">
        <v>1743</v>
      </c>
    </row>
    <row r="1253" spans="1:2" ht="13.5" thickBot="1" x14ac:dyDescent="0.25">
      <c r="A1253" s="590">
        <v>1602</v>
      </c>
      <c r="B1253" s="863" t="s">
        <v>1744</v>
      </c>
    </row>
    <row r="1254" spans="1:2" ht="13.5" thickBot="1" x14ac:dyDescent="0.25">
      <c r="A1254" s="590">
        <v>1603</v>
      </c>
      <c r="B1254" s="863" t="s">
        <v>1745</v>
      </c>
    </row>
    <row r="1255" spans="1:2" ht="13.5" thickBot="1" x14ac:dyDescent="0.25">
      <c r="A1255" s="590">
        <v>1604</v>
      </c>
      <c r="B1255" s="863" t="s">
        <v>1746</v>
      </c>
    </row>
    <row r="1256" spans="1:2" ht="13.5" thickBot="1" x14ac:dyDescent="0.25">
      <c r="A1256" s="590">
        <v>1605</v>
      </c>
      <c r="B1256" s="863" t="s">
        <v>1747</v>
      </c>
    </row>
    <row r="1257" spans="1:2" ht="13.5" thickBot="1" x14ac:dyDescent="0.25">
      <c r="A1257" s="590">
        <v>1606</v>
      </c>
      <c r="B1257" s="863" t="s">
        <v>1748</v>
      </c>
    </row>
    <row r="1258" spans="1:2" ht="13.5" thickBot="1" x14ac:dyDescent="0.25">
      <c r="A1258" s="590">
        <v>1607</v>
      </c>
      <c r="B1258" s="864" t="s">
        <v>1749</v>
      </c>
    </row>
    <row r="1259" spans="1:2" ht="13.5" thickBot="1" x14ac:dyDescent="0.25">
      <c r="A1259" s="590">
        <v>1608</v>
      </c>
      <c r="B1259" s="864" t="s">
        <v>1750</v>
      </c>
    </row>
    <row r="1260" spans="1:2" ht="13.5" thickBot="1" x14ac:dyDescent="0.25">
      <c r="A1260" s="590">
        <v>1609</v>
      </c>
      <c r="B1260" s="864" t="s">
        <v>1751</v>
      </c>
    </row>
    <row r="1261" spans="1:2" ht="13.5" thickBot="1" x14ac:dyDescent="0.25">
      <c r="A1261" s="590">
        <v>1610</v>
      </c>
      <c r="B1261" s="864" t="s">
        <v>1752</v>
      </c>
    </row>
    <row r="1262" spans="1:2" ht="13.5" thickBot="1" x14ac:dyDescent="0.25">
      <c r="A1262" s="590">
        <v>1611</v>
      </c>
      <c r="B1262" s="863" t="s">
        <v>1753</v>
      </c>
    </row>
    <row r="1263" spans="1:2" ht="13.5" thickBot="1" x14ac:dyDescent="0.25">
      <c r="A1263" s="590">
        <v>1612</v>
      </c>
      <c r="B1263" s="865" t="s">
        <v>1754</v>
      </c>
    </row>
    <row r="1264" spans="1:2" ht="13.5" thickBot="1" x14ac:dyDescent="0.25">
      <c r="A1264" s="590">
        <v>1613</v>
      </c>
      <c r="B1264" s="865" t="s">
        <v>1755</v>
      </c>
    </row>
    <row r="1265" spans="1:11" ht="13.5" thickBot="1" x14ac:dyDescent="0.25">
      <c r="A1265" s="590">
        <v>1614</v>
      </c>
      <c r="B1265" s="866" t="s">
        <v>1756</v>
      </c>
    </row>
    <row r="1266" spans="1:11" ht="13.5" thickBot="1" x14ac:dyDescent="0.25">
      <c r="A1266" s="590">
        <v>1615</v>
      </c>
      <c r="B1266" s="865" t="s">
        <v>1757</v>
      </c>
    </row>
    <row r="1267" spans="1:11" ht="13.5" thickBot="1" x14ac:dyDescent="0.25">
      <c r="A1267" s="590">
        <v>1616</v>
      </c>
      <c r="B1267" s="866" t="s">
        <v>1758</v>
      </c>
    </row>
    <row r="1268" spans="1:11" ht="13.5" thickBot="1" x14ac:dyDescent="0.25">
      <c r="A1268" s="590">
        <v>1617</v>
      </c>
      <c r="B1268" s="864" t="s">
        <v>1759</v>
      </c>
    </row>
    <row r="1269" spans="1:11" ht="13.5" thickBot="1" x14ac:dyDescent="0.25">
      <c r="A1269" s="590">
        <v>1618</v>
      </c>
      <c r="B1269" s="864" t="s">
        <v>1760</v>
      </c>
    </row>
    <row r="1270" spans="1:11" x14ac:dyDescent="0.2">
      <c r="A1270" s="590">
        <v>1619</v>
      </c>
      <c r="B1270" s="867" t="s">
        <v>1761</v>
      </c>
    </row>
    <row r="1271" spans="1:11" x14ac:dyDescent="0.2">
      <c r="A1271" s="590">
        <v>1620</v>
      </c>
      <c r="B1271" s="868"/>
    </row>
    <row r="1272" spans="1:11" ht="13.5" thickBot="1" x14ac:dyDescent="0.25">
      <c r="A1272" s="590">
        <v>1621</v>
      </c>
      <c r="B1272" s="864" t="s">
        <v>1762</v>
      </c>
    </row>
    <row r="1273" spans="1:11" ht="12.75" customHeight="1" thickBot="1" x14ac:dyDescent="0.25">
      <c r="A1273" s="590">
        <v>1622</v>
      </c>
      <c r="B1273" s="864" t="s">
        <v>1763</v>
      </c>
      <c r="C1273" s="712"/>
      <c r="D1273" s="712"/>
      <c r="E1273" s="712"/>
      <c r="F1273" s="712"/>
      <c r="G1273" s="712"/>
      <c r="H1273" s="712"/>
      <c r="I1273" s="712"/>
      <c r="J1273" s="712"/>
      <c r="K1273" s="712"/>
    </row>
  </sheetData>
  <sheetProtection sheet="1" formatColumns="0" formatRows="0" insertHyperlinks="0"/>
  <phoneticPr fontId="72" type="noConversion"/>
  <conditionalFormatting sqref="B340:B346">
    <cfRule type="expression" dxfId="4" priority="26" stopIfTrue="1">
      <formula>$U$27</formula>
    </cfRule>
  </conditionalFormatting>
  <conditionalFormatting sqref="B442">
    <cfRule type="expression" dxfId="3" priority="27" stopIfTrue="1">
      <formula>NOT(ISERROR(SEARCH("!",B442)))</formula>
    </cfRule>
  </conditionalFormatting>
  <conditionalFormatting sqref="B483">
    <cfRule type="expression" dxfId="2" priority="28" stopIfTrue="1">
      <formula>$J$6=EUconst_NotRelevant</formula>
    </cfRule>
  </conditionalFormatting>
  <conditionalFormatting sqref="B963:B972 B974:B1057 B1059 B1132">
    <cfRule type="expression" dxfId="1" priority="29" stopIfTrue="1">
      <formula>NOT(ISERROR(SEARCH("!",B963)))</formula>
    </cfRule>
  </conditionalFormatting>
  <conditionalFormatting sqref="B973 B1058 B1061:B1126 B1131">
    <cfRule type="expression" dxfId="0" priority="30" stopIfTrue="1">
      <formula>$V973</formula>
    </cfRule>
  </conditionalFormatting>
  <dataValidations disablePrompts="1" count="9">
    <dataValidation type="list" allowBlank="1" showInputMessage="1" showErrorMessage="1" sqref="B140 B142 B145">
      <formula1>Euconst_MPReferenceDateTypes</formula1>
    </dataValidation>
    <dataValidation type="list" allowBlank="1" showInputMessage="1" showErrorMessage="1" sqref="B213 B215">
      <formula1>AnnexIActivities</formula1>
    </dataValidation>
    <dataValidation type="list" allowBlank="1" showInputMessage="1" showErrorMessage="1" sqref="B291 B296">
      <formula1>INDIRECT("$i$" &amp; ROW($G$276) &amp; ":$i$" &amp; ROW($G$276)-1+MAX($F$276:$F$317))</formula1>
    </dataValidation>
    <dataValidation type="list" allowBlank="1" showInputMessage="1" showErrorMessage="1" sqref="B292">
      <formula1>CNTR_ActivityListAx</formula1>
    </dataValidation>
    <dataValidation type="list" allowBlank="1" showInputMessage="1" showErrorMessage="1" sqref="B293">
      <formula1>CNTR_SourceStreamListSx</formula1>
    </dataValidation>
    <dataValidation type="list" allowBlank="1" showInputMessage="1" showErrorMessage="1" sqref="B294">
      <formula1>CNTR_EmissionPointsListEPx</formula1>
    </dataValidation>
    <dataValidation type="list" allowBlank="1" showInputMessage="1" showErrorMessage="1" sqref="B366:B367">
      <formula1>MeteringDevices</formula1>
    </dataValidation>
    <dataValidation type="list" allowBlank="1" showInputMessage="1" showErrorMessage="1" sqref="B457">
      <formula1>EUconst_ActivityDeterminationMethod</formula1>
    </dataValidation>
    <dataValidation type="list" allowBlank="1" showInputMessage="1" showErrorMessage="1" sqref="B584">
      <formula1>OperationType</formula1>
    </dataValidation>
  </dataValidations>
  <hyperlinks>
    <hyperlink ref="B1152" r:id="rId1" location="JUMP_K_19" display="../../../heller/AppData/Local/Microsoft/Windows/INetCache/Content.MSO/7C51F331.xls - JUMP_K_19"/>
    <hyperlink ref="B1153" r:id="rId2" location="JUMP_Accounting" display="../../../heller/AppData/Local/Microsoft/Windows/INetCache/Content.MSO/7C51F331.xls - JUMP_Accounting"/>
    <hyperlink ref="B1154" r:id="rId3" display="http://ec.europa.eu/clima/documentation/ets/docs/decision_benchmarking_15_dec_en.pdf."/>
    <hyperlink ref="B1156" r:id="rId4"/>
    <hyperlink ref="B1158" r:id="rId5" location="tab-0-1" display="https://ec.europa.eu/clima/policies/ets/monitoring_ro - tab-0-1"/>
  </hyperlinks>
  <pageMargins left="0.7" right="0.7" top="0.78740157499999996" bottom="0.78740157499999996" header="0.3" footer="0.3"/>
  <pageSetup paperSize="132" orientation="portrait" r:id="rId6"/>
  <headerFooter>
    <oddHeader>&amp;L&amp;F, &amp;A&amp;R&amp;D, &amp;T</oddHeader>
    <oddFooter>&amp;C&amp;P / &amp;N</oddFooter>
  </headerFooter>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indexed="9"/>
    <pageSetUpPr fitToPage="1"/>
  </sheetPr>
  <dimension ref="A1:M118"/>
  <sheetViews>
    <sheetView topLeftCell="A25" zoomScaleNormal="100" workbookViewId="0">
      <selection activeCell="B47" sqref="B47:L47"/>
    </sheetView>
  </sheetViews>
  <sheetFormatPr defaultColWidth="11.42578125" defaultRowHeight="12.75" x14ac:dyDescent="0.2"/>
  <cols>
    <col min="1" max="2" width="4.7109375" style="12" customWidth="1"/>
    <col min="3" max="12" width="12.7109375" style="12" customWidth="1"/>
    <col min="13" max="13" width="4.7109375" style="12" customWidth="1"/>
    <col min="14" max="16384" width="11.42578125" style="12"/>
  </cols>
  <sheetData>
    <row r="1" spans="1:13" s="97" customFormat="1" ht="13.5" thickBot="1" x14ac:dyDescent="0.25">
      <c r="A1" s="940" t="str">
        <f>Translations!$B$58</f>
        <v>b. Orientări şi condiţii</v>
      </c>
      <c r="B1" s="941"/>
      <c r="C1" s="938" t="str">
        <f>Translations!$B$59</f>
        <v>Zona de navigare:</v>
      </c>
      <c r="D1" s="939"/>
      <c r="E1" s="930" t="str">
        <f>Translations!$B$60</f>
        <v>Cuprins</v>
      </c>
      <c r="F1" s="931"/>
      <c r="G1" s="930" t="str">
        <f>Translations!$B$61</f>
        <v>Foaia precedentă</v>
      </c>
      <c r="H1" s="931"/>
      <c r="I1" s="930" t="str">
        <f>Translations!$B$62</f>
        <v>Foaia următoare</v>
      </c>
      <c r="J1" s="931"/>
      <c r="K1" s="932"/>
      <c r="L1" s="933"/>
      <c r="M1" s="7"/>
    </row>
    <row r="2" spans="1:13" s="97" customFormat="1" x14ac:dyDescent="0.2">
      <c r="A2" s="942"/>
      <c r="B2" s="943"/>
      <c r="C2" s="934" t="str">
        <f>Translations!$B$63</f>
        <v>Începutul foii</v>
      </c>
      <c r="D2" s="935"/>
      <c r="E2" s="935"/>
      <c r="F2" s="935"/>
      <c r="G2" s="935"/>
      <c r="H2" s="935"/>
      <c r="I2" s="935"/>
      <c r="J2" s="935"/>
      <c r="K2" s="936"/>
      <c r="L2" s="937"/>
      <c r="M2" s="7"/>
    </row>
    <row r="3" spans="1:13" s="97" customFormat="1" ht="13.5" thickBot="1" x14ac:dyDescent="0.25">
      <c r="A3" s="944"/>
      <c r="B3" s="945"/>
      <c r="C3" s="934" t="str">
        <f>Translations!$B$64</f>
        <v>Sfârșitul foii</v>
      </c>
      <c r="D3" s="935"/>
      <c r="E3" s="935"/>
      <c r="F3" s="935"/>
      <c r="G3" s="935"/>
      <c r="H3" s="935"/>
      <c r="I3" s="935"/>
      <c r="J3" s="935"/>
      <c r="K3" s="936"/>
      <c r="L3" s="937"/>
      <c r="M3" s="7"/>
    </row>
    <row r="5" spans="1:13" ht="18" x14ac:dyDescent="0.2">
      <c r="B5" s="925" t="str">
        <f>Translations!$B$65</f>
        <v>ORIENTĂRI ȘI CONDIȚII</v>
      </c>
      <c r="C5" s="925"/>
      <c r="D5" s="925"/>
      <c r="E5" s="925"/>
      <c r="F5" s="925"/>
      <c r="G5" s="925"/>
      <c r="H5" s="925"/>
      <c r="I5" s="925"/>
      <c r="J5" s="925"/>
    </row>
    <row r="6" spans="1:13" x14ac:dyDescent="0.2">
      <c r="B6" s="926"/>
      <c r="C6" s="926"/>
      <c r="D6" s="926"/>
      <c r="E6" s="926"/>
      <c r="F6" s="926"/>
      <c r="G6" s="926"/>
      <c r="H6" s="926"/>
      <c r="I6" s="926"/>
      <c r="J6" s="926"/>
      <c r="K6" s="926"/>
      <c r="L6" s="926"/>
    </row>
    <row r="7" spans="1:13" ht="42" customHeight="1" x14ac:dyDescent="0.2">
      <c r="A7" s="344">
        <v>1</v>
      </c>
      <c r="B7" s="889" t="str">
        <f>Translations!$B$66</f>
        <v>Directiva 2003/87/CE („Directiva ETS”) prevede obligația ca operatorii de instalații care sunt incluse în schema de comercializare a certificatelor de emisie de gaze cu efect de seră a Uniunii (EU ETS) să dețină un autorizaţie valabilă de emisii de GES eliberată de autoritatea competentă relevantă și să își monitorizeze și raporteze emisiile, precum și ca rapoartele acestora să fie verificate de un verificator independent și acreditat.</v>
      </c>
      <c r="C7" s="889"/>
      <c r="D7" s="889"/>
      <c r="E7" s="889"/>
      <c r="F7" s="889"/>
      <c r="G7" s="889"/>
      <c r="H7" s="889"/>
      <c r="I7" s="889"/>
      <c r="J7" s="889"/>
      <c r="K7" s="889"/>
      <c r="L7" s="889"/>
    </row>
    <row r="8" spans="1:13" ht="12.75" customHeight="1" x14ac:dyDescent="0.2">
      <c r="A8" s="344"/>
      <c r="B8" s="889" t="str">
        <f>Translations!$B$67</f>
        <v>Directiva poate fi descărcată de la adresa:</v>
      </c>
      <c r="C8" s="889"/>
      <c r="D8" s="889"/>
      <c r="E8" s="889"/>
      <c r="F8" s="889"/>
      <c r="G8" s="889"/>
      <c r="H8" s="889"/>
      <c r="I8" s="889"/>
      <c r="J8" s="889"/>
      <c r="K8" s="889"/>
      <c r="L8" s="889"/>
    </row>
    <row r="9" spans="1:13" x14ac:dyDescent="0.2">
      <c r="A9" s="345"/>
      <c r="B9" s="919" t="str">
        <f>Translations!$B$1154</f>
        <v>https://eur-lex.europa.eu/legal-content/RO/TXT/HTML/?uri=CELEX:02003L0087-20180408&amp;from=EN</v>
      </c>
      <c r="C9" s="920"/>
      <c r="D9" s="920"/>
      <c r="E9" s="920"/>
      <c r="F9" s="920"/>
      <c r="G9" s="920"/>
      <c r="H9" s="920"/>
      <c r="I9" s="920"/>
      <c r="J9" s="920"/>
      <c r="K9" s="920"/>
      <c r="L9" s="928"/>
    </row>
    <row r="10" spans="1:13" ht="5.0999999999999996" customHeight="1" x14ac:dyDescent="0.2">
      <c r="A10" s="345"/>
      <c r="B10" s="579"/>
      <c r="C10" s="579"/>
      <c r="D10" s="579"/>
      <c r="E10" s="579"/>
      <c r="F10" s="579"/>
      <c r="G10" s="579"/>
      <c r="H10" s="579"/>
      <c r="I10" s="579"/>
      <c r="J10" s="579"/>
      <c r="K10" s="579"/>
      <c r="L10" s="592"/>
    </row>
    <row r="11" spans="1:13" ht="26.25" customHeight="1" x14ac:dyDescent="0.2">
      <c r="A11" s="344">
        <v>2</v>
      </c>
      <c r="B11" s="889" t="str">
        <f>Translations!$B$1155</f>
        <v>Regulamentul privind monitorizarea și raportarea [Regulamentul (UE) 2018/2066 al Comisiei, astfel cum a fost modificat, denumit în continuare „RMR”], definește cerințe suplimentare privind monitorizarea și raportarea. RMR poate fi descărcat de la adresa:</v>
      </c>
      <c r="C11" s="889"/>
      <c r="D11" s="889"/>
      <c r="E11" s="889"/>
      <c r="F11" s="889"/>
      <c r="G11" s="889"/>
      <c r="H11" s="889"/>
      <c r="I11" s="889"/>
      <c r="J11" s="889"/>
      <c r="K11" s="889"/>
      <c r="L11" s="889"/>
    </row>
    <row r="12" spans="1:13" ht="12.75" customHeight="1" x14ac:dyDescent="0.2">
      <c r="A12" s="344"/>
      <c r="B12" s="927" t="str">
        <f>Translations!$B$1156</f>
        <v>https://eur-lex.europa.eu/legal-content/RO/TXT/HTML/?uri=CELEX:32018R2066&amp;from=EN</v>
      </c>
      <c r="C12" s="927"/>
      <c r="D12" s="927"/>
      <c r="E12" s="927"/>
      <c r="F12" s="927"/>
      <c r="G12" s="927"/>
      <c r="H12" s="927"/>
      <c r="I12" s="927"/>
      <c r="J12" s="927"/>
      <c r="K12" s="927"/>
      <c r="L12" s="927"/>
    </row>
    <row r="13" spans="1:13" ht="25.5" customHeight="1" x14ac:dyDescent="0.2">
      <c r="A13" s="344"/>
      <c r="B13" s="889" t="str">
        <f>Translations!$B$71</f>
        <v>Articolul 12 din RMR stabilește cerințe specifice privind conținutul și depunerea planului de monitorizare și ale actualizărilor acestuia. Articolul 12 prezintă importanța planului de monitorizare după cum urmează:</v>
      </c>
      <c r="C13" s="889"/>
      <c r="D13" s="889"/>
      <c r="E13" s="889"/>
      <c r="F13" s="889"/>
      <c r="G13" s="889"/>
      <c r="H13" s="889"/>
      <c r="I13" s="889"/>
      <c r="J13" s="889"/>
      <c r="K13" s="889"/>
      <c r="L13" s="889"/>
    </row>
    <row r="14" spans="1:13" ht="31.5" customHeight="1" x14ac:dyDescent="0.2">
      <c r="A14" s="344"/>
      <c r="B14" s="916" t="str">
        <f>Translations!$B$72</f>
        <v>Planul de monitorizare constă într-o documentație detaliată, completă și transparentă a metodologiei de monitorizare a unei instalații specifice [sau a unui operator de aeronave] și conține cel puțin elementele prevăzute în anexa I.</v>
      </c>
      <c r="C14" s="916"/>
      <c r="D14" s="916"/>
      <c r="E14" s="916"/>
      <c r="F14" s="916"/>
      <c r="G14" s="916"/>
      <c r="H14" s="916"/>
      <c r="I14" s="916"/>
      <c r="J14" s="916"/>
      <c r="K14" s="916"/>
      <c r="L14" s="916"/>
    </row>
    <row r="15" spans="1:13" x14ac:dyDescent="0.2">
      <c r="A15" s="344"/>
      <c r="B15" s="889" t="str">
        <f>Translations!$B$73</f>
        <v>Mai mult, articolul 74 alineatul (1) prevede:</v>
      </c>
      <c r="C15" s="889"/>
      <c r="D15" s="889"/>
      <c r="E15" s="889"/>
      <c r="F15" s="889"/>
      <c r="G15" s="889"/>
      <c r="H15" s="889"/>
      <c r="I15" s="889"/>
      <c r="J15" s="889"/>
      <c r="K15" s="889"/>
      <c r="L15" s="889"/>
    </row>
    <row r="16" spans="1:13" ht="69.95" customHeight="1" x14ac:dyDescent="0.2">
      <c r="A16" s="344"/>
      <c r="B16" s="916" t="str">
        <f>Translations!$B$74</f>
        <v>Statele membre pot solicita operatorului sau operatorului de aeronave să utilizeze modele electronice sau formate specifice de fișiere pentru prezentarea planurilor de monitorizare și a modificărilor aduse planului de monitorizare, precum și pentru prezentarea rapoartelor de emisii anuale, a rapoartelor privind datele tonă-kilometru, a rapoartelor de verificare și a rapoartelor privind îmbunătățirile. 
Modelele respective sau specificațiile privind formatul fișierelor stabilite de către statele membre trebuie să cuprindă cel puțin informațiile incluse în modelele electronice sau specificațiile privind formatul fișierelor publicate de către Comisie.</v>
      </c>
      <c r="C16" s="916"/>
      <c r="D16" s="916"/>
      <c r="E16" s="916"/>
      <c r="F16" s="916"/>
      <c r="G16" s="916"/>
      <c r="H16" s="916"/>
      <c r="I16" s="916"/>
      <c r="J16" s="916"/>
      <c r="K16" s="916"/>
      <c r="L16" s="916"/>
    </row>
    <row r="17" spans="1:12" ht="42" customHeight="1" x14ac:dyDescent="0.2">
      <c r="A17" s="344">
        <v>3</v>
      </c>
      <c r="B17" s="889" t="str">
        <f>Translations!$B$75</f>
        <v xml:space="preserve">Prezentul fișier constituie modelul menționat anterior, pentru planurile de monitorizare ale instalațiilor, elaborat de serviciile Comisiei și cuprinde cerințele definite în anexa I, precum și cerințe suplimentare pentru a ajuta operatorul să demonstreze respectarea RMR. În anumite condiții, descrise mai jos, e posibil să fi fost modificat, într-o măsură limitată, de autoritatea competentă a unui stat membru. </v>
      </c>
      <c r="C17" s="889"/>
      <c r="D17" s="889"/>
      <c r="E17" s="889"/>
      <c r="F17" s="889"/>
      <c r="G17" s="889"/>
      <c r="H17" s="889"/>
      <c r="I17" s="889"/>
      <c r="J17" s="889"/>
      <c r="K17" s="889"/>
      <c r="L17" s="889"/>
    </row>
    <row r="18" spans="1:12" ht="15.95" customHeight="1" x14ac:dyDescent="0.2">
      <c r="A18" s="344"/>
      <c r="B18" s="889" t="str">
        <f>Translations!$B$1147</f>
        <v xml:space="preserve">Acest model de plan de monitorizare reprezintă punctul de vedere al serviciilor Comisiei la momentul publicării. </v>
      </c>
      <c r="C18" s="889"/>
      <c r="D18" s="889"/>
      <c r="E18" s="889"/>
      <c r="F18" s="889"/>
      <c r="G18" s="889"/>
      <c r="H18" s="889"/>
      <c r="I18" s="889"/>
      <c r="J18" s="889"/>
      <c r="K18" s="889"/>
      <c r="L18" s="889"/>
    </row>
    <row r="19" spans="1:12" ht="38.25" customHeight="1" x14ac:dyDescent="0.2">
      <c r="A19" s="344"/>
      <c r="B19" s="922" t="str">
        <f>Translations!$B$1157</f>
        <v>Aceasta este versiunea finală a modelului de plan de monitorizare pentru instalații pentru faza 4 a EU ETS, astfel cum a fost aprobat în noiembrie 2020 de Comitetul privind schimbările climatice prin procedură scrisă.</v>
      </c>
      <c r="C19" s="923"/>
      <c r="D19" s="923"/>
      <c r="E19" s="923"/>
      <c r="F19" s="923"/>
      <c r="G19" s="923"/>
      <c r="H19" s="923"/>
      <c r="I19" s="923"/>
      <c r="J19" s="923"/>
      <c r="K19" s="923"/>
      <c r="L19" s="924"/>
    </row>
    <row r="20" spans="1:12" ht="12.75" customHeight="1" x14ac:dyDescent="0.2">
      <c r="A20" s="344"/>
      <c r="B20" s="889"/>
      <c r="C20" s="889"/>
      <c r="D20" s="889"/>
      <c r="E20" s="889"/>
      <c r="F20" s="889"/>
      <c r="G20" s="889"/>
      <c r="H20" s="889"/>
      <c r="I20" s="889"/>
      <c r="J20" s="889"/>
      <c r="K20" s="889"/>
      <c r="L20" s="889"/>
    </row>
    <row r="21" spans="1:12" x14ac:dyDescent="0.2">
      <c r="A21" s="344">
        <v>4</v>
      </c>
      <c r="B21" s="889" t="str">
        <f>Translations!$B$76</f>
        <v xml:space="preserve">Mai mult, RMR (articolul 13) permite statelor membre să elaboreze planuri de monitorizare simplificate și standardizate pentru instalațiile cu emisii reduse. </v>
      </c>
      <c r="C21" s="889"/>
      <c r="D21" s="889"/>
      <c r="E21" s="889"/>
      <c r="F21" s="889"/>
      <c r="G21" s="889"/>
      <c r="H21" s="889"/>
      <c r="I21" s="889"/>
      <c r="J21" s="889"/>
      <c r="K21" s="889"/>
      <c r="L21" s="889"/>
    </row>
    <row r="22" spans="1:12" ht="51" customHeight="1" x14ac:dyDescent="0.2">
      <c r="A22" s="344"/>
      <c r="B22" s="916" t="str">
        <f>Translations!$B$77</f>
        <v>Statele membre pot permite operatorilor și operatorilor de aeronave să utilizeze planuri de monitorizare standardizate și simplificate, fără a aduce atingere articolului 12 alineatul (3). 
În acest scop, statele membre pot publica modele pentru planurile de monitorizare respective, inclusiv descrierea fluxului de date și a procedurilor de control menționate la articolele 57 și 58, pe baza modelelor și a liniilor directoare publicate de către Comisie.</v>
      </c>
      <c r="C22" s="916"/>
      <c r="D22" s="916"/>
      <c r="E22" s="916"/>
      <c r="F22" s="916"/>
      <c r="G22" s="916"/>
      <c r="H22" s="916"/>
      <c r="I22" s="916"/>
      <c r="J22" s="916"/>
      <c r="K22" s="916"/>
      <c r="L22" s="916"/>
    </row>
    <row r="23" spans="1:12" ht="25.5" customHeight="1" x14ac:dyDescent="0.2">
      <c r="A23" s="344"/>
      <c r="B23" s="889" t="str">
        <f>Translations!$B$78</f>
        <v>Conform documentului de orientare nr. 1 al Comisiei („General guidance for installations” - orientări generale pentru instalații), aceste modele standardizate ar trebui furnizate prin adăugarea de texte standard, acolo unde este cazul, în modelul de față.</v>
      </c>
      <c r="C23" s="889"/>
      <c r="D23" s="889"/>
      <c r="E23" s="889"/>
      <c r="F23" s="889"/>
      <c r="G23" s="889"/>
      <c r="H23" s="889"/>
      <c r="I23" s="889"/>
      <c r="J23" s="889"/>
      <c r="K23" s="889"/>
      <c r="L23" s="889"/>
    </row>
    <row r="24" spans="1:12" ht="25.5" customHeight="1" x14ac:dyDescent="0.2">
      <c r="A24" s="344"/>
      <c r="B24" s="889" t="str">
        <f>Translations!$B$79</f>
        <v>Dacă instalația dvs. este eligibilă pentru un astfel de plan de monitorizare simplificat și/sau standardizat în conformitate cu cerințele stabilite în documentul de orientare 1, verificați la autoritatea competentă în cazul dvs. sau pe site-ul web al acesteia dacă statul dvs. membru pune la dispoziție astfel de modele simplificate.</v>
      </c>
      <c r="C24" s="889"/>
      <c r="D24" s="889"/>
      <c r="E24" s="889"/>
      <c r="F24" s="889"/>
      <c r="G24" s="889"/>
      <c r="H24" s="889"/>
      <c r="I24" s="889"/>
      <c r="J24" s="889"/>
      <c r="K24" s="889"/>
      <c r="L24" s="889"/>
    </row>
    <row r="25" spans="1:12" ht="4.9000000000000004" customHeight="1" x14ac:dyDescent="0.2">
      <c r="A25" s="344"/>
      <c r="B25" s="346"/>
      <c r="C25" s="346"/>
      <c r="D25" s="346"/>
      <c r="E25" s="346"/>
      <c r="F25" s="346"/>
      <c r="G25" s="346"/>
      <c r="H25" s="346"/>
      <c r="I25" s="346"/>
      <c r="J25" s="346"/>
      <c r="K25" s="346"/>
      <c r="L25" s="346"/>
    </row>
    <row r="26" spans="1:12" ht="12.75" customHeight="1" x14ac:dyDescent="0.2">
      <c r="A26" s="344">
        <v>5</v>
      </c>
      <c r="B26" s="889" t="str">
        <f>Translations!$B$80</f>
        <v>Toate documentele de orientare ale Comisiei referitoare la Regulamentul privind monitorizarea și raportarea pot fi găsite la:</v>
      </c>
      <c r="C26" s="889"/>
      <c r="D26" s="889"/>
      <c r="E26" s="889"/>
      <c r="F26" s="889"/>
      <c r="G26" s="889"/>
      <c r="H26" s="889"/>
      <c r="I26" s="889"/>
      <c r="J26" s="889"/>
      <c r="K26" s="889"/>
      <c r="L26" s="889"/>
    </row>
    <row r="27" spans="1:12" ht="12.75" customHeight="1" x14ac:dyDescent="0.2">
      <c r="A27" s="344"/>
      <c r="B27" s="919" t="str">
        <f>Translations!$B$1158</f>
        <v>https://ec.europa.eu/clima/policies/ets/monitoring_ro#tab-0-1</v>
      </c>
      <c r="C27" s="920"/>
      <c r="D27" s="920"/>
      <c r="E27" s="920"/>
      <c r="F27" s="920"/>
      <c r="G27" s="920"/>
      <c r="H27" s="920"/>
      <c r="I27" s="920"/>
      <c r="J27" s="920"/>
      <c r="K27" s="920"/>
      <c r="L27" s="921"/>
    </row>
    <row r="28" spans="1:12" ht="12.75" customHeight="1" x14ac:dyDescent="0.2">
      <c r="A28" s="344"/>
      <c r="B28" s="889" t="str">
        <f>Translations!$B$1159</f>
        <v>Se recomandă să începeți cu „Quick guide for operators of stationary installations” (Ghid rapid pentru operatorii de instalații staționare) și cu „Guidance Document 1” (documentul de orientare nr. 1)</v>
      </c>
      <c r="C28" s="889"/>
      <c r="D28" s="889"/>
      <c r="E28" s="889"/>
      <c r="F28" s="889"/>
      <c r="G28" s="889"/>
      <c r="H28" s="889"/>
      <c r="I28" s="889"/>
      <c r="J28" s="889"/>
      <c r="K28" s="889"/>
      <c r="L28" s="889"/>
    </row>
    <row r="29" spans="1:12" x14ac:dyDescent="0.2">
      <c r="A29" s="344"/>
      <c r="B29" s="347"/>
      <c r="C29" s="347"/>
      <c r="D29" s="347"/>
      <c r="E29" s="347"/>
      <c r="F29" s="347"/>
      <c r="G29" s="347"/>
      <c r="H29" s="347"/>
      <c r="I29" s="347"/>
      <c r="J29" s="347"/>
      <c r="K29" s="347"/>
      <c r="L29" s="348"/>
    </row>
    <row r="30" spans="1:12" x14ac:dyDescent="0.2">
      <c r="A30" s="344">
        <v>6</v>
      </c>
      <c r="B30" s="908" t="str">
        <f>Translations!$B$82</f>
        <v>Înainte de a utiliza acest fișier, vă rugăm să respectați etapele următoare:</v>
      </c>
      <c r="C30" s="908"/>
      <c r="D30" s="908"/>
      <c r="E30" s="908"/>
      <c r="F30" s="908"/>
      <c r="G30" s="908"/>
      <c r="H30" s="908"/>
      <c r="I30" s="908"/>
      <c r="J30" s="908"/>
      <c r="K30" s="908"/>
      <c r="L30" s="908"/>
    </row>
    <row r="31" spans="1:12" x14ac:dyDescent="0.2">
      <c r="A31" s="344"/>
      <c r="B31" s="349" t="s">
        <v>311</v>
      </c>
      <c r="C31" s="903" t="str">
        <f>Translations!$B$83</f>
        <v>Citiți cu atenție instrucțiunile de mai jos privind completarea formularului.</v>
      </c>
      <c r="D31" s="903"/>
      <c r="E31" s="903"/>
      <c r="F31" s="903"/>
      <c r="G31" s="903"/>
      <c r="H31" s="903"/>
      <c r="I31" s="903"/>
      <c r="J31" s="903"/>
      <c r="K31" s="903"/>
      <c r="L31" s="903"/>
    </row>
    <row r="32" spans="1:12" ht="29.25" customHeight="1" x14ac:dyDescent="0.2">
      <c r="A32" s="344"/>
      <c r="B32" s="349" t="s">
        <v>313</v>
      </c>
      <c r="C32" s="889" t="str">
        <f>Translations!$B$84</f>
        <v>Identificați autoritatea competentă (denumită în continuare „AC”) responsabilă pentru instalația dvs. în statul membru în care este amplasată instalația (într-un stat membru pot exista mai multe AC). Luați notă de faptul că „stat membru” în acest context înseamnă toate statele care participă la EU ETS, nu doar statele membre ale UE.</v>
      </c>
      <c r="D32" s="889"/>
      <c r="E32" s="889"/>
      <c r="F32" s="889"/>
      <c r="G32" s="889"/>
      <c r="H32" s="889"/>
      <c r="I32" s="889"/>
      <c r="J32" s="889"/>
      <c r="K32" s="889"/>
      <c r="L32" s="889"/>
    </row>
    <row r="33" spans="1:12" ht="30.75" customHeight="1" x14ac:dyDescent="0.2">
      <c r="A33" s="344"/>
      <c r="B33" s="349" t="s">
        <v>186</v>
      </c>
      <c r="C33" s="889" t="str">
        <f>Translations!$B$85</f>
        <v>Consultați pagina web a AC sau contactați direct AC pentru a afla dacă sunteți în posesia versiunii corecte a modelului. Versiunea modelului (în special numele fișierului de referință) este menționată clar pe pagina de început a prezentului fișier.</v>
      </c>
      <c r="D33" s="889"/>
      <c r="E33" s="889"/>
      <c r="F33" s="889"/>
      <c r="G33" s="889"/>
      <c r="H33" s="889"/>
      <c r="I33" s="889"/>
      <c r="J33" s="889"/>
      <c r="K33" s="889"/>
      <c r="L33" s="889"/>
    </row>
    <row r="34" spans="1:12" ht="29.25" customHeight="1" x14ac:dyDescent="0.2">
      <c r="A34" s="344"/>
      <c r="B34" s="349" t="s">
        <v>314</v>
      </c>
      <c r="C34" s="889" t="str">
        <f>Translations!$B$86</f>
        <v>Este posibil ca unele state membre să vă solicite să folosiți un sistem alternativ, precum un formular pe internet, în loc de o foaie electronică de calcul. Verificați cerințele statului dvs. membru. În acest caz, AC vă va oferi informații suplimentare.</v>
      </c>
      <c r="D34" s="889"/>
      <c r="E34" s="889"/>
      <c r="F34" s="889"/>
      <c r="G34" s="889"/>
      <c r="H34" s="889"/>
      <c r="I34" s="889"/>
      <c r="J34" s="889"/>
      <c r="K34" s="889"/>
      <c r="L34" s="889"/>
    </row>
    <row r="35" spans="1:12" x14ac:dyDescent="0.2">
      <c r="A35" s="344"/>
      <c r="B35" s="889"/>
      <c r="C35" s="889"/>
      <c r="D35" s="889"/>
      <c r="E35" s="889"/>
      <c r="F35" s="889"/>
      <c r="G35" s="889"/>
      <c r="H35" s="889"/>
      <c r="I35" s="889"/>
      <c r="J35" s="889"/>
      <c r="K35" s="889"/>
      <c r="L35" s="889"/>
    </row>
    <row r="36" spans="1:12" ht="15" customHeight="1" x14ac:dyDescent="0.2">
      <c r="A36" s="344">
        <v>7</v>
      </c>
      <c r="B36" s="889" t="str">
        <f>Translations!$B$87</f>
        <v>Acest plan de monitorizare trebuie înaintat autorității competente în cazul dvs., la următoarea adresă:</v>
      </c>
      <c r="C36" s="889"/>
      <c r="D36" s="889"/>
      <c r="E36" s="889"/>
      <c r="F36" s="889"/>
      <c r="G36" s="889"/>
      <c r="H36" s="889"/>
      <c r="I36" s="889"/>
      <c r="J36" s="889"/>
      <c r="K36" s="889"/>
      <c r="L36" s="889"/>
    </row>
    <row r="37" spans="1:12" x14ac:dyDescent="0.2">
      <c r="A37" s="344"/>
      <c r="B37" s="350"/>
      <c r="C37" s="350"/>
      <c r="D37" s="350"/>
      <c r="E37" s="350"/>
      <c r="F37" s="350"/>
      <c r="G37" s="350"/>
      <c r="H37" s="350"/>
      <c r="I37" s="350"/>
      <c r="J37" s="350"/>
      <c r="K37" s="350"/>
      <c r="L37" s="351"/>
    </row>
    <row r="38" spans="1:12" x14ac:dyDescent="0.2">
      <c r="E38" s="917" t="str">
        <f>Translations!$B$88</f>
        <v xml:space="preserve">Agenția Națională pentru Protecția Mediului                                                                                                                                                                                                          B-dul Splaiul Independenței, nr. 294, sector 6, Bucureşti,              cod 060031                                                                                                                                                                                                                 </v>
      </c>
      <c r="F38" s="917"/>
      <c r="G38" s="917"/>
      <c r="H38" s="917"/>
    </row>
    <row r="39" spans="1:12" x14ac:dyDescent="0.2">
      <c r="E39" s="918"/>
      <c r="F39" s="918"/>
      <c r="G39" s="918"/>
      <c r="H39" s="918"/>
    </row>
    <row r="40" spans="1:12" x14ac:dyDescent="0.2">
      <c r="E40" s="918"/>
      <c r="F40" s="918"/>
      <c r="G40" s="918"/>
      <c r="H40" s="918"/>
    </row>
    <row r="41" spans="1:12" x14ac:dyDescent="0.2">
      <c r="E41" s="918"/>
      <c r="F41" s="918"/>
      <c r="G41" s="918"/>
      <c r="H41" s="918"/>
    </row>
    <row r="42" spans="1:12" x14ac:dyDescent="0.2">
      <c r="E42" s="918"/>
      <c r="F42" s="918"/>
      <c r="G42" s="918"/>
      <c r="H42" s="918"/>
    </row>
    <row r="43" spans="1:12" x14ac:dyDescent="0.2">
      <c r="E43" s="918"/>
      <c r="F43" s="918"/>
      <c r="G43" s="918"/>
      <c r="H43" s="918"/>
    </row>
    <row r="44" spans="1:12" x14ac:dyDescent="0.2">
      <c r="E44" s="918"/>
      <c r="F44" s="918"/>
      <c r="G44" s="918"/>
      <c r="H44" s="918"/>
    </row>
    <row r="45" spans="1:12" x14ac:dyDescent="0.2">
      <c r="E45" s="918"/>
      <c r="F45" s="918"/>
      <c r="G45" s="918"/>
      <c r="H45" s="918"/>
    </row>
    <row r="47" spans="1:12" ht="64.5" customHeight="1" x14ac:dyDescent="0.2">
      <c r="A47" s="344">
        <v>8</v>
      </c>
      <c r="B47" s="889" t="str">
        <f>Translations!$B$89</f>
        <v>AC vă poate contacta pentru a discuta modificări ale planului dvs. de monitorizare în vederea asigurării unei monitorizări și raportări precise și verificabile a emisiilor anuale, în conformitate cu cerințele generale și specifice ale RMR. Fără a aduce atingere articolului 16 alineatul (1) din RMR, după notificarea aprobării din partea AC veți utiliza cea mai recentă versiune aprobată a planului de monitorizare ca metodologie pentru determinarea emisiilor anuale și implementarea activităților de colectare și tratare a datelor, precum și a activităților de control. De asemenea, aceasta va servi drept referință pentru verificarea raportului anual privind emisiile.</v>
      </c>
      <c r="C47" s="889"/>
      <c r="D47" s="889"/>
      <c r="E47" s="889"/>
      <c r="F47" s="889"/>
      <c r="G47" s="889"/>
      <c r="H47" s="889"/>
      <c r="I47" s="889"/>
      <c r="J47" s="889"/>
      <c r="K47" s="889"/>
      <c r="L47" s="889"/>
    </row>
    <row r="48" spans="1:12" ht="63.75" customHeight="1" x14ac:dyDescent="0.2">
      <c r="A48" s="344">
        <v>9</v>
      </c>
      <c r="B48" s="889" t="str">
        <f>Translations!$B$90</f>
        <v>Trebuie să notificați către AC, fără întârzieri nejustificate, orice propunere de modificare semnificativă a planului de monitorizare. Orice modificare importantă a metodologiei de monitorizare trebuie să facă obiectul aprobării de către AC, astfel cum prevăd articolele 14 și 15 din RMR. În cazul în care puteți presupune în mod rezonabil (în conformitate cu articolul 15) că actualizările necesare ale planului de monitorizare nu sunt semnificative, puteți să notificați AC toate aceste actualizări în comun, o dată pe an, în conformitate cu termenul limită menționat la articolul respectiv (sub rezerva acordului autorității competente).</v>
      </c>
      <c r="C48" s="889"/>
      <c r="D48" s="889"/>
      <c r="E48" s="889"/>
      <c r="F48" s="889"/>
      <c r="G48" s="889"/>
      <c r="H48" s="889"/>
      <c r="I48" s="889"/>
      <c r="J48" s="889"/>
      <c r="K48" s="889"/>
      <c r="L48" s="889"/>
    </row>
    <row r="49" spans="1:12" ht="25.5" customHeight="1" x14ac:dyDescent="0.2">
      <c r="A49" s="344">
        <v>10</v>
      </c>
      <c r="B49" s="889" t="str">
        <f>Translations!$B$91</f>
        <v>Trebuie să implementați și să păstrați o evidență a tuturor modificărilor aduse planului de monitorizare, în conformitate cu articolul 16 din RMR.</v>
      </c>
      <c r="C49" s="889"/>
      <c r="D49" s="889"/>
      <c r="E49" s="889"/>
      <c r="F49" s="889"/>
      <c r="G49" s="889"/>
      <c r="H49" s="889"/>
      <c r="I49" s="889"/>
      <c r="J49" s="889"/>
      <c r="K49" s="889"/>
      <c r="L49" s="889"/>
    </row>
    <row r="50" spans="1:12" ht="25.5" customHeight="1" x14ac:dyDescent="0.2">
      <c r="A50" s="344">
        <v>11</v>
      </c>
      <c r="B50" s="889" t="str">
        <f>Translations!$B$92</f>
        <v>Contactați autoritatea competentă în cazul dvs. dacă aveți nevoie de asistență pentru completarea planului de monitorizare. Unele state membre au elaborat documente orientative care v-ar putea fi utile.</v>
      </c>
      <c r="C50" s="889"/>
      <c r="D50" s="889"/>
      <c r="E50" s="889"/>
      <c r="F50" s="889"/>
      <c r="G50" s="889"/>
      <c r="H50" s="889"/>
      <c r="I50" s="889"/>
      <c r="J50" s="889"/>
      <c r="K50" s="889"/>
      <c r="L50" s="889"/>
    </row>
    <row r="51" spans="1:12" ht="54.75" customHeight="1" x14ac:dyDescent="0.2">
      <c r="A51" s="344">
        <v>12</v>
      </c>
      <c r="B51" s="908" t="str">
        <f>Translations!$B$93</f>
        <v>Declarație de confidențialitate - Informațiile furnizate în legătură cu prezentul plan pot intra sub incidența normelor de acces public la informații, inclusiv a Directivei 2003/4/CE privind accesul publicului la informațiile despre mediu. Anunțați autoritatea competentă în cazul dvs. atunci când considerați că o informație furnizată în legătură cu planul de monitorizare trebuie tratată drept secret comercial. Trebuie să aveți în vedere că, în conformitate cu dispozițiile Directivei 2003/4/CE, AC poate fi obligată să facă publice informații chiar dacă solicitantul cere ca acestea să rămână confidențiale.</v>
      </c>
      <c r="C51" s="889"/>
      <c r="D51" s="889"/>
      <c r="E51" s="889"/>
      <c r="F51" s="889"/>
      <c r="G51" s="889"/>
      <c r="H51" s="889"/>
      <c r="I51" s="889"/>
      <c r="J51" s="889"/>
      <c r="K51" s="889"/>
      <c r="L51" s="889"/>
    </row>
    <row r="52" spans="1:12" x14ac:dyDescent="0.2">
      <c r="A52" s="344"/>
      <c r="B52" s="347"/>
      <c r="C52" s="347"/>
      <c r="D52" s="347"/>
      <c r="E52" s="347"/>
      <c r="F52" s="347"/>
      <c r="G52" s="347"/>
      <c r="H52" s="347"/>
      <c r="I52" s="347"/>
      <c r="J52" s="347"/>
      <c r="K52" s="347"/>
      <c r="L52" s="348"/>
    </row>
    <row r="53" spans="1:12" ht="15" x14ac:dyDescent="0.2">
      <c r="A53" s="344">
        <v>13</v>
      </c>
      <c r="B53" s="913" t="str">
        <f>Translations!$B$94</f>
        <v>Surse de informații:</v>
      </c>
      <c r="C53" s="913"/>
      <c r="D53" s="913"/>
      <c r="E53" s="913"/>
      <c r="F53" s="913"/>
      <c r="G53" s="913"/>
      <c r="H53" s="913"/>
      <c r="I53" s="913"/>
      <c r="J53" s="913"/>
      <c r="K53" s="913"/>
      <c r="L53" s="913"/>
    </row>
    <row r="54" spans="1:12" x14ac:dyDescent="0.2">
      <c r="A54" s="344"/>
      <c r="B54" s="352" t="str">
        <f>Translations!$B$95</f>
        <v>Site-uri web ale UE:</v>
      </c>
      <c r="C54" s="347"/>
      <c r="D54" s="347"/>
      <c r="E54" s="347"/>
      <c r="F54" s="347"/>
      <c r="G54" s="347"/>
      <c r="H54" s="347"/>
      <c r="I54" s="347"/>
      <c r="J54" s="347"/>
      <c r="K54" s="347"/>
      <c r="L54" s="348"/>
    </row>
    <row r="55" spans="1:12" x14ac:dyDescent="0.2">
      <c r="A55" s="344"/>
      <c r="B55" s="347" t="str">
        <f>Translations!$B$96</f>
        <v>Legislație UE:</v>
      </c>
      <c r="C55" s="347"/>
      <c r="D55" s="914" t="str">
        <f>Translations!$B$97</f>
        <v xml:space="preserve">http://eur-lex.europa.eu/en/index.htm </v>
      </c>
      <c r="E55" s="915"/>
      <c r="F55" s="915"/>
      <c r="G55" s="915"/>
      <c r="H55" s="915"/>
      <c r="I55" s="915"/>
      <c r="J55" s="347"/>
      <c r="K55" s="347"/>
      <c r="L55" s="348"/>
    </row>
    <row r="56" spans="1:12" x14ac:dyDescent="0.2">
      <c r="A56" s="344"/>
      <c r="B56" s="347" t="str">
        <f>Translations!$B$98</f>
        <v>Generalități EU ETS:</v>
      </c>
      <c r="C56" s="347"/>
      <c r="D56" s="353" t="str">
        <f>Translations!$B$99</f>
        <v>http://ec.europa.eu/clima/policies/ets/index_en.htm</v>
      </c>
      <c r="E56" s="354"/>
      <c r="F56" s="354"/>
      <c r="G56" s="354"/>
      <c r="H56" s="354"/>
      <c r="I56" s="354"/>
      <c r="J56" s="347"/>
      <c r="K56" s="347"/>
      <c r="L56" s="348"/>
    </row>
    <row r="57" spans="1:12" x14ac:dyDescent="0.2">
      <c r="A57" s="344"/>
      <c r="B57" s="347" t="str">
        <f>Translations!$B$100</f>
        <v xml:space="preserve">Monitorizare și raportare în cadrul EU ETS: </v>
      </c>
      <c r="C57" s="347"/>
      <c r="D57" s="347"/>
      <c r="E57" s="347"/>
      <c r="F57" s="347"/>
      <c r="G57" s="347"/>
      <c r="H57" s="347"/>
      <c r="I57" s="347"/>
      <c r="J57" s="347"/>
      <c r="K57" s="347"/>
      <c r="L57" s="348"/>
    </row>
    <row r="58" spans="1:12" x14ac:dyDescent="0.2">
      <c r="A58" s="344"/>
      <c r="B58" s="347"/>
      <c r="C58" s="347"/>
      <c r="D58" s="914" t="str">
        <f>Translations!$B$81</f>
        <v>http://ec.europa.eu/clima/policies/ets/monitoring/index_en.htm</v>
      </c>
      <c r="E58" s="915"/>
      <c r="F58" s="915"/>
      <c r="G58" s="915"/>
      <c r="H58" s="915"/>
      <c r="I58" s="915"/>
      <c r="J58" s="347"/>
      <c r="K58" s="347"/>
      <c r="L58" s="348"/>
    </row>
    <row r="59" spans="1:12" x14ac:dyDescent="0.2">
      <c r="B59" s="352" t="str">
        <f>Translations!$B$101</f>
        <v>Alte site-uri web:</v>
      </c>
    </row>
    <row r="60" spans="1:12" x14ac:dyDescent="0.2">
      <c r="B60" s="887" t="str">
        <f>Translations!$B$102</f>
        <v>www.anpm.ro                                                                                                                                                                                                                                                                      www.mmediu.ro</v>
      </c>
      <c r="C60" s="888"/>
      <c r="D60" s="888"/>
      <c r="E60" s="888"/>
      <c r="F60" s="888"/>
      <c r="G60" s="888"/>
      <c r="H60" s="888"/>
      <c r="I60" s="888"/>
      <c r="J60" s="888"/>
      <c r="K60" s="888"/>
      <c r="L60" s="888"/>
    </row>
    <row r="61" spans="1:12" x14ac:dyDescent="0.2">
      <c r="B61" s="887"/>
      <c r="C61" s="888"/>
      <c r="D61" s="888"/>
      <c r="E61" s="888"/>
      <c r="F61" s="888"/>
      <c r="G61" s="888"/>
      <c r="H61" s="888"/>
      <c r="I61" s="888"/>
      <c r="J61" s="888"/>
      <c r="K61" s="888"/>
      <c r="L61" s="888"/>
    </row>
    <row r="62" spans="1:12" x14ac:dyDescent="0.2">
      <c r="B62" s="352" t="str">
        <f>Translations!$B$103</f>
        <v>Serviciul de asistență (helpdesk):</v>
      </c>
      <c r="C62" s="366"/>
      <c r="D62" s="366"/>
      <c r="E62" s="366"/>
      <c r="F62" s="366"/>
      <c r="G62" s="366"/>
      <c r="H62" s="366"/>
      <c r="I62" s="366"/>
      <c r="J62" s="366"/>
      <c r="K62" s="366"/>
      <c r="L62" s="367"/>
    </row>
    <row r="63" spans="1:12" x14ac:dyDescent="0.2">
      <c r="B63" s="887">
        <f>Translations!$B$104</f>
        <v>0</v>
      </c>
      <c r="C63" s="888"/>
      <c r="D63" s="888"/>
      <c r="E63" s="888"/>
      <c r="F63" s="888"/>
      <c r="G63" s="888"/>
      <c r="H63" s="888"/>
      <c r="I63" s="888"/>
      <c r="J63" s="888"/>
      <c r="K63" s="888"/>
      <c r="L63" s="888"/>
    </row>
    <row r="64" spans="1:12" x14ac:dyDescent="0.2">
      <c r="B64" s="887"/>
      <c r="C64" s="888"/>
      <c r="D64" s="888"/>
      <c r="E64" s="888"/>
      <c r="F64" s="888"/>
      <c r="G64" s="888"/>
      <c r="H64" s="888"/>
      <c r="I64" s="888"/>
      <c r="J64" s="888"/>
      <c r="K64" s="888"/>
      <c r="L64" s="888"/>
    </row>
    <row r="65" spans="1:12" ht="25.5" customHeight="1" x14ac:dyDescent="0.2"/>
    <row r="66" spans="1:12" ht="15.75" customHeight="1" x14ac:dyDescent="0.2">
      <c r="A66" s="344">
        <v>14</v>
      </c>
      <c r="B66" s="898" t="str">
        <f>Translations!$B$105</f>
        <v>Cum se utilizează acest fișier:</v>
      </c>
      <c r="C66" s="898"/>
      <c r="D66" s="898"/>
      <c r="E66" s="898"/>
      <c r="F66" s="898"/>
      <c r="G66" s="898"/>
      <c r="H66" s="898"/>
      <c r="I66" s="898"/>
      <c r="J66" s="898"/>
      <c r="K66" s="898"/>
      <c r="L66" s="898"/>
    </row>
    <row r="67" spans="1:12" ht="26.25" customHeight="1" x14ac:dyDescent="0.2">
      <c r="A67" s="344"/>
      <c r="B67" s="889" t="str">
        <f>Translations!$B$106</f>
        <v>Acest model a fost elaborat pentru a cuprinde informațiile minime pe care trebuie să le conțină planul de monitorizare cerut de RMR. Prin urmare, operatorii ar trebui să se raporteze la RMR și la cerințele suplimentare ale statului membru (dacă este cazul) atunci când îl completează.</v>
      </c>
      <c r="C67" s="889"/>
      <c r="D67" s="889"/>
      <c r="E67" s="889"/>
      <c r="F67" s="889"/>
      <c r="G67" s="889"/>
      <c r="H67" s="889"/>
      <c r="I67" s="889"/>
      <c r="J67" s="889"/>
      <c r="K67" s="889"/>
      <c r="L67" s="890"/>
    </row>
    <row r="68" spans="1:12" ht="26.25" customHeight="1" x14ac:dyDescent="0.2">
      <c r="A68" s="344"/>
      <c r="B68" s="889" t="str">
        <f>Translations!$B$107</f>
        <v>Se recomandă să parcurgeți fișierul de la început până la sfârșit. Există câteva funcții care vă vor orienta în cadrul formularului și care depind de date introduse anterior, de ex. celule care își schimbă culoarea dacă introducerea unor date nu este necesară (a se vedea mai jos codul culorilor).</v>
      </c>
      <c r="C68" s="889"/>
      <c r="D68" s="889"/>
      <c r="E68" s="889"/>
      <c r="F68" s="889"/>
      <c r="G68" s="889"/>
      <c r="H68" s="889"/>
      <c r="I68" s="889"/>
      <c r="J68" s="889"/>
      <c r="K68" s="889"/>
      <c r="L68" s="890"/>
    </row>
    <row r="69" spans="1:12" ht="43.5" customHeight="1" x14ac:dyDescent="0.2">
      <c r="A69" s="344"/>
      <c r="B69" s="889" t="str">
        <f>Translations!$B$108</f>
        <v>În anumite câmpuri puteți alege între opțiuni predefinite. Pentru a selecta dintr-o astfel de „listă verticală”, fie faceți click cu mouse-ul pe săgeata mică de la marginea din dreapta a celulei, fie apăsați „Alt+SăgeatăJos" după ce ați selectat celula. Unele câmpuri vă permit să introduceți propriul text chiar dacă există astfel de liste verticale. Este cazul listelor verticale care conțin spații necompletate.</v>
      </c>
      <c r="C69" s="889"/>
      <c r="D69" s="889"/>
      <c r="E69" s="889"/>
      <c r="F69" s="889"/>
      <c r="G69" s="889"/>
      <c r="H69" s="889"/>
      <c r="I69" s="889"/>
      <c r="J69" s="889"/>
      <c r="K69" s="889"/>
      <c r="L69" s="890"/>
    </row>
    <row r="70" spans="1:12" x14ac:dyDescent="0.2">
      <c r="A70" s="344"/>
      <c r="B70" s="903" t="str">
        <f>Translations!$B$109</f>
        <v>Codul culorilor și caracterelor:</v>
      </c>
      <c r="C70" s="903"/>
      <c r="D70" s="903"/>
      <c r="E70" s="903"/>
      <c r="F70" s="903"/>
      <c r="G70" s="903"/>
      <c r="H70" s="903"/>
      <c r="I70" s="903"/>
      <c r="J70" s="903"/>
      <c r="K70" s="903"/>
      <c r="L70" s="904"/>
    </row>
    <row r="71" spans="1:12" x14ac:dyDescent="0.2">
      <c r="C71" s="873" t="str">
        <f>Translations!$B$110</f>
        <v>Text negru îngroșat:</v>
      </c>
      <c r="D71" s="888"/>
      <c r="E71" s="889" t="str">
        <f>Translations!$B$111</f>
        <v>Acesta este textul modelului Comisiei și trebuie să rămână așa cum este.</v>
      </c>
      <c r="F71" s="889"/>
      <c r="G71" s="889"/>
      <c r="H71" s="889"/>
      <c r="I71" s="889"/>
      <c r="J71" s="889"/>
      <c r="K71" s="889"/>
      <c r="L71" s="890"/>
    </row>
    <row r="72" spans="1:12" x14ac:dyDescent="0.2">
      <c r="C72" s="899" t="str">
        <f>Translations!$B$112</f>
        <v>Text cursiv mai mic:</v>
      </c>
      <c r="D72" s="899"/>
      <c r="E72" s="889" t="str">
        <f>Translations!$B$113</f>
        <v>Acest text oferă explicații suplimentare. Statele membre pot adăuga explicații suplimentare în versiunile proprii specifice ale modelului.</v>
      </c>
      <c r="F72" s="889"/>
      <c r="G72" s="889"/>
      <c r="H72" s="889"/>
      <c r="I72" s="889"/>
      <c r="J72" s="889"/>
      <c r="K72" s="889"/>
      <c r="L72" s="890"/>
    </row>
    <row r="73" spans="1:12" ht="25.5" customHeight="1" x14ac:dyDescent="0.2">
      <c r="C73" s="905"/>
      <c r="D73" s="906"/>
      <c r="E73" s="907" t="str">
        <f>Translations!$B$114</f>
        <v>Câmpurile galbene sunt câmpuri de date obligatorii. Cu toate acestea, dacă datele nu sunt relevante pentru instalația în cauză, nu este necesară completarea lor.</v>
      </c>
      <c r="F73" s="908"/>
      <c r="G73" s="908"/>
      <c r="H73" s="908"/>
      <c r="I73" s="908"/>
      <c r="J73" s="908"/>
      <c r="K73" s="908"/>
      <c r="L73" s="907"/>
    </row>
    <row r="74" spans="1:12" x14ac:dyDescent="0.2">
      <c r="C74" s="912"/>
      <c r="D74" s="906"/>
      <c r="E74" s="890" t="str">
        <f>Translations!$B$115</f>
        <v>Câmpurile colorate în galben deschis indică faptul că datele respective sunt opționale.</v>
      </c>
      <c r="F74" s="892"/>
      <c r="G74" s="892"/>
      <c r="H74" s="892"/>
      <c r="I74" s="892"/>
      <c r="J74" s="892"/>
      <c r="K74" s="892"/>
      <c r="L74" s="892"/>
    </row>
    <row r="75" spans="1:12" x14ac:dyDescent="0.2">
      <c r="C75" s="901"/>
      <c r="D75" s="902"/>
      <c r="E75" s="890" t="str">
        <f>Translations!$B$116</f>
        <v>Câmpurile verzi conțin rezultate calculate automat. Textul în roșu indică mesaje de eroare (date lipsă etc.).</v>
      </c>
      <c r="F75" s="892"/>
      <c r="G75" s="892"/>
      <c r="H75" s="892"/>
      <c r="I75" s="892"/>
      <c r="J75" s="892"/>
      <c r="K75" s="892"/>
      <c r="L75" s="892"/>
    </row>
    <row r="76" spans="1:12" x14ac:dyDescent="0.2">
      <c r="C76" s="909"/>
      <c r="D76" s="902"/>
      <c r="E76" s="890" t="str">
        <f>Translations!$B$117</f>
        <v>Câmpurile hașurate arată că, din cauza unor date introduse într-un alt câmp, datele solicitate în câmpul respectiv sunt irelevante.</v>
      </c>
      <c r="F76" s="889"/>
      <c r="G76" s="889"/>
      <c r="H76" s="889"/>
      <c r="I76" s="889"/>
      <c r="J76" s="889"/>
      <c r="K76" s="889"/>
      <c r="L76" s="890"/>
    </row>
    <row r="77" spans="1:12" x14ac:dyDescent="0.2">
      <c r="C77" s="900"/>
      <c r="D77" s="900"/>
      <c r="E77" s="889" t="str">
        <f>Translations!$B$118</f>
        <v>Câmpurile gri trebuie completate de către statele membre înainte de publicarea unei versiuni proprii a modelului.</v>
      </c>
      <c r="F77" s="892"/>
      <c r="G77" s="892"/>
      <c r="H77" s="892"/>
      <c r="I77" s="892"/>
      <c r="J77" s="892"/>
      <c r="K77" s="892"/>
      <c r="L77" s="892"/>
    </row>
    <row r="78" spans="1:12" x14ac:dyDescent="0.2">
      <c r="C78" s="891"/>
      <c r="D78" s="891"/>
      <c r="E78" s="889" t="str">
        <f>Translations!$B$119</f>
        <v>Zonele colorate în gri deschis sunt dedicate navigării și hyperlinkurilor.</v>
      </c>
      <c r="F78" s="892"/>
      <c r="G78" s="892"/>
      <c r="H78" s="892"/>
      <c r="I78" s="892"/>
      <c r="J78" s="892"/>
      <c r="K78" s="892"/>
      <c r="L78" s="892"/>
    </row>
    <row r="80" spans="1:12" ht="38.25" customHeight="1" x14ac:dyDescent="0.2">
      <c r="A80" s="344">
        <v>15</v>
      </c>
      <c r="B80" s="889" t="str">
        <f>Translations!$B$120</f>
        <v>Panourile de navigare din partea de sus a fiecărei foi conțin hyperlinkuri pentru saltul rapid la secțiunile de introducere a datelor. Primul rând („Cuprins”, „Foaia precedentă”, „Foaia următoare”) și punctele „Începutul foii” și „Sfârșitul foii” sunt aceleași pentru toate foile. În funcție de foaie, se adaugă elemente suplimentare în meniu.</v>
      </c>
      <c r="C80" s="889"/>
      <c r="D80" s="889"/>
      <c r="E80" s="889"/>
      <c r="F80" s="889"/>
      <c r="G80" s="889"/>
      <c r="H80" s="889"/>
      <c r="I80" s="889"/>
      <c r="J80" s="889"/>
      <c r="K80" s="889"/>
      <c r="L80" s="890"/>
    </row>
    <row r="81" spans="1:12" ht="51" customHeight="1" x14ac:dyDescent="0.2">
      <c r="A81" s="344">
        <v>16</v>
      </c>
      <c r="B81" s="889" t="str">
        <f>Translations!$B$121</f>
        <v>Acest model este protejat împotriva introducerii de date în alte zone decât în câmpurile galbene. Cu toate acestea, din motive de transparență, nu a fost setată nicio parolă, ceea ce permite vizualizarea completă a tuturor formulelor. Se recomandă ca la utilizarea acestui fișier pentru introducerea datelor să se mențină protecția activă. Protecția se dezactivează numai în scopul verificării validității formulelor. Se recomandă ca acest lucru să se facă într-un fișier separat.</v>
      </c>
      <c r="C81" s="889"/>
      <c r="D81" s="889"/>
      <c r="E81" s="889"/>
      <c r="F81" s="889"/>
      <c r="G81" s="889"/>
      <c r="H81" s="889"/>
      <c r="I81" s="889"/>
      <c r="J81" s="889"/>
      <c r="K81" s="889"/>
      <c r="L81" s="890"/>
    </row>
    <row r="82" spans="1:12" ht="51" customHeight="1" x14ac:dyDescent="0.2">
      <c r="A82" s="344">
        <v>17</v>
      </c>
      <c r="B82" s="910" t="str">
        <f>Translations!$B$122</f>
        <v>Pentru a proteja formulele împotriva modificărilor neintenționate, care duc de obicei la rezultate eronate și generatoare de confuzii, 
este extrem de important să NU UTILIZAȚI funcția CUT &amp; PASTE (tăiere &amp; lipire).
Dacă doriți să mutați anumite date, întâi folosiți funcția COPY (copiere) și apoi funcția PASTE (lipire), după care ștergeți datele din locația precedentă (greșită).</v>
      </c>
      <c r="C82" s="911"/>
      <c r="D82" s="911"/>
      <c r="E82" s="911"/>
      <c r="F82" s="911"/>
      <c r="G82" s="911"/>
      <c r="H82" s="911"/>
      <c r="I82" s="911"/>
      <c r="J82" s="911"/>
      <c r="K82" s="911"/>
      <c r="L82" s="888"/>
    </row>
    <row r="83" spans="1:12" ht="51" customHeight="1" x14ac:dyDescent="0.2">
      <c r="A83" s="344">
        <v>18</v>
      </c>
      <c r="B83" s="889" t="str">
        <f>Translations!$B$123</f>
        <v>Câmpurile de date nu au fost formatate pentru un format numeric specific sau pentru alte formate. Cu toate acestea, protecția foii este limitată astfel încât să vă permită să utilizați propriile formate. În special, puteți decide cu privire la numărul de zecimale afișate. În principiu, numărul de zecimale este independent de precizia calculului și trebuie dezactivată opțiunea „Precision as displayed” (precizie conform valorii afișate) din MS Excel. Pentru mai multe detalii, consultați meniul „Help” (ajutor) al MS Excel cu privire la acest subiect.</v>
      </c>
      <c r="C83" s="889"/>
      <c r="D83" s="889"/>
      <c r="E83" s="889"/>
      <c r="F83" s="889"/>
      <c r="G83" s="889"/>
      <c r="H83" s="889"/>
      <c r="I83" s="889"/>
      <c r="J83" s="889"/>
      <c r="K83" s="889"/>
      <c r="L83" s="890"/>
    </row>
    <row r="84" spans="1:12" ht="4.9000000000000004" customHeight="1" thickBot="1" x14ac:dyDescent="0.25">
      <c r="A84" s="61"/>
      <c r="B84" s="896"/>
      <c r="C84" s="897"/>
      <c r="D84" s="897"/>
      <c r="E84" s="897"/>
      <c r="F84" s="897"/>
      <c r="G84" s="897"/>
      <c r="H84" s="897"/>
      <c r="I84" s="897"/>
      <c r="J84" s="897"/>
      <c r="K84" s="897"/>
      <c r="L84" s="48"/>
    </row>
    <row r="85" spans="1:12" ht="89.25" customHeight="1" thickBot="1" x14ac:dyDescent="0.25">
      <c r="A85" s="344">
        <v>19</v>
      </c>
      <c r="B85" s="893" t="str">
        <f>Translations!$B$124</f>
        <v>DECLINAREA RESPONSABILITĂȚII: Toate formulele au fost elaborate cu atenție și în detaliu. Cu toate acestea, nu poate fi exclusă în totalitate posibilitatea ca acestea să conțină greșeli.
Așa cum s-a menționat mai sus, se asigură o transparență totală pentru verificarea validității calculelor. Nici Comisia Europeană, nici autorii acestui fișier nu pot fi considerați responsabili pentru eventuale prejudicii care rezultă din calcule cu rezultate eronate sau generatoare de confuzii. 
Utilizatorul acestui fișier (adică operatorul unei instalații EU ETS) este pe deplin responsabil pentru raportarea unor date corecte către autoritatea competentă.</v>
      </c>
      <c r="C85" s="894"/>
      <c r="D85" s="894"/>
      <c r="E85" s="894"/>
      <c r="F85" s="894"/>
      <c r="G85" s="894"/>
      <c r="H85" s="894"/>
      <c r="I85" s="894"/>
      <c r="J85" s="894"/>
      <c r="K85" s="894"/>
      <c r="L85" s="895"/>
    </row>
    <row r="87" spans="1:12" ht="38.25" customHeight="1" x14ac:dyDescent="0.2">
      <c r="A87" s="344">
        <v>20</v>
      </c>
      <c r="B87" s="889" t="str">
        <f>Translations!$B$125</f>
        <v>În multe cazuri, în acest model trebuie să completați descrierea instalației, funcționarea acesteia și metodele specifice pe care le aplicați pentru monitorizare. În astfel de situații vă sunt puse la dispoziție câmpuri pentru text în care să introduceți informațiile dvs. și care uneori se pot dovedi insuficiente pentru informațiile pe care doriți să le introduceți.</v>
      </c>
      <c r="C87" s="889"/>
      <c r="D87" s="889"/>
      <c r="E87" s="889"/>
      <c r="F87" s="889"/>
      <c r="G87" s="889"/>
      <c r="H87" s="889"/>
      <c r="I87" s="889"/>
      <c r="J87" s="889"/>
      <c r="K87" s="889"/>
      <c r="L87" s="890"/>
    </row>
    <row r="88" spans="1:12" ht="51" customHeight="1" x14ac:dyDescent="0.2">
      <c r="A88" s="344">
        <v>21</v>
      </c>
      <c r="B88" s="889" t="str">
        <f>Translations!$B$126</f>
        <v xml:space="preserve"> În astfel de cazuri, vă rugăm să anexați informațiile dvs. (text, formule, date de referință, diagrame și desene) ca fișiere separate atunci când le transmiteți autorității competente. Vi se va solicita apoi să furnizați o trimitere la respectivul fișier. Vă rugăm să indicați în astfel de situații denumirea fișierului anexat. Este de asemenea recomandabil să se adauge data ultimei modificări a documentului de referință și să se includă un indicator lizibil pentru data respectivă direct în fișier (imprimabil).</v>
      </c>
      <c r="C88" s="889"/>
      <c r="D88" s="889"/>
      <c r="E88" s="889"/>
      <c r="F88" s="889"/>
      <c r="G88" s="889"/>
      <c r="H88" s="889"/>
      <c r="I88" s="889"/>
      <c r="J88" s="889"/>
      <c r="K88" s="889"/>
      <c r="L88" s="890"/>
    </row>
    <row r="89" spans="1:12" ht="38.25" customHeight="1" thickBot="1" x14ac:dyDescent="0.25">
      <c r="A89" s="344">
        <v>22</v>
      </c>
      <c r="B89" s="889" t="str">
        <f>Translations!$B$127</f>
        <v>Autoritatea competentă poate limita formatele de fișiere acceptate. Asigurați-vă că folosiți numai tipuri de fișiere standard, precum cele cu extensia .doc, .xls, .pdf. Pentru a afla alte tipuri de fișiere acceptabile, contactați autoritatea competentă sau consultați site-ul web al acesteia.</v>
      </c>
      <c r="C89" s="889"/>
      <c r="D89" s="889"/>
      <c r="E89" s="889"/>
      <c r="F89" s="889"/>
      <c r="G89" s="889"/>
      <c r="H89" s="889"/>
      <c r="I89" s="889"/>
      <c r="J89" s="889"/>
      <c r="K89" s="889"/>
      <c r="L89" s="890"/>
    </row>
    <row r="90" spans="1:12" ht="63.75" customHeight="1" thickBot="1" x14ac:dyDescent="0.25">
      <c r="A90" s="344">
        <v>23</v>
      </c>
      <c r="B90" s="893" t="str">
        <f>Translations!$B$128</f>
        <v>Acest fișier conține macro-uri pentru unele funcții (adăugarea de elemente la liste și afişarea/ascunderea exemplelor). Dacă macro-urile sunt dezactivate pe calculatorul dvs., veți putea totuși utiliza modelul, dar fără aceste funcții. 
Pentru a asigura faptul că macro-urile nu conțin un virus, acestea au fost semnate electronic. Consultați site-ul web al Comisiei sau al autorității competente pentru instrucțiuni privind verificarea autenticității fișierului care conține modelul.</v>
      </c>
      <c r="C90" s="894"/>
      <c r="D90" s="894"/>
      <c r="E90" s="894"/>
      <c r="F90" s="894"/>
      <c r="G90" s="894"/>
      <c r="H90" s="894"/>
      <c r="I90" s="894"/>
      <c r="J90" s="894"/>
      <c r="K90" s="894"/>
      <c r="L90" s="895"/>
    </row>
    <row r="93" spans="1:12" ht="15.75" x14ac:dyDescent="0.2">
      <c r="A93" s="344">
        <v>24</v>
      </c>
      <c r="B93" s="898" t="str">
        <f>Translations!$B$129</f>
        <v>Orientările specifice statelor membre sunt menționate aici:</v>
      </c>
      <c r="C93" s="898"/>
      <c r="D93" s="898"/>
      <c r="E93" s="898"/>
      <c r="F93" s="898"/>
      <c r="G93" s="898"/>
      <c r="H93" s="898"/>
      <c r="I93" s="898"/>
      <c r="J93" s="898"/>
      <c r="K93" s="898"/>
      <c r="L93" s="898"/>
    </row>
    <row r="94" spans="1:12" x14ac:dyDescent="0.2">
      <c r="B94" s="887"/>
      <c r="C94" s="888"/>
      <c r="D94" s="888"/>
      <c r="E94" s="888"/>
      <c r="F94" s="888"/>
      <c r="G94" s="888"/>
      <c r="H94" s="888"/>
      <c r="I94" s="888"/>
      <c r="J94" s="888"/>
      <c r="K94" s="888"/>
      <c r="L94" s="888"/>
    </row>
    <row r="95" spans="1:12" x14ac:dyDescent="0.2">
      <c r="B95" s="887"/>
      <c r="C95" s="888"/>
      <c r="D95" s="888"/>
      <c r="E95" s="888"/>
      <c r="F95" s="888"/>
      <c r="G95" s="888"/>
      <c r="H95" s="888"/>
      <c r="I95" s="888"/>
      <c r="J95" s="888"/>
      <c r="K95" s="888"/>
      <c r="L95" s="888"/>
    </row>
    <row r="96" spans="1:12" x14ac:dyDescent="0.2">
      <c r="B96" s="887"/>
      <c r="C96" s="888"/>
      <c r="D96" s="888"/>
      <c r="E96" s="888"/>
      <c r="F96" s="888"/>
      <c r="G96" s="888"/>
      <c r="H96" s="888"/>
      <c r="I96" s="888"/>
      <c r="J96" s="888"/>
      <c r="K96" s="888"/>
      <c r="L96" s="888"/>
    </row>
    <row r="97" spans="2:12" x14ac:dyDescent="0.2">
      <c r="B97" s="887"/>
      <c r="C97" s="888"/>
      <c r="D97" s="888"/>
      <c r="E97" s="888"/>
      <c r="F97" s="888"/>
      <c r="G97" s="888"/>
      <c r="H97" s="888"/>
      <c r="I97" s="888"/>
      <c r="J97" s="888"/>
      <c r="K97" s="888"/>
      <c r="L97" s="888"/>
    </row>
    <row r="98" spans="2:12" x14ac:dyDescent="0.2">
      <c r="B98" s="887"/>
      <c r="C98" s="888"/>
      <c r="D98" s="888"/>
      <c r="E98" s="888"/>
      <c r="F98" s="888"/>
      <c r="G98" s="888"/>
      <c r="H98" s="888"/>
      <c r="I98" s="888"/>
      <c r="J98" s="888"/>
      <c r="K98" s="888"/>
      <c r="L98" s="888"/>
    </row>
    <row r="99" spans="2:12" x14ac:dyDescent="0.2">
      <c r="B99" s="887"/>
      <c r="C99" s="888"/>
      <c r="D99" s="888"/>
      <c r="E99" s="888"/>
      <c r="F99" s="888"/>
      <c r="G99" s="888"/>
      <c r="H99" s="888"/>
      <c r="I99" s="888"/>
      <c r="J99" s="888"/>
      <c r="K99" s="888"/>
      <c r="L99" s="888"/>
    </row>
    <row r="100" spans="2:12" x14ac:dyDescent="0.2">
      <c r="B100" s="887"/>
      <c r="C100" s="888"/>
      <c r="D100" s="888"/>
      <c r="E100" s="888"/>
      <c r="F100" s="888"/>
      <c r="G100" s="888"/>
      <c r="H100" s="888"/>
      <c r="I100" s="888"/>
      <c r="J100" s="888"/>
      <c r="K100" s="888"/>
      <c r="L100" s="888"/>
    </row>
    <row r="101" spans="2:12" x14ac:dyDescent="0.2">
      <c r="B101" s="887"/>
      <c r="C101" s="888"/>
      <c r="D101" s="888"/>
      <c r="E101" s="888"/>
      <c r="F101" s="888"/>
      <c r="G101" s="888"/>
      <c r="H101" s="888"/>
      <c r="I101" s="888"/>
      <c r="J101" s="888"/>
      <c r="K101" s="888"/>
      <c r="L101" s="888"/>
    </row>
    <row r="102" spans="2:12" x14ac:dyDescent="0.2">
      <c r="B102" s="887"/>
      <c r="C102" s="888"/>
      <c r="D102" s="888"/>
      <c r="E102" s="888"/>
      <c r="F102" s="888"/>
      <c r="G102" s="888"/>
      <c r="H102" s="888"/>
      <c r="I102" s="888"/>
      <c r="J102" s="888"/>
      <c r="K102" s="888"/>
      <c r="L102" s="888"/>
    </row>
    <row r="103" spans="2:12" x14ac:dyDescent="0.2">
      <c r="B103" s="887"/>
      <c r="C103" s="888"/>
      <c r="D103" s="888"/>
      <c r="E103" s="888"/>
      <c r="F103" s="888"/>
      <c r="G103" s="888"/>
      <c r="H103" s="888"/>
      <c r="I103" s="888"/>
      <c r="J103" s="888"/>
      <c r="K103" s="888"/>
      <c r="L103" s="888"/>
    </row>
    <row r="104" spans="2:12" x14ac:dyDescent="0.2">
      <c r="B104" s="887"/>
      <c r="C104" s="888"/>
      <c r="D104" s="888"/>
      <c r="E104" s="888"/>
      <c r="F104" s="888"/>
      <c r="G104" s="888"/>
      <c r="H104" s="888"/>
      <c r="I104" s="888"/>
      <c r="J104" s="888"/>
      <c r="K104" s="888"/>
      <c r="L104" s="888"/>
    </row>
    <row r="105" spans="2:12" x14ac:dyDescent="0.2">
      <c r="B105" s="887"/>
      <c r="C105" s="888"/>
      <c r="D105" s="888"/>
      <c r="E105" s="888"/>
      <c r="F105" s="888"/>
      <c r="G105" s="888"/>
      <c r="H105" s="888"/>
      <c r="I105" s="888"/>
      <c r="J105" s="888"/>
      <c r="K105" s="888"/>
      <c r="L105" s="888"/>
    </row>
    <row r="106" spans="2:12" x14ac:dyDescent="0.2">
      <c r="B106" s="887"/>
      <c r="C106" s="888"/>
      <c r="D106" s="888"/>
      <c r="E106" s="888"/>
      <c r="F106" s="888"/>
      <c r="G106" s="888"/>
      <c r="H106" s="888"/>
      <c r="I106" s="888"/>
      <c r="J106" s="888"/>
      <c r="K106" s="888"/>
      <c r="L106" s="888"/>
    </row>
    <row r="107" spans="2:12" x14ac:dyDescent="0.2">
      <c r="B107" s="887"/>
      <c r="C107" s="888"/>
      <c r="D107" s="888"/>
      <c r="E107" s="888"/>
      <c r="F107" s="888"/>
      <c r="G107" s="888"/>
      <c r="H107" s="888"/>
      <c r="I107" s="888"/>
      <c r="J107" s="888"/>
      <c r="K107" s="888"/>
      <c r="L107" s="888"/>
    </row>
    <row r="108" spans="2:12" x14ac:dyDescent="0.2">
      <c r="B108" s="887"/>
      <c r="C108" s="888"/>
      <c r="D108" s="888"/>
      <c r="E108" s="888"/>
      <c r="F108" s="888"/>
      <c r="G108" s="888"/>
      <c r="H108" s="888"/>
      <c r="I108" s="888"/>
      <c r="J108" s="888"/>
      <c r="K108" s="888"/>
      <c r="L108" s="888"/>
    </row>
    <row r="109" spans="2:12" x14ac:dyDescent="0.2">
      <c r="B109" s="887"/>
      <c r="C109" s="888"/>
      <c r="D109" s="888"/>
      <c r="E109" s="888"/>
      <c r="F109" s="888"/>
      <c r="G109" s="888"/>
      <c r="H109" s="888"/>
      <c r="I109" s="888"/>
      <c r="J109" s="888"/>
      <c r="K109" s="888"/>
      <c r="L109" s="888"/>
    </row>
    <row r="110" spans="2:12" x14ac:dyDescent="0.2">
      <c r="B110" s="887"/>
      <c r="C110" s="888"/>
      <c r="D110" s="888"/>
      <c r="E110" s="888"/>
      <c r="F110" s="888"/>
      <c r="G110" s="888"/>
      <c r="H110" s="888"/>
      <c r="I110" s="888"/>
      <c r="J110" s="888"/>
      <c r="K110" s="888"/>
      <c r="L110" s="888"/>
    </row>
    <row r="111" spans="2:12" x14ac:dyDescent="0.2">
      <c r="B111" s="887"/>
      <c r="C111" s="888"/>
      <c r="D111" s="888"/>
      <c r="E111" s="888"/>
      <c r="F111" s="888"/>
      <c r="G111" s="888"/>
      <c r="H111" s="888"/>
      <c r="I111" s="888"/>
      <c r="J111" s="888"/>
      <c r="K111" s="888"/>
      <c r="L111" s="888"/>
    </row>
    <row r="112" spans="2:12" x14ac:dyDescent="0.2">
      <c r="B112" s="887"/>
      <c r="C112" s="888"/>
      <c r="D112" s="888"/>
      <c r="E112" s="888"/>
      <c r="F112" s="888"/>
      <c r="G112" s="888"/>
      <c r="H112" s="888"/>
      <c r="I112" s="888"/>
      <c r="J112" s="888"/>
      <c r="K112" s="888"/>
      <c r="L112" s="888"/>
    </row>
    <row r="113" spans="2:12" x14ac:dyDescent="0.2">
      <c r="B113" s="887"/>
      <c r="C113" s="888"/>
      <c r="D113" s="888"/>
      <c r="E113" s="888"/>
      <c r="F113" s="888"/>
      <c r="G113" s="888"/>
      <c r="H113" s="888"/>
      <c r="I113" s="888"/>
      <c r="J113" s="888"/>
      <c r="K113" s="888"/>
      <c r="L113" s="888"/>
    </row>
    <row r="114" spans="2:12" x14ac:dyDescent="0.2">
      <c r="B114" s="887"/>
      <c r="C114" s="888"/>
      <c r="D114" s="888"/>
      <c r="E114" s="888"/>
      <c r="F114" s="888"/>
      <c r="G114" s="888"/>
      <c r="H114" s="888"/>
      <c r="I114" s="888"/>
      <c r="J114" s="888"/>
      <c r="K114" s="888"/>
      <c r="L114" s="888"/>
    </row>
    <row r="115" spans="2:12" x14ac:dyDescent="0.2">
      <c r="B115" s="887"/>
      <c r="C115" s="888"/>
      <c r="D115" s="888"/>
      <c r="E115" s="888"/>
      <c r="F115" s="888"/>
      <c r="G115" s="888"/>
      <c r="H115" s="888"/>
      <c r="I115" s="888"/>
      <c r="J115" s="888"/>
      <c r="K115" s="888"/>
      <c r="L115" s="888"/>
    </row>
    <row r="118" spans="2:12" s="360" customFormat="1" ht="15" customHeight="1" x14ac:dyDescent="0.2">
      <c r="D118" s="929" t="str">
        <f>EUconst_MsgNextSheet</f>
        <v xml:space="preserve">&lt;&lt;&lt; Apăsați aici pentru a trece la foaia următoare &gt;&gt;&gt; </v>
      </c>
      <c r="E118" s="929"/>
      <c r="F118" s="929"/>
      <c r="G118" s="929"/>
      <c r="H118" s="929"/>
      <c r="I118" s="929"/>
      <c r="J118" s="929"/>
    </row>
  </sheetData>
  <sheetProtection sheet="1" formatColumns="0" formatRows="0" insertHyperlinks="0"/>
  <mergeCells count="113">
    <mergeCell ref="K2:L2"/>
    <mergeCell ref="C1:D1"/>
    <mergeCell ref="B24:L24"/>
    <mergeCell ref="A1:B3"/>
    <mergeCell ref="I3:J3"/>
    <mergeCell ref="K3:L3"/>
    <mergeCell ref="E3:F3"/>
    <mergeCell ref="G3:H3"/>
    <mergeCell ref="B23:L23"/>
    <mergeCell ref="C3:D3"/>
    <mergeCell ref="D118:J118"/>
    <mergeCell ref="I1:J1"/>
    <mergeCell ref="K1:L1"/>
    <mergeCell ref="C2:D2"/>
    <mergeCell ref="E2:F2"/>
    <mergeCell ref="G2:H2"/>
    <mergeCell ref="I2:J2"/>
    <mergeCell ref="E1:F1"/>
    <mergeCell ref="G1:H1"/>
    <mergeCell ref="B18:L18"/>
    <mergeCell ref="B16:L16"/>
    <mergeCell ref="B17:L17"/>
    <mergeCell ref="B21:L21"/>
    <mergeCell ref="B5:J5"/>
    <mergeCell ref="B6:L6"/>
    <mergeCell ref="B8:L8"/>
    <mergeCell ref="B13:L13"/>
    <mergeCell ref="B7:L7"/>
    <mergeCell ref="B12:L12"/>
    <mergeCell ref="B9:L9"/>
    <mergeCell ref="B11:L11"/>
    <mergeCell ref="B14:L14"/>
    <mergeCell ref="C31:L31"/>
    <mergeCell ref="C32:L32"/>
    <mergeCell ref="B35:L35"/>
    <mergeCell ref="B27:L27"/>
    <mergeCell ref="B30:L30"/>
    <mergeCell ref="B15:L15"/>
    <mergeCell ref="B19:L19"/>
    <mergeCell ref="B20:L20"/>
    <mergeCell ref="D58:I58"/>
    <mergeCell ref="B22:L22"/>
    <mergeCell ref="B26:L26"/>
    <mergeCell ref="E38:H45"/>
    <mergeCell ref="B47:L47"/>
    <mergeCell ref="C33:L33"/>
    <mergeCell ref="C34:L34"/>
    <mergeCell ref="B48:L48"/>
    <mergeCell ref="B36:L36"/>
    <mergeCell ref="B28:L28"/>
    <mergeCell ref="C71:D71"/>
    <mergeCell ref="E72:L72"/>
    <mergeCell ref="C74:D74"/>
    <mergeCell ref="B49:L49"/>
    <mergeCell ref="B50:L50"/>
    <mergeCell ref="B60:L60"/>
    <mergeCell ref="B67:L67"/>
    <mergeCell ref="B51:L51"/>
    <mergeCell ref="B53:L53"/>
    <mergeCell ref="D55:I55"/>
    <mergeCell ref="B68:L68"/>
    <mergeCell ref="B69:L69"/>
    <mergeCell ref="B61:L61"/>
    <mergeCell ref="B63:L63"/>
    <mergeCell ref="B64:L64"/>
    <mergeCell ref="B66:L66"/>
    <mergeCell ref="B97:L97"/>
    <mergeCell ref="B96:L96"/>
    <mergeCell ref="B70:L70"/>
    <mergeCell ref="C73:D73"/>
    <mergeCell ref="E73:L73"/>
    <mergeCell ref="C76:D76"/>
    <mergeCell ref="E76:L76"/>
    <mergeCell ref="B82:L82"/>
    <mergeCell ref="E77:L77"/>
    <mergeCell ref="B80:L80"/>
    <mergeCell ref="B89:L89"/>
    <mergeCell ref="B90:L90"/>
    <mergeCell ref="B93:L93"/>
    <mergeCell ref="E71:L71"/>
    <mergeCell ref="C72:D72"/>
    <mergeCell ref="E75:L75"/>
    <mergeCell ref="B81:L81"/>
    <mergeCell ref="C77:D77"/>
    <mergeCell ref="E74:L74"/>
    <mergeCell ref="C75:D75"/>
    <mergeCell ref="B94:L94"/>
    <mergeCell ref="B106:L106"/>
    <mergeCell ref="B88:L88"/>
    <mergeCell ref="C78:D78"/>
    <mergeCell ref="E78:L78"/>
    <mergeCell ref="B95:L95"/>
    <mergeCell ref="B87:L87"/>
    <mergeCell ref="B85:L85"/>
    <mergeCell ref="B83:L83"/>
    <mergeCell ref="B84:K84"/>
    <mergeCell ref="B98:L98"/>
    <mergeCell ref="B115:L115"/>
    <mergeCell ref="B107:L107"/>
    <mergeCell ref="B108:L108"/>
    <mergeCell ref="B109:L109"/>
    <mergeCell ref="B110:L110"/>
    <mergeCell ref="B111:L111"/>
    <mergeCell ref="B112:L112"/>
    <mergeCell ref="B113:L113"/>
    <mergeCell ref="B114:L114"/>
    <mergeCell ref="B105:L105"/>
    <mergeCell ref="B101:L101"/>
    <mergeCell ref="B102:L102"/>
    <mergeCell ref="B99:L99"/>
    <mergeCell ref="B100:L100"/>
    <mergeCell ref="B103:L103"/>
    <mergeCell ref="B104:L104"/>
  </mergeCells>
  <phoneticPr fontId="9" type="noConversion"/>
  <hyperlinks>
    <hyperlink ref="D55" r:id="rId1" display="http://eur-lex.europa.eu/en/index.htm "/>
    <hyperlink ref="D58" r:id="rId2" display="http://ec.europa.eu/clima/policies/ets/monitoring/index_en.htm"/>
    <hyperlink ref="B9:K9" r:id="rId3" display="http://ec.europa.eu/clima/documentation/ets/docs/decision_benchmarking_15_dec_en.pdf. "/>
    <hyperlink ref="B9" r:id="rId4" display="https://eur-lex.europa.eu/eli/dir/2003/87/2018-04-08"/>
    <hyperlink ref="C2:D2" location="JUMP_b_Guidelines_Top" display="Top of sheet"/>
    <hyperlink ref="E1:F1" location="JUMP_a_Content" display="Table of contents"/>
    <hyperlink ref="C3:D3" location="JUMP_b_Guidlines_Bottom" display="End of sheet"/>
    <hyperlink ref="I1:J1" location="JUMP_A_Top" display="Next sheet"/>
    <hyperlink ref="G1:H1" location="JUMP_a_Content" display="Previous sheet"/>
    <hyperlink ref="D118:J118" location="JUMP_A_Top" display="JUMP_A_Top"/>
    <hyperlink ref="B27" r:id="rId5" location="tab-0-1" display="https://ec.europa.eu/clima/policies/ets/monitoring_en#tab-0-1"/>
    <hyperlink ref="B12:L12" r:id="rId6" display="https://eur-lex.europa.eu/eli/reg_impl/2018/2066/oj"/>
  </hyperlinks>
  <pageMargins left="0.78740157480314965" right="0.78740157480314965" top="0.78740157480314965" bottom="0.78740157480314965" header="0.39370078740157483" footer="0.39370078740157483"/>
  <pageSetup paperSize="9" scale="61" fitToHeight="2" orientation="portrait" r:id="rId7"/>
  <headerFooter alignWithMargins="0">
    <oddHeader>&amp;L&amp;F, &amp;A&amp;R&amp;D, &amp;T</oddHeader>
    <oddFooter>&amp;C&amp;P /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indexed="17"/>
    <pageSetUpPr fitToPage="1"/>
  </sheetPr>
  <dimension ref="A1:E91"/>
  <sheetViews>
    <sheetView workbookViewId="0">
      <selection activeCell="B5" sqref="B5"/>
    </sheetView>
  </sheetViews>
  <sheetFormatPr defaultColWidth="11.42578125" defaultRowHeight="12.75" x14ac:dyDescent="0.2"/>
  <cols>
    <col min="1" max="1" width="17.140625" style="78" customWidth="1"/>
    <col min="2" max="2" width="34.7109375" style="78" customWidth="1"/>
    <col min="3" max="3" width="15.140625" style="78" customWidth="1"/>
    <col min="4" max="16384" width="11.42578125" style="78"/>
  </cols>
  <sheetData>
    <row r="1" spans="1:5" ht="13.5" thickBot="1" x14ac:dyDescent="0.25">
      <c r="A1" s="84" t="s">
        <v>333</v>
      </c>
    </row>
    <row r="2" spans="1:5" ht="13.5" thickBot="1" x14ac:dyDescent="0.25">
      <c r="A2" s="194" t="s">
        <v>334</v>
      </c>
      <c r="B2" s="195" t="s">
        <v>532</v>
      </c>
    </row>
    <row r="3" spans="1:5" ht="13.5" thickBot="1" x14ac:dyDescent="0.25">
      <c r="A3" s="196" t="s">
        <v>332</v>
      </c>
      <c r="B3" s="197">
        <v>44169</v>
      </c>
      <c r="C3" s="198" t="str">
        <f>IF(ISNUMBER(MATCH(B3,A18:A29,0)),VLOOKUP(B3,A18:B29,2,FALSE),"---")</f>
        <v>MP P4 Inst_COM_ro_041220.xls</v>
      </c>
      <c r="D3" s="199"/>
      <c r="E3" s="200"/>
    </row>
    <row r="4" spans="1:5" x14ac:dyDescent="0.2">
      <c r="A4" s="201" t="s">
        <v>277</v>
      </c>
      <c r="B4" s="202" t="s">
        <v>278</v>
      </c>
    </row>
    <row r="5" spans="1:5" ht="13.5" thickBot="1" x14ac:dyDescent="0.25">
      <c r="A5" s="203" t="s">
        <v>268</v>
      </c>
      <c r="B5" s="204" t="s">
        <v>440</v>
      </c>
    </row>
    <row r="7" spans="1:5" x14ac:dyDescent="0.2">
      <c r="A7" s="205" t="s">
        <v>335</v>
      </c>
    </row>
    <row r="8" spans="1:5" x14ac:dyDescent="0.2">
      <c r="A8" s="355" t="s">
        <v>273</v>
      </c>
      <c r="B8" s="355"/>
      <c r="C8" s="356" t="s">
        <v>269</v>
      </c>
    </row>
    <row r="9" spans="1:5" x14ac:dyDescent="0.2">
      <c r="A9" s="355" t="s">
        <v>274</v>
      </c>
      <c r="B9" s="355"/>
      <c r="C9" s="356" t="s">
        <v>270</v>
      </c>
    </row>
    <row r="10" spans="1:5" x14ac:dyDescent="0.2">
      <c r="A10" s="355" t="s">
        <v>275</v>
      </c>
      <c r="B10" s="355"/>
      <c r="C10" s="356" t="s">
        <v>271</v>
      </c>
    </row>
    <row r="11" spans="1:5" x14ac:dyDescent="0.2">
      <c r="A11" s="355" t="s">
        <v>276</v>
      </c>
      <c r="B11" s="355"/>
      <c r="C11" s="356" t="s">
        <v>272</v>
      </c>
    </row>
    <row r="12" spans="1:5" x14ac:dyDescent="0.2">
      <c r="A12" s="355" t="s">
        <v>543</v>
      </c>
      <c r="B12" s="355"/>
      <c r="C12" s="356" t="s">
        <v>363</v>
      </c>
    </row>
    <row r="13" spans="1:5" x14ac:dyDescent="0.2">
      <c r="A13" s="355" t="s">
        <v>532</v>
      </c>
      <c r="B13" s="355"/>
      <c r="C13" s="356" t="s">
        <v>542</v>
      </c>
    </row>
    <row r="14" spans="1:5" x14ac:dyDescent="0.2">
      <c r="A14" s="355" t="s">
        <v>533</v>
      </c>
      <c r="B14" s="355"/>
      <c r="C14" s="356" t="s">
        <v>136</v>
      </c>
    </row>
    <row r="15" spans="1:5" x14ac:dyDescent="0.2">
      <c r="A15" s="355" t="s">
        <v>534</v>
      </c>
      <c r="B15" s="355"/>
      <c r="C15" s="356" t="s">
        <v>137</v>
      </c>
    </row>
    <row r="16" spans="1:5" x14ac:dyDescent="0.2">
      <c r="A16" s="85"/>
    </row>
    <row r="17" spans="1:4" x14ac:dyDescent="0.2">
      <c r="A17" s="206" t="s">
        <v>219</v>
      </c>
      <c r="B17" s="207" t="s">
        <v>450</v>
      </c>
      <c r="C17" s="207" t="s">
        <v>263</v>
      </c>
      <c r="D17" s="208"/>
    </row>
    <row r="18" spans="1:4" x14ac:dyDescent="0.2">
      <c r="A18" s="209">
        <v>44049</v>
      </c>
      <c r="B18" s="210" t="str">
        <f t="shared" ref="B18:B29" si="0">IF(ISBLANK($A18),"---", VLOOKUP($B$2,$A$8:$C$15,3,0) &amp; "_" &amp; VLOOKUP($B$4,$A$32:$B$64,2,0)&amp;"_"&amp;VLOOKUP($B$5,$A$67:$B$91,2,0)&amp;"_"&amp; TEXT(DAY($A18),"0#")&amp; TEXT(MONTH($A18),"0#")&amp; TEXT(YEAR($A18)-2000,"0#")&amp;".xls")</f>
        <v>MP P4 Inst_COM_ro_060820.xls</v>
      </c>
      <c r="C18" s="210" t="s">
        <v>544</v>
      </c>
      <c r="D18" s="211"/>
    </row>
    <row r="19" spans="1:4" x14ac:dyDescent="0.2">
      <c r="A19" s="212">
        <v>44137</v>
      </c>
      <c r="B19" s="213" t="str">
        <f t="shared" si="0"/>
        <v>MP P4 Inst_COM_ro_021120.xls</v>
      </c>
      <c r="C19" s="213" t="s">
        <v>541</v>
      </c>
      <c r="D19" s="214"/>
    </row>
    <row r="20" spans="1:4" x14ac:dyDescent="0.2">
      <c r="A20" s="212">
        <v>44138</v>
      </c>
      <c r="B20" s="213" t="str">
        <f t="shared" si="0"/>
        <v>MP P4 Inst_COM_ro_031120.xls</v>
      </c>
      <c r="C20" s="213" t="s">
        <v>545</v>
      </c>
      <c r="D20" s="214"/>
    </row>
    <row r="21" spans="1:4" x14ac:dyDescent="0.2">
      <c r="A21" s="212">
        <v>44169</v>
      </c>
      <c r="B21" s="213" t="str">
        <f>IF(ISBLANK($A21),"---", VLOOKUP($B$2,$A$8:$C$15,3,0) &amp; "_" &amp; VLOOKUP($B$4,$A$32:$B$64,2,0)&amp;"_"&amp;VLOOKUP($B$5,$A$67:$B$91,2,0)&amp;"_"&amp; TEXT(DAY($A21),"0#")&amp; TEXT(MONTH($A21),"0#")&amp; TEXT(YEAR($A21)-2000,"0#")&amp;".xls")</f>
        <v>MP P4 Inst_COM_ro_041220.xls</v>
      </c>
      <c r="C21" s="599" t="s">
        <v>547</v>
      </c>
      <c r="D21" s="214"/>
    </row>
    <row r="22" spans="1:4" x14ac:dyDescent="0.2">
      <c r="A22" s="212"/>
      <c r="B22" s="213" t="str">
        <f t="shared" si="0"/>
        <v>---</v>
      </c>
      <c r="C22" s="213"/>
      <c r="D22" s="214"/>
    </row>
    <row r="23" spans="1:4" x14ac:dyDescent="0.2">
      <c r="A23" s="212"/>
      <c r="B23" s="213" t="str">
        <f t="shared" si="0"/>
        <v>---</v>
      </c>
      <c r="C23" s="213"/>
      <c r="D23" s="214"/>
    </row>
    <row r="24" spans="1:4" x14ac:dyDescent="0.2">
      <c r="A24" s="212"/>
      <c r="B24" s="213" t="str">
        <f t="shared" si="0"/>
        <v>---</v>
      </c>
      <c r="C24" s="213"/>
      <c r="D24" s="214"/>
    </row>
    <row r="25" spans="1:4" x14ac:dyDescent="0.2">
      <c r="A25" s="212"/>
      <c r="B25" s="213" t="str">
        <f t="shared" si="0"/>
        <v>---</v>
      </c>
      <c r="C25" s="599"/>
      <c r="D25" s="214"/>
    </row>
    <row r="26" spans="1:4" x14ac:dyDescent="0.2">
      <c r="A26" s="212"/>
      <c r="B26" s="213" t="str">
        <f t="shared" si="0"/>
        <v>---</v>
      </c>
      <c r="C26" s="213"/>
      <c r="D26" s="214"/>
    </row>
    <row r="27" spans="1:4" x14ac:dyDescent="0.2">
      <c r="A27" s="212"/>
      <c r="B27" s="213" t="str">
        <f t="shared" si="0"/>
        <v>---</v>
      </c>
      <c r="C27" s="599"/>
      <c r="D27" s="214"/>
    </row>
    <row r="28" spans="1:4" x14ac:dyDescent="0.2">
      <c r="A28" s="212"/>
      <c r="B28" s="213" t="str">
        <f t="shared" si="0"/>
        <v>---</v>
      </c>
      <c r="C28" s="213"/>
      <c r="D28" s="214"/>
    </row>
    <row r="29" spans="1:4" x14ac:dyDescent="0.2">
      <c r="A29" s="594"/>
      <c r="B29" s="215" t="str">
        <f t="shared" si="0"/>
        <v>---</v>
      </c>
      <c r="C29" s="215"/>
      <c r="D29" s="216"/>
    </row>
    <row r="31" spans="1:4" x14ac:dyDescent="0.2">
      <c r="A31" s="84" t="s">
        <v>277</v>
      </c>
    </row>
    <row r="32" spans="1:4" x14ac:dyDescent="0.2">
      <c r="A32" s="192" t="s">
        <v>278</v>
      </c>
      <c r="B32" s="192" t="s">
        <v>451</v>
      </c>
    </row>
    <row r="33" spans="1:2" x14ac:dyDescent="0.2">
      <c r="A33" s="192" t="s">
        <v>364</v>
      </c>
      <c r="B33" s="192" t="s">
        <v>365</v>
      </c>
    </row>
    <row r="34" spans="1:2" x14ac:dyDescent="0.2">
      <c r="A34" s="192" t="s">
        <v>416</v>
      </c>
      <c r="B34" s="192" t="s">
        <v>452</v>
      </c>
    </row>
    <row r="35" spans="1:2" x14ac:dyDescent="0.2">
      <c r="A35" s="192" t="s">
        <v>417</v>
      </c>
      <c r="B35" s="192" t="s">
        <v>453</v>
      </c>
    </row>
    <row r="36" spans="1:2" x14ac:dyDescent="0.2">
      <c r="A36" s="192" t="s">
        <v>418</v>
      </c>
      <c r="B36" s="192" t="s">
        <v>454</v>
      </c>
    </row>
    <row r="37" spans="1:2" x14ac:dyDescent="0.2">
      <c r="A37" s="192" t="s">
        <v>366</v>
      </c>
      <c r="B37" s="192" t="s">
        <v>367</v>
      </c>
    </row>
    <row r="38" spans="1:2" x14ac:dyDescent="0.2">
      <c r="A38" s="192" t="s">
        <v>419</v>
      </c>
      <c r="B38" s="192" t="s">
        <v>455</v>
      </c>
    </row>
    <row r="39" spans="1:2" x14ac:dyDescent="0.2">
      <c r="A39" s="192" t="s">
        <v>420</v>
      </c>
      <c r="B39" s="192" t="s">
        <v>456</v>
      </c>
    </row>
    <row r="40" spans="1:2" x14ac:dyDescent="0.2">
      <c r="A40" s="192" t="s">
        <v>421</v>
      </c>
      <c r="B40" s="192" t="s">
        <v>457</v>
      </c>
    </row>
    <row r="41" spans="1:2" x14ac:dyDescent="0.2">
      <c r="A41" s="192" t="s">
        <v>422</v>
      </c>
      <c r="B41" s="192" t="s">
        <v>458</v>
      </c>
    </row>
    <row r="42" spans="1:2" x14ac:dyDescent="0.2">
      <c r="A42" s="192" t="s">
        <v>423</v>
      </c>
      <c r="B42" s="192" t="s">
        <v>459</v>
      </c>
    </row>
    <row r="43" spans="1:2" x14ac:dyDescent="0.2">
      <c r="A43" s="192" t="s">
        <v>424</v>
      </c>
      <c r="B43" s="192" t="s">
        <v>460</v>
      </c>
    </row>
    <row r="44" spans="1:2" x14ac:dyDescent="0.2">
      <c r="A44" s="192" t="s">
        <v>425</v>
      </c>
      <c r="B44" s="192" t="s">
        <v>461</v>
      </c>
    </row>
    <row r="45" spans="1:2" x14ac:dyDescent="0.2">
      <c r="A45" s="192" t="s">
        <v>426</v>
      </c>
      <c r="B45" s="192" t="s">
        <v>462</v>
      </c>
    </row>
    <row r="46" spans="1:2" x14ac:dyDescent="0.2">
      <c r="A46" s="192" t="s">
        <v>427</v>
      </c>
      <c r="B46" s="192" t="s">
        <v>463</v>
      </c>
    </row>
    <row r="47" spans="1:2" x14ac:dyDescent="0.2">
      <c r="A47" s="192" t="s">
        <v>368</v>
      </c>
      <c r="B47" s="192" t="s">
        <v>369</v>
      </c>
    </row>
    <row r="48" spans="1:2" x14ac:dyDescent="0.2">
      <c r="A48" s="192" t="s">
        <v>428</v>
      </c>
      <c r="B48" s="192" t="s">
        <v>464</v>
      </c>
    </row>
    <row r="49" spans="1:2" x14ac:dyDescent="0.2">
      <c r="A49" s="192" t="s">
        <v>429</v>
      </c>
      <c r="B49" s="192" t="s">
        <v>465</v>
      </c>
    </row>
    <row r="50" spans="1:2" x14ac:dyDescent="0.2">
      <c r="A50" s="192" t="s">
        <v>430</v>
      </c>
      <c r="B50" s="192" t="s">
        <v>466</v>
      </c>
    </row>
    <row r="51" spans="1:2" x14ac:dyDescent="0.2">
      <c r="A51" s="192" t="s">
        <v>370</v>
      </c>
      <c r="B51" s="192" t="s">
        <v>371</v>
      </c>
    </row>
    <row r="52" spans="1:2" x14ac:dyDescent="0.2">
      <c r="A52" s="192" t="s">
        <v>431</v>
      </c>
      <c r="B52" s="192" t="s">
        <v>204</v>
      </c>
    </row>
    <row r="53" spans="1:2" x14ac:dyDescent="0.2">
      <c r="A53" s="192" t="s">
        <v>432</v>
      </c>
      <c r="B53" s="192" t="s">
        <v>205</v>
      </c>
    </row>
    <row r="54" spans="1:2" x14ac:dyDescent="0.2">
      <c r="A54" s="192" t="s">
        <v>433</v>
      </c>
      <c r="B54" s="192" t="s">
        <v>206</v>
      </c>
    </row>
    <row r="55" spans="1:2" x14ac:dyDescent="0.2">
      <c r="A55" s="192" t="s">
        <v>176</v>
      </c>
      <c r="B55" s="192" t="s">
        <v>207</v>
      </c>
    </row>
    <row r="56" spans="1:2" x14ac:dyDescent="0.2">
      <c r="A56" s="192" t="s">
        <v>372</v>
      </c>
      <c r="B56" s="192" t="s">
        <v>216</v>
      </c>
    </row>
    <row r="57" spans="1:2" x14ac:dyDescent="0.2">
      <c r="A57" s="192" t="s">
        <v>177</v>
      </c>
      <c r="B57" s="192" t="s">
        <v>208</v>
      </c>
    </row>
    <row r="58" spans="1:2" x14ac:dyDescent="0.2">
      <c r="A58" s="192" t="s">
        <v>178</v>
      </c>
      <c r="B58" s="192" t="s">
        <v>209</v>
      </c>
    </row>
    <row r="59" spans="1:2" x14ac:dyDescent="0.2">
      <c r="A59" s="192" t="s">
        <v>179</v>
      </c>
      <c r="B59" s="192" t="s">
        <v>210</v>
      </c>
    </row>
    <row r="60" spans="1:2" x14ac:dyDescent="0.2">
      <c r="A60" s="192" t="s">
        <v>180</v>
      </c>
      <c r="B60" s="192" t="s">
        <v>211</v>
      </c>
    </row>
    <row r="61" spans="1:2" x14ac:dyDescent="0.2">
      <c r="A61" s="192" t="s">
        <v>181</v>
      </c>
      <c r="B61" s="192" t="s">
        <v>212</v>
      </c>
    </row>
    <row r="62" spans="1:2" x14ac:dyDescent="0.2">
      <c r="A62" s="192" t="s">
        <v>494</v>
      </c>
      <c r="B62" s="192" t="s">
        <v>213</v>
      </c>
    </row>
    <row r="63" spans="1:2" x14ac:dyDescent="0.2">
      <c r="A63" s="192" t="s">
        <v>495</v>
      </c>
      <c r="B63" s="192" t="s">
        <v>214</v>
      </c>
    </row>
    <row r="64" spans="1:2" x14ac:dyDescent="0.2">
      <c r="A64" s="192" t="s">
        <v>496</v>
      </c>
      <c r="B64" s="192" t="s">
        <v>215</v>
      </c>
    </row>
    <row r="66" spans="1:2" x14ac:dyDescent="0.2">
      <c r="A66" s="86" t="s">
        <v>220</v>
      </c>
    </row>
    <row r="67" spans="1:2" x14ac:dyDescent="0.2">
      <c r="A67" s="193" t="s">
        <v>279</v>
      </c>
      <c r="B67" s="193" t="s">
        <v>280</v>
      </c>
    </row>
    <row r="68" spans="1:2" x14ac:dyDescent="0.2">
      <c r="A68" s="193" t="s">
        <v>281</v>
      </c>
      <c r="B68" s="193" t="s">
        <v>282</v>
      </c>
    </row>
    <row r="69" spans="1:2" x14ac:dyDescent="0.2">
      <c r="A69" s="193" t="s">
        <v>373</v>
      </c>
      <c r="B69" s="193" t="s">
        <v>374</v>
      </c>
    </row>
    <row r="70" spans="1:2" x14ac:dyDescent="0.2">
      <c r="A70" s="193" t="s">
        <v>283</v>
      </c>
      <c r="B70" s="193" t="s">
        <v>284</v>
      </c>
    </row>
    <row r="71" spans="1:2" x14ac:dyDescent="0.2">
      <c r="A71" s="193" t="s">
        <v>285</v>
      </c>
      <c r="B71" s="193" t="s">
        <v>286</v>
      </c>
    </row>
    <row r="72" spans="1:2" x14ac:dyDescent="0.2">
      <c r="A72" s="193" t="s">
        <v>287</v>
      </c>
      <c r="B72" s="193" t="s">
        <v>288</v>
      </c>
    </row>
    <row r="73" spans="1:2" x14ac:dyDescent="0.2">
      <c r="A73" s="193" t="s">
        <v>289</v>
      </c>
      <c r="B73" s="193" t="s">
        <v>290</v>
      </c>
    </row>
    <row r="74" spans="1:2" x14ac:dyDescent="0.2">
      <c r="A74" s="193" t="s">
        <v>291</v>
      </c>
      <c r="B74" s="193" t="s">
        <v>292</v>
      </c>
    </row>
    <row r="75" spans="1:2" x14ac:dyDescent="0.2">
      <c r="A75" s="193" t="s">
        <v>293</v>
      </c>
      <c r="B75" s="193" t="s">
        <v>294</v>
      </c>
    </row>
    <row r="76" spans="1:2" x14ac:dyDescent="0.2">
      <c r="A76" s="193" t="s">
        <v>295</v>
      </c>
      <c r="B76" s="193" t="s">
        <v>296</v>
      </c>
    </row>
    <row r="77" spans="1:2" x14ac:dyDescent="0.2">
      <c r="A77" s="193" t="s">
        <v>375</v>
      </c>
      <c r="B77" s="193" t="s">
        <v>376</v>
      </c>
    </row>
    <row r="78" spans="1:2" x14ac:dyDescent="0.2">
      <c r="A78" s="193" t="s">
        <v>297</v>
      </c>
      <c r="B78" s="193" t="s">
        <v>298</v>
      </c>
    </row>
    <row r="79" spans="1:2" x14ac:dyDescent="0.2">
      <c r="A79" s="193" t="s">
        <v>299</v>
      </c>
      <c r="B79" s="193" t="s">
        <v>300</v>
      </c>
    </row>
    <row r="80" spans="1:2" x14ac:dyDescent="0.2">
      <c r="A80" s="193" t="s">
        <v>301</v>
      </c>
      <c r="B80" s="193" t="s">
        <v>302</v>
      </c>
    </row>
    <row r="81" spans="1:2" x14ac:dyDescent="0.2">
      <c r="A81" s="193" t="s">
        <v>303</v>
      </c>
      <c r="B81" s="193" t="s">
        <v>304</v>
      </c>
    </row>
    <row r="82" spans="1:2" x14ac:dyDescent="0.2">
      <c r="A82" s="193" t="s">
        <v>305</v>
      </c>
      <c r="B82" s="193" t="s">
        <v>306</v>
      </c>
    </row>
    <row r="83" spans="1:2" x14ac:dyDescent="0.2">
      <c r="A83" s="193" t="s">
        <v>377</v>
      </c>
      <c r="B83" s="193" t="s">
        <v>378</v>
      </c>
    </row>
    <row r="84" spans="1:2" x14ac:dyDescent="0.2">
      <c r="A84" s="193" t="s">
        <v>434</v>
      </c>
      <c r="B84" s="193" t="s">
        <v>435</v>
      </c>
    </row>
    <row r="85" spans="1:2" x14ac:dyDescent="0.2">
      <c r="A85" s="193" t="s">
        <v>436</v>
      </c>
      <c r="B85" s="193" t="s">
        <v>437</v>
      </c>
    </row>
    <row r="86" spans="1:2" x14ac:dyDescent="0.2">
      <c r="A86" s="193" t="s">
        <v>438</v>
      </c>
      <c r="B86" s="193" t="s">
        <v>439</v>
      </c>
    </row>
    <row r="87" spans="1:2" x14ac:dyDescent="0.2">
      <c r="A87" s="193" t="s">
        <v>440</v>
      </c>
      <c r="B87" s="193" t="s">
        <v>441</v>
      </c>
    </row>
    <row r="88" spans="1:2" x14ac:dyDescent="0.2">
      <c r="A88" s="193" t="s">
        <v>442</v>
      </c>
      <c r="B88" s="193" t="s">
        <v>443</v>
      </c>
    </row>
    <row r="89" spans="1:2" x14ac:dyDescent="0.2">
      <c r="A89" s="193" t="s">
        <v>444</v>
      </c>
      <c r="B89" s="193" t="s">
        <v>445</v>
      </c>
    </row>
    <row r="90" spans="1:2" x14ac:dyDescent="0.2">
      <c r="A90" s="193" t="s">
        <v>446</v>
      </c>
      <c r="B90" s="193" t="s">
        <v>447</v>
      </c>
    </row>
    <row r="91" spans="1:2" x14ac:dyDescent="0.2">
      <c r="A91" s="193" t="s">
        <v>448</v>
      </c>
      <c r="B91" s="193" t="s">
        <v>449</v>
      </c>
    </row>
  </sheetData>
  <sheetProtection sheet="1" formatColumns="0" formatRows="0" insertHyperlinks="0"/>
  <phoneticPr fontId="60" type="noConversion"/>
  <dataValidations count="4">
    <dataValidation type="list" allowBlank="1" showInputMessage="1" showErrorMessage="1" sqref="B3">
      <formula1>$A$18:$A$29</formula1>
    </dataValidation>
    <dataValidation type="list" allowBlank="1" showInputMessage="1" showErrorMessage="1" sqref="B5">
      <formula1>$A$67:$A$91</formula1>
    </dataValidation>
    <dataValidation type="list" allowBlank="1" showInputMessage="1" showErrorMessage="1" sqref="B4">
      <formula1>$A$32:$A$64</formula1>
    </dataValidation>
    <dataValidation type="list" allowBlank="1" showInputMessage="1" showErrorMessage="1" sqref="B2">
      <formula1>$A$8:$A$15</formula1>
    </dataValidation>
  </dataValidations>
  <pageMargins left="0.78740157480314965" right="0.78740157480314965" top="0.98425196850393704" bottom="0.98425196850393704" header="0.51181102362204722" footer="0.51181102362204722"/>
  <pageSetup paperSize="9" scale="64" orientation="portrait" r:id="rId1"/>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indexed="43"/>
    <pageSetUpPr fitToPage="1"/>
  </sheetPr>
  <dimension ref="A1:P54"/>
  <sheetViews>
    <sheetView workbookViewId="0">
      <pane ySplit="4" topLeftCell="A20" activePane="bottomLeft" state="frozen"/>
      <selection activeCell="B2" sqref="B2"/>
      <selection pane="bottomLeft" activeCell="I2" sqref="I2:J2"/>
    </sheetView>
  </sheetViews>
  <sheetFormatPr defaultColWidth="11.42578125" defaultRowHeight="12.75" x14ac:dyDescent="0.2"/>
  <cols>
    <col min="1" max="1" width="2.7109375" style="368" hidden="1" customWidth="1"/>
    <col min="2" max="2" width="2.7109375" style="360" customWidth="1"/>
    <col min="3" max="4" width="4.7109375" style="360" customWidth="1"/>
    <col min="5" max="14" width="12.7109375" style="360" customWidth="1"/>
    <col min="15" max="15" width="6.7109375" style="360" customWidth="1"/>
    <col min="16" max="16" width="9.140625" style="363" hidden="1" customWidth="1"/>
    <col min="17" max="16384" width="11.42578125" style="360"/>
  </cols>
  <sheetData>
    <row r="1" spans="1:16" s="368" customFormat="1" ht="13.5" hidden="1" thickBot="1" x14ac:dyDescent="0.25">
      <c r="A1" s="368" t="s">
        <v>322</v>
      </c>
      <c r="P1" s="368" t="s">
        <v>322</v>
      </c>
    </row>
    <row r="2" spans="1:16" s="97" customFormat="1" ht="13.5" thickBot="1" x14ac:dyDescent="0.25">
      <c r="A2" s="79"/>
      <c r="B2" s="962" t="str">
        <f>Translations!$B$130</f>
        <v>A. Versiuni ale planului de monitorizare</v>
      </c>
      <c r="C2" s="963"/>
      <c r="D2" s="964"/>
      <c r="E2" s="973" t="str">
        <f>Translations!$B$59</f>
        <v>Zona de navigare:</v>
      </c>
      <c r="F2" s="939"/>
      <c r="G2" s="930" t="str">
        <f>Translations!$B$60</f>
        <v>Cuprins</v>
      </c>
      <c r="H2" s="931"/>
      <c r="I2" s="930" t="str">
        <f>Translations!$B$61</f>
        <v>Foaia precedentă</v>
      </c>
      <c r="J2" s="931"/>
      <c r="K2" s="930" t="str">
        <f>Translations!$B$62</f>
        <v>Foaia următoare</v>
      </c>
      <c r="L2" s="931"/>
      <c r="M2" s="932"/>
      <c r="N2" s="933"/>
      <c r="O2" s="7"/>
      <c r="P2" s="90"/>
    </row>
    <row r="3" spans="1:16" s="97" customFormat="1" x14ac:dyDescent="0.2">
      <c r="A3" s="79"/>
      <c r="B3" s="965"/>
      <c r="C3" s="966"/>
      <c r="D3" s="967"/>
      <c r="E3" s="935" t="str">
        <f>Translations!$B$63</f>
        <v>Începutul foii</v>
      </c>
      <c r="F3" s="935"/>
      <c r="G3" s="935"/>
      <c r="H3" s="935"/>
      <c r="I3" s="935"/>
      <c r="J3" s="935"/>
      <c r="K3" s="935"/>
      <c r="L3" s="935"/>
      <c r="M3" s="936"/>
      <c r="N3" s="937"/>
      <c r="O3" s="7"/>
      <c r="P3" s="90"/>
    </row>
    <row r="4" spans="1:16" s="97" customFormat="1" ht="13.5" thickBot="1" x14ac:dyDescent="0.25">
      <c r="A4" s="79"/>
      <c r="B4" s="968"/>
      <c r="C4" s="969"/>
      <c r="D4" s="970"/>
      <c r="E4" s="935" t="str">
        <f>Translations!$B$64</f>
        <v>Sfârșitul foii</v>
      </c>
      <c r="F4" s="935"/>
      <c r="G4" s="935"/>
      <c r="H4" s="935"/>
      <c r="I4" s="935"/>
      <c r="J4" s="935"/>
      <c r="K4" s="935"/>
      <c r="L4" s="935"/>
      <c r="M4" s="936"/>
      <c r="N4" s="937"/>
      <c r="O4" s="7"/>
      <c r="P4" s="90"/>
    </row>
    <row r="6" spans="1:16" ht="25.5" customHeight="1" x14ac:dyDescent="0.2">
      <c r="C6" s="971" t="str">
        <f>Translations!$B$7</f>
        <v>A. Versiuni ale planului de monitorizare</v>
      </c>
      <c r="D6" s="971"/>
      <c r="E6" s="971"/>
      <c r="F6" s="971"/>
      <c r="G6" s="971"/>
      <c r="H6" s="971"/>
      <c r="I6" s="971"/>
      <c r="J6" s="971"/>
      <c r="K6" s="971"/>
      <c r="L6" s="971"/>
      <c r="M6" s="971"/>
      <c r="N6" s="971"/>
    </row>
    <row r="8" spans="1:16" ht="15.75" customHeight="1" x14ac:dyDescent="0.25">
      <c r="C8" s="87">
        <v>1</v>
      </c>
      <c r="D8" s="972" t="str">
        <f>Translations!$B$8</f>
        <v>Lista versiunilor planului de monitorizare</v>
      </c>
      <c r="E8" s="972"/>
      <c r="F8" s="972"/>
      <c r="G8" s="972"/>
      <c r="H8" s="972"/>
      <c r="I8" s="972"/>
      <c r="J8" s="972"/>
      <c r="K8" s="972"/>
      <c r="L8" s="972"/>
      <c r="M8" s="972"/>
      <c r="N8" s="972"/>
    </row>
    <row r="10" spans="1:16" ht="25.5" customHeight="1" x14ac:dyDescent="0.2">
      <c r="E10" s="955" t="str">
        <f>Translations!$B$1160</f>
        <v>Această foaie este utilizată pentru identificarea versiunii actuale a planului de monitorizare. Fiecare versiune a planului de monitorizare trebuie să aibă un număr unic corespunzător versiunii care nu coincide cu planurile pentru fazele anterioare, și o dată de referință.</v>
      </c>
      <c r="F10" s="955"/>
      <c r="G10" s="955"/>
      <c r="H10" s="955"/>
      <c r="I10" s="955"/>
      <c r="J10" s="955"/>
      <c r="K10" s="955"/>
      <c r="L10" s="955"/>
      <c r="M10" s="955"/>
      <c r="N10" s="955"/>
    </row>
    <row r="11" spans="1:16" ht="25.5" customHeight="1" x14ac:dyDescent="0.2">
      <c r="E11" s="955" t="str">
        <f>Translations!$B$132</f>
        <v>În funcție de cerințele statului membru, este posibil ca documentul să fie transmis între autoritatea competentă și operator cu diferite actualizări sau doar  ca operatorul să țină evidența versiunilor. În orice caz, operatorul ar trebui să păstreze în dosarele sale o copie a fiecărei versiuni a planului de monitorizare.</v>
      </c>
      <c r="F11" s="956"/>
      <c r="G11" s="956"/>
      <c r="H11" s="956"/>
      <c r="I11" s="956"/>
      <c r="J11" s="956"/>
      <c r="K11" s="956"/>
      <c r="L11" s="956"/>
      <c r="M11" s="956"/>
      <c r="N11" s="956"/>
    </row>
    <row r="12" spans="1:16" ht="25.5" customHeight="1" x14ac:dyDescent="0.2">
      <c r="E12" s="955" t="str">
        <f>Translations!$B$133</f>
        <v>Starea planului de monitorizare la data de referință trebuie descrisă în coloana „Stare”. Printre stările posibile se numără „transmis autorității competente (AC)”, „aprobat de AC", „proiect în lucru" etc.</v>
      </c>
      <c r="F12" s="956"/>
      <c r="G12" s="956"/>
      <c r="H12" s="956"/>
      <c r="I12" s="956"/>
      <c r="J12" s="956"/>
      <c r="K12" s="956"/>
      <c r="L12" s="956"/>
      <c r="M12" s="956"/>
      <c r="N12" s="956"/>
    </row>
    <row r="13" spans="1:16" ht="38.25" customHeight="1" x14ac:dyDescent="0.2">
      <c r="E13" s="955" t="str">
        <f>Translations!$B$134</f>
        <v>Vă rugăm să rețineți că monitorizarea emisiilor instalației dvs. trebuie să se efectueze întotdeauna în conformitate cu cea mai recentă versiune aprobată a planului de monitorizare, cu excepția cazurilor în care o actualizare a planului de monitorizare a fost deja transmisă către AC și/sau este în curs de aprobare. În conformitate cu articolul 16 alineatul (1), în astfel de situații monitorizarea trebuie realizată în paralel utilizând cel mai recent plan de monitorizare aprobat, precum și ultimul plan de monitorizare transmis spre aprobare.</v>
      </c>
      <c r="F13" s="956"/>
      <c r="G13" s="956"/>
      <c r="H13" s="956"/>
      <c r="I13" s="956"/>
      <c r="J13" s="956"/>
      <c r="K13" s="956"/>
      <c r="L13" s="956"/>
      <c r="M13" s="956"/>
      <c r="N13" s="956"/>
    </row>
    <row r="14" spans="1:16" ht="12.75" customHeight="1" x14ac:dyDescent="0.2">
      <c r="E14" s="955" t="str">
        <f>Translations!$B$1161</f>
        <v>În coloana „data aplicării”, se introduce, după caz, data de la care se aplică metodologia de monitorizare descrisă în plan.</v>
      </c>
      <c r="F14" s="956"/>
      <c r="G14" s="956"/>
      <c r="H14" s="956"/>
      <c r="I14" s="956"/>
      <c r="J14" s="956"/>
      <c r="K14" s="956"/>
      <c r="L14" s="956"/>
      <c r="M14" s="956"/>
      <c r="N14" s="956"/>
    </row>
    <row r="15" spans="1:16" ht="12.75" customHeight="1" x14ac:dyDescent="0.2">
      <c r="E15" s="957" t="str">
        <f>Translations!$B$135</f>
        <v>Pentru a afişa/ascunde exemplele, apăsați butonul „Exemple” din zona de navigație.</v>
      </c>
      <c r="F15" s="956"/>
      <c r="G15" s="956"/>
      <c r="H15" s="956"/>
      <c r="I15" s="956"/>
      <c r="J15" s="956"/>
      <c r="K15" s="956"/>
      <c r="L15" s="956"/>
      <c r="M15" s="956"/>
      <c r="N15" s="956"/>
    </row>
    <row r="16" spans="1:16" ht="4.9000000000000004" customHeight="1" x14ac:dyDescent="0.2">
      <c r="E16" s="88"/>
      <c r="F16" s="88"/>
      <c r="G16" s="88"/>
      <c r="H16" s="88"/>
      <c r="I16" s="88"/>
      <c r="J16" s="88"/>
      <c r="K16" s="88"/>
      <c r="L16" s="88"/>
      <c r="M16" s="88"/>
      <c r="N16" s="484"/>
    </row>
    <row r="17" spans="1:16" s="361" customFormat="1" ht="27" customHeight="1" x14ac:dyDescent="0.2">
      <c r="A17" s="369"/>
      <c r="E17" s="485" t="str">
        <f>Translations!$B$136</f>
        <v>Versiunea nr.</v>
      </c>
      <c r="F17" s="485" t="str">
        <f>Translations!$B$137</f>
        <v>Data de referință</v>
      </c>
      <c r="G17" s="961" t="str">
        <f>Translations!$B$138</f>
        <v>Starea la data de referință</v>
      </c>
      <c r="H17" s="961"/>
      <c r="I17" s="485" t="str">
        <f>Translations!$B$1162</f>
        <v>Data aplicării</v>
      </c>
      <c r="J17" s="958" t="str">
        <f>Translations!$B$139</f>
        <v>Capitole în care s-au efectuat modificări. 
Scurtă explicație a modificărilor</v>
      </c>
      <c r="K17" s="959"/>
      <c r="L17" s="959"/>
      <c r="M17" s="959"/>
      <c r="N17" s="960"/>
      <c r="O17" s="360"/>
      <c r="P17" s="364"/>
    </row>
    <row r="18" spans="1:16" ht="33.75" customHeight="1" x14ac:dyDescent="0.2">
      <c r="A18" s="370" t="s">
        <v>413</v>
      </c>
      <c r="C18" s="361"/>
      <c r="E18" s="274">
        <v>1</v>
      </c>
      <c r="F18" s="275">
        <v>44012</v>
      </c>
      <c r="G18" s="952" t="str">
        <f>Translations!$B$140</f>
        <v>transmis autorității competente</v>
      </c>
      <c r="H18" s="952"/>
      <c r="I18" s="275">
        <v>44197</v>
      </c>
      <c r="J18" s="947" t="str">
        <f>Translations!$B$141</f>
        <v>Plan nou e monitorizare care respectă cerințele Regulamentului privind monitorizarea și raportarea.</v>
      </c>
      <c r="K18" s="948"/>
      <c r="L18" s="948"/>
      <c r="M18" s="948"/>
      <c r="N18" s="949"/>
    </row>
    <row r="19" spans="1:16" ht="22.5" customHeight="1" x14ac:dyDescent="0.2">
      <c r="A19" s="370" t="s">
        <v>413</v>
      </c>
      <c r="C19" s="361"/>
      <c r="E19" s="274">
        <v>2</v>
      </c>
      <c r="F19" s="275">
        <v>44031</v>
      </c>
      <c r="G19" s="952" t="str">
        <f>Translations!$B$142</f>
        <v>trimis înapoi cu observații</v>
      </c>
      <c r="H19" s="952"/>
      <c r="I19" s="275"/>
      <c r="J19" s="947" t="str">
        <f>Translations!$B$143</f>
        <v>AC a introdus unele corecții pentru fluxurile de sursă 1 și 2. Procedurile privind fluxurile de date trebuie îmbunătățite înainte de a fi retransmis.</v>
      </c>
      <c r="K19" s="950"/>
      <c r="L19" s="950"/>
      <c r="M19" s="950"/>
      <c r="N19" s="951"/>
    </row>
    <row r="20" spans="1:16" ht="33.75" customHeight="1" x14ac:dyDescent="0.2">
      <c r="A20" s="370" t="s">
        <v>413</v>
      </c>
      <c r="C20" s="361"/>
      <c r="E20" s="274">
        <v>3</v>
      </c>
      <c r="F20" s="275">
        <v>44050</v>
      </c>
      <c r="G20" s="952" t="str">
        <f>Translations!$B$140</f>
        <v>transmis autorității competente</v>
      </c>
      <c r="H20" s="952"/>
      <c r="I20" s="275">
        <v>44197</v>
      </c>
      <c r="J20" s="947" t="str">
        <f>Translations!$B$144</f>
        <v>PM actualizat în conformitate cu sugestiile AC. În plus, adăugat un nou flux de sursă, nr. 4 (deșeuri de panouri din lemn, contaminate cu cca 5% fracțiune fosilă).</v>
      </c>
      <c r="K20" s="950"/>
      <c r="L20" s="950"/>
      <c r="M20" s="950"/>
      <c r="N20" s="951"/>
    </row>
    <row r="21" spans="1:16" ht="33.75" customHeight="1" x14ac:dyDescent="0.2">
      <c r="A21" s="370" t="s">
        <v>413</v>
      </c>
      <c r="C21" s="361"/>
      <c r="E21" s="274">
        <v>4</v>
      </c>
      <c r="F21" s="275">
        <v>44081</v>
      </c>
      <c r="G21" s="952" t="str">
        <f>Translations!$B$145</f>
        <v>aprobat de autoritatea competentă</v>
      </c>
      <c r="H21" s="952"/>
      <c r="I21" s="275">
        <v>44197</v>
      </c>
      <c r="J21" s="947" t="str">
        <f>Translations!$B$146</f>
        <v>Aprobat fără modificări suplimentare. Operatorul a primit o exemplarul pe hârtie, împreună cu autorizaţia actualizată pentru asigurarea autenticității conținutului fișierului PM înapoiat pe cale electronică.</v>
      </c>
      <c r="K21" s="950"/>
      <c r="L21" s="950"/>
      <c r="M21" s="950"/>
      <c r="N21" s="951"/>
    </row>
    <row r="22" spans="1:16" ht="33.75" hidden="1" customHeight="1" x14ac:dyDescent="0.2">
      <c r="A22" s="370" t="s">
        <v>322</v>
      </c>
      <c r="C22" s="361"/>
      <c r="E22" s="274"/>
      <c r="F22" s="275"/>
      <c r="G22" s="952"/>
      <c r="H22" s="952"/>
      <c r="I22" s="275"/>
      <c r="J22" s="688"/>
      <c r="K22" s="689"/>
      <c r="L22" s="689"/>
      <c r="M22" s="686"/>
      <c r="N22" s="687"/>
    </row>
    <row r="23" spans="1:16" x14ac:dyDescent="0.2">
      <c r="E23" s="691"/>
      <c r="F23" s="692"/>
      <c r="G23" s="946"/>
      <c r="H23" s="946"/>
      <c r="I23" s="692"/>
      <c r="J23" s="693"/>
      <c r="K23" s="694"/>
      <c r="L23" s="694"/>
      <c r="M23" s="695"/>
      <c r="N23" s="696"/>
    </row>
    <row r="24" spans="1:16" x14ac:dyDescent="0.2">
      <c r="E24" s="691"/>
      <c r="F24" s="692"/>
      <c r="G24" s="946"/>
      <c r="H24" s="946"/>
      <c r="I24" s="692"/>
      <c r="J24" s="693"/>
      <c r="K24" s="694"/>
      <c r="L24" s="694"/>
      <c r="M24" s="695"/>
      <c r="N24" s="696"/>
    </row>
    <row r="25" spans="1:16" x14ac:dyDescent="0.2">
      <c r="E25" s="691"/>
      <c r="F25" s="692"/>
      <c r="G25" s="946"/>
      <c r="H25" s="946"/>
      <c r="I25" s="692"/>
      <c r="J25" s="693"/>
      <c r="K25" s="694"/>
      <c r="L25" s="694"/>
      <c r="M25" s="695"/>
      <c r="N25" s="696"/>
    </row>
    <row r="26" spans="1:16" x14ac:dyDescent="0.2">
      <c r="E26" s="691"/>
      <c r="F26" s="692"/>
      <c r="G26" s="946"/>
      <c r="H26" s="946"/>
      <c r="I26" s="692"/>
      <c r="J26" s="693"/>
      <c r="K26" s="694"/>
      <c r="L26" s="694"/>
      <c r="M26" s="695"/>
      <c r="N26" s="696"/>
    </row>
    <row r="27" spans="1:16" x14ac:dyDescent="0.2">
      <c r="E27" s="691"/>
      <c r="F27" s="692"/>
      <c r="G27" s="946"/>
      <c r="H27" s="946"/>
      <c r="I27" s="692"/>
      <c r="J27" s="693"/>
      <c r="K27" s="694"/>
      <c r="L27" s="694"/>
      <c r="M27" s="695"/>
      <c r="N27" s="696"/>
    </row>
    <row r="28" spans="1:16" x14ac:dyDescent="0.2">
      <c r="E28" s="691"/>
      <c r="F28" s="692"/>
      <c r="G28" s="946"/>
      <c r="H28" s="946"/>
      <c r="I28" s="692"/>
      <c r="J28" s="693"/>
      <c r="K28" s="694"/>
      <c r="L28" s="694"/>
      <c r="M28" s="695"/>
      <c r="N28" s="696"/>
    </row>
    <row r="29" spans="1:16" x14ac:dyDescent="0.2">
      <c r="E29" s="691"/>
      <c r="F29" s="692"/>
      <c r="G29" s="946"/>
      <c r="H29" s="946"/>
      <c r="I29" s="692"/>
      <c r="J29" s="693"/>
      <c r="K29" s="694"/>
      <c r="L29" s="694"/>
      <c r="M29" s="695"/>
      <c r="N29" s="696"/>
    </row>
    <row r="30" spans="1:16" x14ac:dyDescent="0.2">
      <c r="E30" s="691"/>
      <c r="F30" s="692"/>
      <c r="G30" s="946"/>
      <c r="H30" s="946"/>
      <c r="I30" s="692"/>
      <c r="J30" s="693"/>
      <c r="K30" s="694"/>
      <c r="L30" s="694"/>
      <c r="M30" s="695"/>
      <c r="N30" s="696"/>
    </row>
    <row r="31" spans="1:16" x14ac:dyDescent="0.2">
      <c r="E31" s="691"/>
      <c r="F31" s="692"/>
      <c r="G31" s="946"/>
      <c r="H31" s="946"/>
      <c r="I31" s="692"/>
      <c r="J31" s="693"/>
      <c r="K31" s="694"/>
      <c r="L31" s="694"/>
      <c r="M31" s="695"/>
      <c r="N31" s="696"/>
    </row>
    <row r="32" spans="1:16" x14ac:dyDescent="0.2">
      <c r="E32" s="691"/>
      <c r="F32" s="692"/>
      <c r="G32" s="946"/>
      <c r="H32" s="946"/>
      <c r="I32" s="692"/>
      <c r="J32" s="693"/>
      <c r="K32" s="694"/>
      <c r="L32" s="694"/>
      <c r="M32" s="695"/>
      <c r="N32" s="696"/>
    </row>
    <row r="33" spans="1:14" x14ac:dyDescent="0.2">
      <c r="E33" s="691"/>
      <c r="F33" s="692"/>
      <c r="G33" s="946"/>
      <c r="H33" s="946"/>
      <c r="I33" s="692"/>
      <c r="J33" s="693"/>
      <c r="K33" s="694"/>
      <c r="L33" s="694"/>
      <c r="M33" s="695"/>
      <c r="N33" s="696"/>
    </row>
    <row r="34" spans="1:14" x14ac:dyDescent="0.2">
      <c r="E34" s="691"/>
      <c r="F34" s="692"/>
      <c r="G34" s="946"/>
      <c r="H34" s="946"/>
      <c r="I34" s="692"/>
      <c r="J34" s="693"/>
      <c r="K34" s="694"/>
      <c r="L34" s="694"/>
      <c r="M34" s="695"/>
      <c r="N34" s="696"/>
    </row>
    <row r="35" spans="1:14" x14ac:dyDescent="0.2">
      <c r="E35" s="691"/>
      <c r="F35" s="692"/>
      <c r="G35" s="946"/>
      <c r="H35" s="946"/>
      <c r="I35" s="692"/>
      <c r="J35" s="693"/>
      <c r="K35" s="694"/>
      <c r="L35" s="694"/>
      <c r="M35" s="695"/>
      <c r="N35" s="696"/>
    </row>
    <row r="36" spans="1:14" x14ac:dyDescent="0.2">
      <c r="E36" s="691"/>
      <c r="F36" s="692"/>
      <c r="G36" s="946"/>
      <c r="H36" s="946"/>
      <c r="I36" s="692"/>
      <c r="J36" s="693"/>
      <c r="K36" s="694"/>
      <c r="L36" s="694"/>
      <c r="M36" s="695"/>
      <c r="N36" s="696"/>
    </row>
    <row r="37" spans="1:14" x14ac:dyDescent="0.2">
      <c r="E37" s="691"/>
      <c r="F37" s="692"/>
      <c r="G37" s="946"/>
      <c r="H37" s="946"/>
      <c r="I37" s="692"/>
      <c r="J37" s="693"/>
      <c r="K37" s="694"/>
      <c r="L37" s="694"/>
      <c r="M37" s="695"/>
      <c r="N37" s="696"/>
    </row>
    <row r="38" spans="1:14" x14ac:dyDescent="0.2">
      <c r="E38" s="691"/>
      <c r="F38" s="692"/>
      <c r="G38" s="946"/>
      <c r="H38" s="946"/>
      <c r="I38" s="692"/>
      <c r="J38" s="693"/>
      <c r="K38" s="694"/>
      <c r="L38" s="694"/>
      <c r="M38" s="695"/>
      <c r="N38" s="696"/>
    </row>
    <row r="39" spans="1:14" x14ac:dyDescent="0.2">
      <c r="E39" s="691"/>
      <c r="F39" s="692"/>
      <c r="G39" s="946"/>
      <c r="H39" s="946"/>
      <c r="I39" s="692"/>
      <c r="J39" s="693"/>
      <c r="K39" s="694"/>
      <c r="L39" s="694"/>
      <c r="M39" s="695"/>
      <c r="N39" s="696"/>
    </row>
    <row r="40" spans="1:14" x14ac:dyDescent="0.2">
      <c r="E40" s="691"/>
      <c r="F40" s="692"/>
      <c r="G40" s="946"/>
      <c r="H40" s="946"/>
      <c r="I40" s="692"/>
      <c r="J40" s="693"/>
      <c r="K40" s="694"/>
      <c r="L40" s="694"/>
      <c r="M40" s="695"/>
      <c r="N40" s="696"/>
    </row>
    <row r="41" spans="1:14" x14ac:dyDescent="0.2">
      <c r="E41" s="691"/>
      <c r="F41" s="692"/>
      <c r="G41" s="946"/>
      <c r="H41" s="946"/>
      <c r="I41" s="692"/>
      <c r="J41" s="693"/>
      <c r="K41" s="694"/>
      <c r="L41" s="694"/>
      <c r="M41" s="695"/>
      <c r="N41" s="696"/>
    </row>
    <row r="42" spans="1:14" x14ac:dyDescent="0.2">
      <c r="E42" s="691"/>
      <c r="F42" s="692"/>
      <c r="G42" s="946"/>
      <c r="H42" s="946"/>
      <c r="I42" s="692"/>
      <c r="J42" s="693"/>
      <c r="K42" s="694"/>
      <c r="L42" s="694"/>
      <c r="M42" s="695"/>
      <c r="N42" s="696"/>
    </row>
    <row r="43" spans="1:14" x14ac:dyDescent="0.2">
      <c r="E43" s="691"/>
      <c r="F43" s="692"/>
      <c r="G43" s="946"/>
      <c r="H43" s="946"/>
      <c r="I43" s="692"/>
      <c r="J43" s="693"/>
      <c r="K43" s="694"/>
      <c r="L43" s="694"/>
      <c r="M43" s="695"/>
      <c r="N43" s="696"/>
    </row>
    <row r="44" spans="1:14" x14ac:dyDescent="0.2">
      <c r="E44" s="691"/>
      <c r="F44" s="692"/>
      <c r="G44" s="946"/>
      <c r="H44" s="946"/>
      <c r="I44" s="692"/>
      <c r="J44" s="693"/>
      <c r="K44" s="694"/>
      <c r="L44" s="694"/>
      <c r="M44" s="695"/>
      <c r="N44" s="696"/>
    </row>
    <row r="45" spans="1:14" x14ac:dyDescent="0.2">
      <c r="E45" s="691"/>
      <c r="F45" s="692"/>
      <c r="G45" s="946"/>
      <c r="H45" s="946"/>
      <c r="I45" s="692"/>
      <c r="J45" s="693"/>
      <c r="K45" s="694"/>
      <c r="L45" s="694"/>
      <c r="M45" s="695"/>
      <c r="N45" s="696"/>
    </row>
    <row r="46" spans="1:14" x14ac:dyDescent="0.2">
      <c r="E46" s="691"/>
      <c r="F46" s="692"/>
      <c r="G46" s="946"/>
      <c r="H46" s="946"/>
      <c r="I46" s="692"/>
      <c r="J46" s="693"/>
      <c r="K46" s="694"/>
      <c r="L46" s="694"/>
      <c r="M46" s="695"/>
      <c r="N46" s="696"/>
    </row>
    <row r="47" spans="1:14" x14ac:dyDescent="0.2">
      <c r="A47" s="79"/>
      <c r="E47" s="691"/>
      <c r="F47" s="692"/>
      <c r="G47" s="946"/>
      <c r="H47" s="946"/>
      <c r="I47" s="692"/>
      <c r="J47" s="693"/>
      <c r="K47" s="694"/>
      <c r="L47" s="694"/>
      <c r="M47" s="695"/>
      <c r="N47" s="696"/>
    </row>
    <row r="48" spans="1:14" hidden="1" x14ac:dyDescent="0.2">
      <c r="A48" s="79" t="s">
        <v>322</v>
      </c>
      <c r="E48" s="691"/>
      <c r="F48" s="692"/>
      <c r="G48" s="946"/>
      <c r="H48" s="946"/>
      <c r="I48" s="692"/>
      <c r="J48" s="693"/>
      <c r="K48" s="694"/>
      <c r="L48" s="694"/>
      <c r="M48" s="695"/>
      <c r="N48" s="696"/>
    </row>
    <row r="49" spans="1:16" s="12" customFormat="1" x14ac:dyDescent="0.2">
      <c r="A49" s="79" t="s">
        <v>256</v>
      </c>
      <c r="D49" s="362"/>
      <c r="E49" s="362"/>
      <c r="F49" s="362"/>
      <c r="G49" s="362"/>
      <c r="H49" s="362"/>
      <c r="I49" s="362"/>
      <c r="J49" s="362"/>
      <c r="K49" s="362"/>
      <c r="L49" s="362"/>
      <c r="M49" s="362"/>
      <c r="N49" s="362"/>
      <c r="P49" s="19"/>
    </row>
    <row r="50" spans="1:16" s="97" customFormat="1" ht="5.0999999999999996" customHeight="1" x14ac:dyDescent="0.2">
      <c r="A50" s="79"/>
      <c r="C50" s="98"/>
      <c r="D50" s="33"/>
      <c r="G50" s="953" t="str">
        <f>Translations!$B$147</f>
        <v>Apăsați pe „+” pentru a adăuga mai multe versiuni ale planului de monitorizare</v>
      </c>
      <c r="H50" s="953"/>
      <c r="I50" s="953"/>
      <c r="J50" s="953"/>
      <c r="K50" s="954"/>
      <c r="L50" s="12"/>
      <c r="M50" s="12"/>
      <c r="N50" s="12"/>
      <c r="O50" s="12"/>
      <c r="P50" s="77"/>
    </row>
    <row r="51" spans="1:16" s="97" customFormat="1" ht="12.75" customHeight="1" x14ac:dyDescent="0.2">
      <c r="A51" s="79"/>
      <c r="C51" s="98"/>
      <c r="D51" s="33"/>
      <c r="G51" s="953"/>
      <c r="H51" s="953"/>
      <c r="I51" s="953"/>
      <c r="J51" s="953"/>
      <c r="K51" s="954"/>
      <c r="L51" s="12"/>
      <c r="M51" s="12"/>
      <c r="N51" s="12"/>
      <c r="O51" s="12"/>
      <c r="P51" s="77"/>
    </row>
    <row r="52" spans="1:16" s="97" customFormat="1" ht="5.0999999999999996" customHeight="1" x14ac:dyDescent="0.2">
      <c r="A52" s="79"/>
      <c r="C52" s="98"/>
      <c r="D52" s="33"/>
      <c r="G52" s="953"/>
      <c r="H52" s="953"/>
      <c r="I52" s="953"/>
      <c r="J52" s="953"/>
      <c r="K52" s="954"/>
      <c r="L52" s="12"/>
      <c r="M52" s="12"/>
      <c r="N52" s="12"/>
      <c r="O52" s="12"/>
      <c r="P52" s="77"/>
    </row>
    <row r="53" spans="1:16" s="12" customFormat="1" x14ac:dyDescent="0.2">
      <c r="A53" s="79"/>
      <c r="D53" s="362"/>
      <c r="E53" s="362"/>
      <c r="F53" s="362"/>
      <c r="G53" s="362"/>
      <c r="H53" s="362"/>
      <c r="I53" s="362"/>
      <c r="J53" s="362"/>
      <c r="K53" s="362"/>
      <c r="L53" s="362"/>
      <c r="M53" s="362"/>
      <c r="N53" s="362"/>
      <c r="P53" s="19"/>
    </row>
    <row r="54" spans="1:16" ht="15" customHeight="1" x14ac:dyDescent="0.2">
      <c r="F54" s="929" t="str">
        <f>EUconst_MsgNextSheet</f>
        <v xml:space="preserve">&lt;&lt;&lt; Apăsați aici pentru a trece la foaia următoare &gt;&gt;&gt; </v>
      </c>
      <c r="G54" s="929"/>
      <c r="H54" s="929"/>
      <c r="I54" s="929"/>
      <c r="J54" s="929"/>
      <c r="K54" s="929"/>
      <c r="L54" s="929"/>
    </row>
  </sheetData>
  <sheetProtection sheet="1" formatColumns="0" formatRows="0" insertHyperlinks="0"/>
  <mergeCells count="63">
    <mergeCell ref="M2:N2"/>
    <mergeCell ref="M3:N3"/>
    <mergeCell ref="C6:N6"/>
    <mergeCell ref="K4:L4"/>
    <mergeCell ref="M4:N4"/>
    <mergeCell ref="D8:N8"/>
    <mergeCell ref="E4:F4"/>
    <mergeCell ref="I4:J4"/>
    <mergeCell ref="E2:F2"/>
    <mergeCell ref="G2:H2"/>
    <mergeCell ref="I2:J2"/>
    <mergeCell ref="K2:L2"/>
    <mergeCell ref="G4:H4"/>
    <mergeCell ref="B2:D4"/>
    <mergeCell ref="G3:H3"/>
    <mergeCell ref="I3:J3"/>
    <mergeCell ref="E3:F3"/>
    <mergeCell ref="K3:L3"/>
    <mergeCell ref="F54:L54"/>
    <mergeCell ref="G50:K52"/>
    <mergeCell ref="E10:N10"/>
    <mergeCell ref="E11:N11"/>
    <mergeCell ref="E12:N12"/>
    <mergeCell ref="E13:N13"/>
    <mergeCell ref="E15:N15"/>
    <mergeCell ref="E14:N14"/>
    <mergeCell ref="J17:N17"/>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47:H47"/>
    <mergeCell ref="G36:H36"/>
    <mergeCell ref="G37:H37"/>
    <mergeCell ref="G38:H38"/>
    <mergeCell ref="G39:H39"/>
    <mergeCell ref="G40:H40"/>
    <mergeCell ref="G41:H41"/>
    <mergeCell ref="G48:H48"/>
    <mergeCell ref="J18:N18"/>
    <mergeCell ref="J19:N19"/>
    <mergeCell ref="J20:N20"/>
    <mergeCell ref="J21:N21"/>
    <mergeCell ref="G42:H42"/>
    <mergeCell ref="G43:H43"/>
    <mergeCell ref="G44:H44"/>
    <mergeCell ref="G45:H45"/>
    <mergeCell ref="G46:H46"/>
  </mergeCells>
  <phoneticPr fontId="60" type="noConversion"/>
  <conditionalFormatting sqref="F23:F48 I23:I48">
    <cfRule type="expression" dxfId="149" priority="4" stopIfTrue="1">
      <formula>AND(F23&lt;&gt;"",F23&lt;MAX($F$22:F22))</formula>
    </cfRule>
  </conditionalFormatting>
  <conditionalFormatting sqref="E23:E48">
    <cfRule type="expression" dxfId="148" priority="3" stopIfTrue="1">
      <formula>AND(E23&lt;&gt;"",E23&lt;MAX($E$22:E22))</formula>
    </cfRule>
  </conditionalFormatting>
  <dataValidations count="4">
    <dataValidation type="list" allowBlank="1" showInputMessage="1" showErrorMessage="1" sqref="G22:G48">
      <formula1>Euconst_MPReferenceDateTypes</formula1>
    </dataValidation>
    <dataValidation type="date" operator="greaterThan" allowBlank="1" showInputMessage="1" showErrorMessage="1" sqref="I23:I48">
      <formula1>43831</formula1>
    </dataValidation>
    <dataValidation type="whole" operator="greaterThanOrEqual" allowBlank="1" showInputMessage="1" showErrorMessage="1" sqref="E23:E48">
      <formula1>1</formula1>
    </dataValidation>
    <dataValidation type="date" operator="greaterThan" allowBlank="1" showInputMessage="1" showErrorMessage="1" sqref="F23:F48">
      <formula1>40909</formula1>
    </dataValidation>
  </dataValidations>
  <hyperlinks>
    <hyperlink ref="E3:F3" location="JUMP_A_Top" display="Top of sheet"/>
    <hyperlink ref="G2:H2" location="JUMP_a_Content" display="Table of contents"/>
    <hyperlink ref="E4:F4" location="JUMP_A_Bottom" display="End of sheet"/>
    <hyperlink ref="K2:L2" location="JUMP_B_Top" display="Next sheet"/>
    <hyperlink ref="F54:L54" location="JUMP_B_Top" display="JUMP_B_Top"/>
    <hyperlink ref="I2:J2" location="JUMP_b_Guidelines_Top" display="Previous sheet"/>
  </hyperlinks>
  <pageMargins left="0.78740157480314965" right="0.78740157480314965" top="0.78740157480314965" bottom="0.78740157480314965" header="0.39370078740157483" footer="0.39370078740157483"/>
  <pageSetup paperSize="9" scale="61" orientation="portrait" r:id="rId1"/>
  <headerFooter alignWithMargins="0">
    <oddHeader>&amp;L&amp;F, &amp;A&amp;R&amp;D, &amp;T</oddHeader>
    <oddFooter>&amp;C&amp;P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indexed="43"/>
    <pageSetUpPr fitToPage="1"/>
  </sheetPr>
  <dimension ref="A1:P65"/>
  <sheetViews>
    <sheetView workbookViewId="0">
      <pane ySplit="4" topLeftCell="A5" activePane="bottomLeft" state="frozen"/>
      <selection activeCell="B2" sqref="B2"/>
      <selection pane="bottomLeft" activeCell="I2" sqref="I2:J2"/>
    </sheetView>
  </sheetViews>
  <sheetFormatPr defaultColWidth="11.42578125" defaultRowHeight="12.75" x14ac:dyDescent="0.2"/>
  <cols>
    <col min="1" max="1" width="2.7109375" style="372" hidden="1" customWidth="1"/>
    <col min="2" max="2" width="2.7109375" style="371" customWidth="1"/>
    <col min="3" max="4" width="4.7109375" style="371" customWidth="1"/>
    <col min="5" max="14" width="12.7109375" style="371" customWidth="1"/>
    <col min="15" max="15" width="4.7109375" style="371" customWidth="1"/>
    <col min="16" max="16" width="12.7109375" style="372" hidden="1" customWidth="1"/>
    <col min="17" max="16384" width="11.42578125" style="371"/>
  </cols>
  <sheetData>
    <row r="1" spans="1:16" ht="13.5" hidden="1" thickBot="1" x14ac:dyDescent="0.25">
      <c r="A1" s="79" t="s">
        <v>322</v>
      </c>
      <c r="B1" s="90"/>
      <c r="C1" s="91"/>
      <c r="D1" s="223"/>
      <c r="E1" s="93"/>
      <c r="F1" s="93"/>
      <c r="G1" s="94"/>
      <c r="H1" s="94"/>
      <c r="I1" s="90"/>
      <c r="J1" s="90"/>
      <c r="K1" s="90"/>
      <c r="L1" s="90"/>
      <c r="M1" s="90"/>
      <c r="N1" s="90"/>
      <c r="O1" s="90"/>
      <c r="P1" s="77" t="s">
        <v>322</v>
      </c>
    </row>
    <row r="2" spans="1:16" ht="13.5" customHeight="1" thickBot="1" x14ac:dyDescent="0.25">
      <c r="A2" s="79"/>
      <c r="B2" s="962" t="str">
        <f>Translations!$B$148</f>
        <v>B. Identificarea operatorului și a instalației</v>
      </c>
      <c r="C2" s="999"/>
      <c r="D2" s="1000"/>
      <c r="E2" s="973" t="str">
        <f>Translations!$B$59</f>
        <v>Zona de navigare:</v>
      </c>
      <c r="F2" s="939"/>
      <c r="G2" s="930" t="str">
        <f>Translations!$B$60</f>
        <v>Cuprins</v>
      </c>
      <c r="H2" s="931"/>
      <c r="I2" s="930" t="str">
        <f>Translations!$B$61</f>
        <v>Foaia precedentă</v>
      </c>
      <c r="J2" s="931"/>
      <c r="K2" s="930" t="str">
        <f>Translations!$B$62</f>
        <v>Foaia următoare</v>
      </c>
      <c r="L2" s="931"/>
      <c r="M2" s="932"/>
      <c r="N2" s="933"/>
      <c r="O2" s="12"/>
      <c r="P2" s="77"/>
    </row>
    <row r="3" spans="1:16" ht="12.75" customHeight="1" x14ac:dyDescent="0.2">
      <c r="A3" s="79"/>
      <c r="B3" s="1001"/>
      <c r="C3" s="1002"/>
      <c r="D3" s="1003"/>
      <c r="E3" s="991" t="str">
        <f>Translations!$B$63</f>
        <v>Începutul foii</v>
      </c>
      <c r="F3" s="990"/>
      <c r="G3" s="989" t="str">
        <f>Translations!$B$149</f>
        <v>Operator</v>
      </c>
      <c r="H3" s="990"/>
      <c r="I3" s="989" t="str">
        <f>Translations!$B$150</f>
        <v>Instalație</v>
      </c>
      <c r="J3" s="990"/>
      <c r="K3" s="989" t="str">
        <f>Translations!$B$151</f>
        <v>Date de contact</v>
      </c>
      <c r="L3" s="992"/>
      <c r="M3" s="994"/>
      <c r="N3" s="994"/>
      <c r="O3" s="12"/>
      <c r="P3" s="77"/>
    </row>
    <row r="4" spans="1:16" x14ac:dyDescent="0.2">
      <c r="A4" s="79"/>
      <c r="B4" s="1001"/>
      <c r="C4" s="1002"/>
      <c r="D4" s="1003"/>
      <c r="E4" s="987" t="str">
        <f>Translations!$B$64</f>
        <v>Sfârșitul foii</v>
      </c>
      <c r="F4" s="988"/>
      <c r="G4" s="993"/>
      <c r="H4" s="988"/>
      <c r="I4" s="993"/>
      <c r="J4" s="988"/>
      <c r="K4" s="993"/>
      <c r="L4" s="995"/>
      <c r="M4" s="994"/>
      <c r="N4" s="994"/>
      <c r="O4" s="12"/>
      <c r="P4" s="77"/>
    </row>
    <row r="5" spans="1:16" x14ac:dyDescent="0.2">
      <c r="A5" s="77"/>
      <c r="O5" s="12"/>
      <c r="P5" s="77"/>
    </row>
    <row r="6" spans="1:16" ht="25.5" customHeight="1" x14ac:dyDescent="0.2">
      <c r="A6" s="288"/>
      <c r="C6" s="925" t="str">
        <f>Translations!$B$9</f>
        <v>B.Identificarea operatorului și a instalației</v>
      </c>
      <c r="D6" s="925"/>
      <c r="E6" s="925"/>
      <c r="F6" s="925"/>
      <c r="G6" s="925"/>
      <c r="H6" s="925"/>
      <c r="I6" s="925"/>
      <c r="J6" s="925"/>
      <c r="K6" s="925"/>
      <c r="L6" s="925"/>
      <c r="M6" s="925"/>
      <c r="N6" s="925"/>
      <c r="O6" s="12"/>
      <c r="P6" s="77"/>
    </row>
    <row r="7" spans="1:16" x14ac:dyDescent="0.2">
      <c r="A7" s="77"/>
      <c r="O7" s="12"/>
      <c r="P7" s="77"/>
    </row>
    <row r="8" spans="1:16" ht="15.75" x14ac:dyDescent="0.25">
      <c r="A8" s="77"/>
      <c r="B8" s="12"/>
      <c r="C8" s="96">
        <v>2</v>
      </c>
      <c r="D8" s="985" t="str">
        <f>Translations!$B$10</f>
        <v>Despre operator</v>
      </c>
      <c r="E8" s="985"/>
      <c r="F8" s="985"/>
      <c r="G8" s="985"/>
      <c r="H8" s="985"/>
      <c r="I8" s="985"/>
      <c r="J8" s="985"/>
      <c r="K8" s="985"/>
      <c r="L8" s="985"/>
      <c r="M8" s="985"/>
      <c r="N8" s="985"/>
      <c r="O8" s="12"/>
      <c r="P8" s="77"/>
    </row>
    <row r="9" spans="1:16" x14ac:dyDescent="0.2">
      <c r="A9" s="77"/>
      <c r="B9" s="12"/>
      <c r="C9" s="98"/>
      <c r="D9" s="98"/>
      <c r="E9" s="97"/>
      <c r="F9" s="97"/>
      <c r="G9" s="97"/>
      <c r="H9" s="97"/>
      <c r="I9" s="97"/>
      <c r="J9" s="97"/>
      <c r="K9" s="97"/>
      <c r="L9" s="97"/>
      <c r="M9" s="97"/>
      <c r="N9" s="97"/>
      <c r="O9" s="12"/>
      <c r="P9" s="77"/>
    </row>
    <row r="10" spans="1:16" x14ac:dyDescent="0.2">
      <c r="A10" s="77"/>
      <c r="B10" s="12"/>
      <c r="C10" s="98"/>
      <c r="D10" s="82" t="s">
        <v>311</v>
      </c>
      <c r="E10" s="1005" t="str">
        <f>Translations!$B$152</f>
        <v>Autoritatea competentă</v>
      </c>
      <c r="F10" s="1006"/>
      <c r="G10" s="1007"/>
      <c r="H10" s="97"/>
      <c r="I10" s="1009"/>
      <c r="J10" s="1010"/>
      <c r="K10" s="1010"/>
      <c r="L10" s="1011"/>
      <c r="M10" s="97"/>
      <c r="N10" s="97"/>
      <c r="O10" s="12"/>
      <c r="P10" s="77"/>
    </row>
    <row r="11" spans="1:16" ht="4.9000000000000004" customHeight="1" x14ac:dyDescent="0.2">
      <c r="A11" s="77"/>
      <c r="B11" s="12"/>
      <c r="C11" s="98"/>
      <c r="D11" s="82"/>
      <c r="E11" s="82"/>
      <c r="F11" s="82"/>
      <c r="G11" s="82"/>
      <c r="H11" s="97"/>
      <c r="I11" s="97"/>
      <c r="J11" s="97"/>
      <c r="K11" s="97"/>
      <c r="L11" s="97"/>
      <c r="M11" s="375"/>
      <c r="N11" s="373"/>
      <c r="O11" s="12"/>
      <c r="P11" s="77"/>
    </row>
    <row r="12" spans="1:16" x14ac:dyDescent="0.2">
      <c r="A12" s="77"/>
      <c r="B12" s="12"/>
      <c r="C12" s="98"/>
      <c r="D12" s="82" t="s">
        <v>313</v>
      </c>
      <c r="E12" s="1005" t="str">
        <f>Translations!$B$153</f>
        <v>Statul membru</v>
      </c>
      <c r="F12" s="1006"/>
      <c r="G12" s="1007"/>
      <c r="H12" s="97"/>
      <c r="I12" s="1009"/>
      <c r="J12" s="1010"/>
      <c r="K12" s="1010"/>
      <c r="L12" s="1011"/>
      <c r="M12" s="375"/>
      <c r="N12" s="373"/>
      <c r="O12" s="12"/>
      <c r="P12" s="77"/>
    </row>
    <row r="13" spans="1:16" ht="4.9000000000000004" customHeight="1" x14ac:dyDescent="0.2">
      <c r="A13" s="77"/>
      <c r="B13" s="12"/>
      <c r="C13" s="98"/>
      <c r="D13" s="82"/>
      <c r="E13" s="82"/>
      <c r="F13" s="82"/>
      <c r="G13" s="82"/>
      <c r="H13" s="97"/>
      <c r="I13" s="97"/>
      <c r="J13" s="97"/>
      <c r="K13" s="97"/>
      <c r="L13" s="97"/>
      <c r="M13" s="375"/>
      <c r="N13" s="373"/>
      <c r="O13" s="12"/>
      <c r="P13" s="77"/>
    </row>
    <row r="14" spans="1:16" x14ac:dyDescent="0.2">
      <c r="A14" s="77"/>
      <c r="B14" s="12"/>
      <c r="C14" s="98"/>
      <c r="D14" s="82" t="s">
        <v>227</v>
      </c>
      <c r="E14" s="1005" t="str">
        <f>Translations!$B$154</f>
        <v>Numărul autorizaţiei privind emisiile de gaze cu efect de seră</v>
      </c>
      <c r="F14" s="1006"/>
      <c r="G14" s="1007"/>
      <c r="H14" s="97"/>
      <c r="I14" s="1012" t="str">
        <f>Translations!$B$155</f>
        <v>Prefix stat membru/AC</v>
      </c>
      <c r="J14" s="1013"/>
      <c r="K14" s="1009"/>
      <c r="L14" s="1011"/>
      <c r="M14" s="97"/>
      <c r="N14" s="97"/>
      <c r="O14" s="12"/>
      <c r="P14" s="77"/>
    </row>
    <row r="15" spans="1:16" ht="4.9000000000000004" customHeight="1" x14ac:dyDescent="0.2">
      <c r="A15" s="77"/>
      <c r="B15" s="12"/>
      <c r="C15" s="98"/>
      <c r="D15" s="82"/>
      <c r="E15" s="82"/>
      <c r="F15" s="82"/>
      <c r="G15" s="82"/>
      <c r="H15" s="97"/>
      <c r="I15" s="82"/>
      <c r="J15" s="33"/>
      <c r="K15" s="97"/>
      <c r="L15" s="97"/>
      <c r="M15" s="97"/>
      <c r="N15" s="97"/>
      <c r="O15" s="12"/>
      <c r="P15" s="77"/>
    </row>
    <row r="16" spans="1:16" x14ac:dyDescent="0.2">
      <c r="A16" s="77"/>
      <c r="B16" s="12"/>
      <c r="C16" s="98"/>
      <c r="D16" s="82" t="s">
        <v>314</v>
      </c>
      <c r="E16" s="374" t="str">
        <f>Translations!$B$156</f>
        <v>Numele operatorului</v>
      </c>
      <c r="F16" s="82"/>
      <c r="G16" s="82"/>
      <c r="H16" s="97"/>
      <c r="I16" s="1014"/>
      <c r="J16" s="1015"/>
      <c r="K16" s="1015"/>
      <c r="L16" s="1016"/>
      <c r="M16" s="97"/>
      <c r="N16" s="97"/>
      <c r="O16" s="12"/>
      <c r="P16" s="77"/>
    </row>
    <row r="17" spans="1:16" x14ac:dyDescent="0.2">
      <c r="A17" s="77"/>
      <c r="B17" s="12"/>
      <c r="C17" s="98"/>
      <c r="D17" s="98"/>
      <c r="E17" s="97"/>
      <c r="F17" s="97"/>
      <c r="G17" s="97"/>
      <c r="H17" s="97"/>
      <c r="I17" s="97"/>
      <c r="J17" s="97"/>
      <c r="K17" s="97"/>
      <c r="L17" s="97"/>
      <c r="M17" s="97"/>
      <c r="N17" s="97"/>
      <c r="O17" s="12"/>
      <c r="P17" s="77"/>
    </row>
    <row r="18" spans="1:16" ht="15.75" x14ac:dyDescent="0.25">
      <c r="A18" s="77"/>
      <c r="B18" s="12"/>
      <c r="C18" s="99">
        <v>3</v>
      </c>
      <c r="D18" s="985" t="str">
        <f>Translations!$B$11</f>
        <v>Despre instalație</v>
      </c>
      <c r="E18" s="985"/>
      <c r="F18" s="985"/>
      <c r="G18" s="985"/>
      <c r="H18" s="985"/>
      <c r="I18" s="985"/>
      <c r="J18" s="985"/>
      <c r="K18" s="985"/>
      <c r="L18" s="985"/>
      <c r="M18" s="985"/>
      <c r="N18" s="985"/>
      <c r="O18" s="12"/>
      <c r="P18" s="77"/>
    </row>
    <row r="19" spans="1:16" x14ac:dyDescent="0.2">
      <c r="A19" s="77"/>
      <c r="B19" s="12"/>
      <c r="C19" s="98"/>
      <c r="D19" s="156"/>
      <c r="E19" s="365"/>
      <c r="F19" s="365"/>
      <c r="G19" s="365"/>
      <c r="H19" s="365"/>
      <c r="I19" s="365"/>
      <c r="J19" s="365"/>
      <c r="K19" s="365"/>
      <c r="L19" s="365"/>
      <c r="M19" s="97"/>
      <c r="N19" s="97"/>
      <c r="O19" s="12"/>
      <c r="P19" s="77"/>
    </row>
    <row r="20" spans="1:16" ht="15.75" x14ac:dyDescent="0.2">
      <c r="A20" s="289"/>
      <c r="B20" s="12"/>
      <c r="C20" s="376"/>
      <c r="D20" s="377" t="s">
        <v>311</v>
      </c>
      <c r="E20" s="377" t="str">
        <f>Translations!$B$159</f>
        <v>Numele instalației și a amplasamentului unde este situată:</v>
      </c>
      <c r="F20" s="378"/>
      <c r="G20" s="378"/>
      <c r="H20" s="378"/>
      <c r="I20" s="44"/>
      <c r="J20" s="379"/>
      <c r="K20" s="44"/>
      <c r="L20" s="44"/>
      <c r="M20" s="44"/>
      <c r="N20" s="44"/>
      <c r="O20" s="12"/>
      <c r="P20" s="77"/>
    </row>
    <row r="21" spans="1:16" ht="4.9000000000000004" customHeight="1" x14ac:dyDescent="0.2">
      <c r="A21" s="77"/>
      <c r="B21" s="12"/>
      <c r="C21" s="98"/>
      <c r="D21" s="98"/>
      <c r="E21" s="380"/>
      <c r="F21" s="380"/>
      <c r="G21" s="380"/>
      <c r="H21" s="380"/>
      <c r="I21" s="97"/>
      <c r="J21" s="97"/>
      <c r="K21" s="97"/>
      <c r="L21" s="97"/>
      <c r="M21" s="381"/>
      <c r="N21" s="97"/>
      <c r="O21" s="12"/>
      <c r="P21" s="77"/>
    </row>
    <row r="22" spans="1:16" x14ac:dyDescent="0.2">
      <c r="A22" s="77"/>
      <c r="B22" s="12"/>
      <c r="C22" s="98"/>
      <c r="D22" s="382" t="s">
        <v>316</v>
      </c>
      <c r="E22" s="982" t="str">
        <f>Translations!$B$47</f>
        <v>Denumirea instalației:</v>
      </c>
      <c r="F22" s="983"/>
      <c r="G22" s="983"/>
      <c r="H22" s="97"/>
      <c r="I22" s="1008"/>
      <c r="J22" s="1008"/>
      <c r="K22" s="1008"/>
      <c r="L22" s="1008"/>
      <c r="O22" s="12"/>
      <c r="P22" s="77"/>
    </row>
    <row r="23" spans="1:16" x14ac:dyDescent="0.2">
      <c r="A23" s="77"/>
      <c r="B23" s="12"/>
      <c r="C23" s="98"/>
      <c r="D23" s="382" t="s">
        <v>317</v>
      </c>
      <c r="E23" s="982" t="str">
        <f>Translations!$B$160</f>
        <v>Numele amplasamentului:</v>
      </c>
      <c r="F23" s="983"/>
      <c r="G23" s="983"/>
      <c r="H23" s="97"/>
      <c r="I23" s="1008"/>
      <c r="J23" s="1008"/>
      <c r="K23" s="1008"/>
      <c r="L23" s="1008"/>
      <c r="O23" s="12"/>
      <c r="P23" s="77"/>
    </row>
    <row r="24" spans="1:16" x14ac:dyDescent="0.2">
      <c r="A24" s="77"/>
      <c r="B24" s="12"/>
      <c r="C24" s="98"/>
      <c r="D24" s="382" t="s">
        <v>475</v>
      </c>
      <c r="E24" s="982" t="str">
        <f>Translations!$B$161</f>
        <v>Identificatorul unic al instalației (ca în măsurile naționale de punere în aplicare- NIMs):</v>
      </c>
      <c r="F24" s="983"/>
      <c r="G24" s="983"/>
      <c r="H24" s="97"/>
      <c r="I24" s="1008"/>
      <c r="J24" s="1008"/>
      <c r="K24" s="1008"/>
      <c r="L24" s="1008"/>
      <c r="O24" s="12"/>
      <c r="P24" s="77"/>
    </row>
    <row r="25" spans="1:16" x14ac:dyDescent="0.2">
      <c r="A25" s="77"/>
      <c r="B25" s="12"/>
      <c r="C25" s="98"/>
      <c r="D25" s="382" t="s">
        <v>476</v>
      </c>
      <c r="E25" s="982" t="str">
        <f>Translations!$B$162</f>
        <v>EPRTR (opțional):</v>
      </c>
      <c r="F25" s="983"/>
      <c r="G25" s="983"/>
      <c r="H25" s="97"/>
      <c r="I25" s="975"/>
      <c r="J25" s="975"/>
      <c r="K25" s="975"/>
      <c r="L25" s="975"/>
      <c r="O25" s="12"/>
      <c r="P25" s="77"/>
    </row>
    <row r="26" spans="1:16" x14ac:dyDescent="0.2">
      <c r="A26" s="77"/>
      <c r="B26" s="12"/>
      <c r="C26" s="98"/>
      <c r="D26" s="98"/>
      <c r="E26" s="380"/>
      <c r="F26" s="380"/>
      <c r="G26" s="380"/>
      <c r="H26" s="380"/>
      <c r="O26" s="12"/>
      <c r="P26" s="77"/>
    </row>
    <row r="27" spans="1:16" x14ac:dyDescent="0.2">
      <c r="A27" s="77"/>
      <c r="B27" s="12"/>
      <c r="C27" s="98"/>
      <c r="D27" s="98"/>
      <c r="E27" s="980" t="str">
        <f>Translations!$B$163</f>
        <v>Includeți orice orientare specifică a statului membru privind numele instalațiilor.</v>
      </c>
      <c r="F27" s="981"/>
      <c r="G27" s="981"/>
      <c r="H27" s="981"/>
      <c r="I27" s="981"/>
      <c r="J27" s="981"/>
      <c r="K27" s="981"/>
      <c r="L27" s="981"/>
      <c r="M27" s="981"/>
      <c r="N27" s="981"/>
      <c r="O27" s="12"/>
      <c r="P27" s="77"/>
    </row>
    <row r="28" spans="1:16" x14ac:dyDescent="0.2">
      <c r="A28" s="77"/>
      <c r="B28" s="12"/>
      <c r="C28" s="98"/>
      <c r="D28" s="98"/>
      <c r="E28" s="97"/>
      <c r="F28" s="97"/>
      <c r="G28" s="97"/>
      <c r="H28" s="97"/>
      <c r="I28" s="97"/>
      <c r="J28" s="97"/>
      <c r="K28" s="97"/>
      <c r="L28" s="97"/>
      <c r="M28" s="97"/>
      <c r="N28" s="97"/>
      <c r="O28" s="12"/>
      <c r="P28" s="77"/>
    </row>
    <row r="29" spans="1:16" x14ac:dyDescent="0.2">
      <c r="A29" s="77"/>
      <c r="B29" s="12"/>
      <c r="C29" s="98"/>
      <c r="D29" s="383" t="s">
        <v>313</v>
      </c>
      <c r="E29" s="1004" t="str">
        <f>Translations!$B$164</f>
        <v>Adresa/situarea amplasamentului instalației:</v>
      </c>
      <c r="F29" s="983"/>
      <c r="G29" s="983"/>
      <c r="H29" s="983"/>
      <c r="I29" s="983"/>
      <c r="J29" s="983"/>
      <c r="K29" s="97"/>
      <c r="L29" s="97"/>
      <c r="M29" s="97"/>
      <c r="N29" s="97"/>
      <c r="O29" s="12"/>
      <c r="P29" s="77"/>
    </row>
    <row r="30" spans="1:16" x14ac:dyDescent="0.2">
      <c r="A30" s="77"/>
      <c r="B30" s="12"/>
      <c r="C30" s="98"/>
      <c r="D30" s="98"/>
      <c r="E30" s="97"/>
      <c r="F30" s="97"/>
      <c r="G30" s="97"/>
      <c r="H30" s="97"/>
      <c r="I30" s="97"/>
      <c r="J30" s="97"/>
      <c r="K30" s="97"/>
      <c r="L30" s="97"/>
      <c r="M30" s="97"/>
      <c r="N30" s="97"/>
      <c r="O30" s="12"/>
      <c r="P30" s="77"/>
    </row>
    <row r="31" spans="1:16" x14ac:dyDescent="0.2">
      <c r="A31" s="77"/>
      <c r="B31" s="12"/>
      <c r="C31" s="98"/>
      <c r="D31" s="382" t="s">
        <v>316</v>
      </c>
      <c r="E31" s="982" t="str">
        <f>Translations!$B$165</f>
        <v>Adresa - rândul 1:</v>
      </c>
      <c r="F31" s="983"/>
      <c r="G31" s="983"/>
      <c r="H31" s="97"/>
      <c r="I31" s="977"/>
      <c r="J31" s="978"/>
      <c r="K31" s="978"/>
      <c r="L31" s="979"/>
      <c r="M31" s="97"/>
      <c r="N31" s="97"/>
      <c r="O31" s="12"/>
      <c r="P31" s="77"/>
    </row>
    <row r="32" spans="1:16" x14ac:dyDescent="0.2">
      <c r="A32" s="77"/>
      <c r="B32" s="12"/>
      <c r="C32" s="98"/>
      <c r="D32" s="382" t="s">
        <v>317</v>
      </c>
      <c r="E32" s="982" t="str">
        <f>Translations!$B$166</f>
        <v>Adresa - rândul 2:</v>
      </c>
      <c r="F32" s="983"/>
      <c r="G32" s="983"/>
      <c r="H32" s="97"/>
      <c r="I32" s="977"/>
      <c r="J32" s="978"/>
      <c r="K32" s="978"/>
      <c r="L32" s="979"/>
      <c r="M32" s="97"/>
      <c r="N32" s="97"/>
      <c r="O32" s="12"/>
      <c r="P32" s="77"/>
    </row>
    <row r="33" spans="1:16" x14ac:dyDescent="0.2">
      <c r="A33" s="77"/>
      <c r="B33" s="12"/>
      <c r="C33" s="98"/>
      <c r="D33" s="382" t="s">
        <v>475</v>
      </c>
      <c r="E33" s="982" t="str">
        <f>Translations!$B$167</f>
        <v>Localitatea:</v>
      </c>
      <c r="F33" s="983"/>
      <c r="G33" s="983"/>
      <c r="H33" s="97"/>
      <c r="I33" s="977"/>
      <c r="J33" s="978"/>
      <c r="K33" s="978"/>
      <c r="L33" s="979"/>
      <c r="M33" s="97"/>
      <c r="N33" s="97"/>
      <c r="O33" s="12"/>
      <c r="P33" s="77"/>
    </row>
    <row r="34" spans="1:16" x14ac:dyDescent="0.2">
      <c r="A34" s="77"/>
      <c r="B34" s="12"/>
      <c r="C34" s="98"/>
      <c r="D34" s="382" t="s">
        <v>476</v>
      </c>
      <c r="E34" s="982" t="str">
        <f>Translations!$B$168</f>
        <v>Judeţul:</v>
      </c>
      <c r="F34" s="983"/>
      <c r="G34" s="983"/>
      <c r="H34" s="97"/>
      <c r="I34" s="977"/>
      <c r="J34" s="978"/>
      <c r="K34" s="978"/>
      <c r="L34" s="979"/>
      <c r="M34" s="97"/>
      <c r="N34" s="97"/>
      <c r="O34" s="12"/>
      <c r="P34" s="77"/>
    </row>
    <row r="35" spans="1:16" x14ac:dyDescent="0.2">
      <c r="A35" s="77"/>
      <c r="B35" s="12"/>
      <c r="C35" s="98"/>
      <c r="D35" s="382" t="s">
        <v>477</v>
      </c>
      <c r="E35" s="982" t="str">
        <f>Translations!$B$169</f>
        <v>Codul poștal:</v>
      </c>
      <c r="F35" s="983"/>
      <c r="G35" s="983"/>
      <c r="H35" s="97"/>
      <c r="I35" s="977"/>
      <c r="J35" s="978"/>
      <c r="K35" s="978"/>
      <c r="L35" s="979"/>
      <c r="M35" s="97"/>
      <c r="N35" s="97"/>
      <c r="O35" s="12"/>
      <c r="P35" s="77"/>
    </row>
    <row r="36" spans="1:16" x14ac:dyDescent="0.2">
      <c r="A36" s="77"/>
      <c r="B36" s="12"/>
      <c r="C36" s="98"/>
      <c r="D36" s="382" t="s">
        <v>478</v>
      </c>
      <c r="E36" s="982" t="str">
        <f>Translations!$B$170</f>
        <v>Țara:</v>
      </c>
      <c r="F36" s="983"/>
      <c r="G36" s="983"/>
      <c r="H36" s="97"/>
      <c r="I36" s="977"/>
      <c r="J36" s="978"/>
      <c r="K36" s="978"/>
      <c r="L36" s="979"/>
      <c r="M36" s="97"/>
      <c r="N36" s="97"/>
      <c r="O36" s="12"/>
      <c r="P36" s="77"/>
    </row>
    <row r="37" spans="1:16" ht="4.9000000000000004" customHeight="1" x14ac:dyDescent="0.2">
      <c r="A37" s="290"/>
      <c r="B37" s="12"/>
      <c r="C37" s="384"/>
      <c r="D37" s="385"/>
      <c r="E37" s="375"/>
      <c r="F37" s="388"/>
      <c r="G37" s="389"/>
      <c r="H37" s="387"/>
      <c r="I37" s="387"/>
      <c r="J37" s="387"/>
      <c r="K37" s="387"/>
      <c r="L37" s="387"/>
      <c r="M37" s="387"/>
      <c r="N37" s="387"/>
      <c r="O37" s="12"/>
      <c r="P37" s="77"/>
    </row>
    <row r="38" spans="1:16" x14ac:dyDescent="0.2">
      <c r="A38" s="77"/>
      <c r="B38" s="12"/>
      <c r="C38" s="98"/>
      <c r="D38" s="382" t="s">
        <v>479</v>
      </c>
      <c r="E38" s="982" t="str">
        <f>Translations!$B$171</f>
        <v>Coordonatele geografice ale intrării principale a amplasamentului (opțional):</v>
      </c>
      <c r="F38" s="983"/>
      <c r="G38" s="983"/>
      <c r="H38" s="97"/>
      <c r="I38" s="996"/>
      <c r="J38" s="997"/>
      <c r="K38" s="997"/>
      <c r="L38" s="998"/>
      <c r="M38" s="97"/>
      <c r="N38" s="97"/>
      <c r="O38" s="12"/>
      <c r="P38" s="77"/>
    </row>
    <row r="39" spans="1:16" ht="12.75" customHeight="1" x14ac:dyDescent="0.2">
      <c r="A39" s="77"/>
      <c r="B39" s="12"/>
      <c r="C39" s="98"/>
      <c r="D39" s="98"/>
      <c r="E39" s="980" t="str">
        <f>Translations!$B$172</f>
        <v>Includeți orice orientare specifică a statului membru privind coordonatele.</v>
      </c>
      <c r="F39" s="888"/>
      <c r="G39" s="888"/>
      <c r="H39" s="888"/>
      <c r="I39" s="888"/>
      <c r="J39" s="888"/>
      <c r="K39" s="888"/>
      <c r="L39" s="888"/>
      <c r="M39" s="888"/>
      <c r="N39" s="888"/>
      <c r="O39" s="12"/>
      <c r="P39" s="77"/>
    </row>
    <row r="40" spans="1:16" x14ac:dyDescent="0.2">
      <c r="A40" s="77"/>
      <c r="B40" s="12"/>
      <c r="C40" s="98"/>
      <c r="D40" s="98"/>
      <c r="E40" s="97"/>
      <c r="F40" s="97"/>
      <c r="G40" s="97"/>
      <c r="H40" s="97"/>
      <c r="I40" s="97"/>
      <c r="J40" s="97"/>
      <c r="K40" s="97"/>
      <c r="L40" s="97"/>
      <c r="M40" s="97"/>
      <c r="N40" s="97"/>
      <c r="O40" s="12"/>
      <c r="P40" s="77"/>
    </row>
    <row r="41" spans="1:16" ht="15.75" x14ac:dyDescent="0.25">
      <c r="A41" s="77"/>
      <c r="B41" s="12"/>
      <c r="C41" s="96">
        <v>4</v>
      </c>
      <c r="D41" s="985" t="str">
        <f>Translations!$B$12</f>
        <v xml:space="preserve">Date de contact </v>
      </c>
      <c r="E41" s="985"/>
      <c r="F41" s="985"/>
      <c r="G41" s="985"/>
      <c r="H41" s="985"/>
      <c r="I41" s="985"/>
      <c r="J41" s="985"/>
      <c r="K41" s="985"/>
      <c r="L41" s="985"/>
      <c r="M41" s="985"/>
      <c r="N41" s="985"/>
      <c r="O41" s="12"/>
      <c r="P41" s="77"/>
    </row>
    <row r="42" spans="1:16" x14ac:dyDescent="0.2">
      <c r="A42" s="77"/>
      <c r="B42" s="12"/>
      <c r="C42" s="98"/>
      <c r="D42" s="98"/>
      <c r="E42" s="97"/>
      <c r="F42" s="97"/>
      <c r="G42" s="97"/>
      <c r="H42" s="97"/>
      <c r="I42" s="97"/>
      <c r="J42" s="97"/>
      <c r="K42" s="97"/>
      <c r="L42" s="97"/>
      <c r="M42" s="97"/>
      <c r="N42" s="97"/>
      <c r="O42" s="12"/>
      <c r="P42" s="77"/>
    </row>
    <row r="43" spans="1:16" x14ac:dyDescent="0.2">
      <c r="A43" s="77"/>
      <c r="B43" s="12"/>
      <c r="C43" s="98"/>
      <c r="D43" s="98"/>
      <c r="E43" s="984" t="str">
        <f>Translations!$B$173</f>
        <v>Persoana de contact pentru planul de monitorizare</v>
      </c>
      <c r="F43" s="984"/>
      <c r="G43" s="984"/>
      <c r="H43" s="984"/>
      <c r="I43" s="984"/>
      <c r="J43" s="984"/>
      <c r="K43" s="984"/>
      <c r="L43" s="984"/>
      <c r="M43" s="97"/>
      <c r="N43" s="97"/>
      <c r="O43" s="12"/>
      <c r="P43" s="77"/>
    </row>
    <row r="44" spans="1:16" ht="24.75" customHeight="1" x14ac:dyDescent="0.2">
      <c r="A44" s="77"/>
      <c r="B44" s="12"/>
      <c r="C44" s="98"/>
      <c r="D44" s="161"/>
      <c r="E44" s="986" t="str">
        <f>Translations!$B$174</f>
        <v xml:space="preserve">Ne puteți ajuta indicând o persoană care poate fi contactată direct pentru orice neclarități în legătură cu planul de monitorizare. Persoana indicată trebuie să fie autorizată să acționeze în numele operatorului. </v>
      </c>
      <c r="F44" s="986"/>
      <c r="G44" s="986"/>
      <c r="H44" s="986"/>
      <c r="I44" s="986"/>
      <c r="J44" s="986"/>
      <c r="K44" s="986"/>
      <c r="L44" s="986"/>
      <c r="M44" s="97"/>
      <c r="N44" s="97"/>
      <c r="O44" s="12"/>
      <c r="P44" s="77"/>
    </row>
    <row r="45" spans="1:16" ht="4.9000000000000004" customHeight="1" x14ac:dyDescent="0.2">
      <c r="A45" s="77"/>
      <c r="B45" s="12"/>
      <c r="C45" s="98"/>
      <c r="D45" s="224"/>
      <c r="E45" s="101"/>
      <c r="F45" s="82"/>
      <c r="G45" s="82"/>
      <c r="H45" s="97"/>
      <c r="I45" s="33"/>
      <c r="J45" s="97"/>
      <c r="K45" s="97"/>
      <c r="L45" s="97"/>
      <c r="M45" s="97"/>
      <c r="N45" s="97"/>
      <c r="O45" s="12"/>
      <c r="P45" s="77"/>
    </row>
    <row r="46" spans="1:16" x14ac:dyDescent="0.2">
      <c r="A46" s="77"/>
      <c r="B46" s="12"/>
      <c r="C46" s="98"/>
      <c r="D46" s="82" t="s">
        <v>311</v>
      </c>
      <c r="E46" s="82" t="str">
        <f>Translations!$B$175</f>
        <v>Persoana de contact principală:</v>
      </c>
      <c r="F46" s="82"/>
      <c r="G46" s="33" t="str">
        <f>Translations!$B$176</f>
        <v>Operator:</v>
      </c>
      <c r="H46" s="97"/>
      <c r="I46" s="976"/>
      <c r="J46" s="976"/>
      <c r="K46" s="976"/>
      <c r="L46" s="906"/>
      <c r="M46" s="101"/>
      <c r="N46" s="97"/>
      <c r="O46" s="12"/>
      <c r="P46" s="77"/>
    </row>
    <row r="47" spans="1:16" x14ac:dyDescent="0.2">
      <c r="A47" s="77"/>
      <c r="B47" s="12"/>
      <c r="C47" s="98"/>
      <c r="D47" s="98"/>
      <c r="E47" s="97"/>
      <c r="F47" s="97"/>
      <c r="G47" s="33" t="str">
        <f>Translations!$B$177</f>
        <v>Prenume:</v>
      </c>
      <c r="H47" s="97"/>
      <c r="I47" s="976"/>
      <c r="J47" s="976"/>
      <c r="K47" s="976"/>
      <c r="L47" s="906"/>
      <c r="M47" s="97"/>
      <c r="N47" s="97"/>
      <c r="O47" s="12"/>
      <c r="P47" s="77"/>
    </row>
    <row r="48" spans="1:16" x14ac:dyDescent="0.2">
      <c r="A48" s="77"/>
      <c r="B48" s="12"/>
      <c r="C48" s="98"/>
      <c r="D48" s="98"/>
      <c r="E48" s="97"/>
      <c r="F48" s="97"/>
      <c r="G48" s="33" t="str">
        <f>Translations!$B$178</f>
        <v>Nume:</v>
      </c>
      <c r="H48" s="97"/>
      <c r="I48" s="976"/>
      <c r="J48" s="976"/>
      <c r="K48" s="976"/>
      <c r="L48" s="906"/>
      <c r="M48" s="97"/>
      <c r="N48" s="97"/>
      <c r="O48" s="12"/>
      <c r="P48" s="77"/>
    </row>
    <row r="49" spans="1:16" x14ac:dyDescent="0.2">
      <c r="A49" s="77"/>
      <c r="B49" s="12"/>
      <c r="C49" s="98"/>
      <c r="D49" s="98"/>
      <c r="E49" s="97"/>
      <c r="F49" s="97"/>
      <c r="G49" s="33" t="str">
        <f>Translations!$B$179</f>
        <v>Funcție:</v>
      </c>
      <c r="H49" s="97"/>
      <c r="I49" s="976"/>
      <c r="J49" s="976"/>
      <c r="K49" s="976"/>
      <c r="L49" s="906"/>
      <c r="M49" s="97"/>
      <c r="N49" s="97"/>
      <c r="O49" s="12"/>
      <c r="P49" s="77"/>
    </row>
    <row r="50" spans="1:16" x14ac:dyDescent="0.2">
      <c r="A50" s="77"/>
      <c r="B50" s="12"/>
      <c r="C50" s="98"/>
      <c r="D50" s="98"/>
      <c r="E50" s="97"/>
      <c r="F50" s="97"/>
      <c r="G50" s="33" t="str">
        <f>Translations!$B$180</f>
        <v>Denumirea organizației (dacă este diferită de operator):</v>
      </c>
      <c r="H50" s="61"/>
      <c r="I50" s="97"/>
      <c r="J50" s="97"/>
      <c r="K50" s="97"/>
      <c r="L50" s="97"/>
      <c r="M50" s="97"/>
      <c r="N50" s="97"/>
      <c r="O50" s="12"/>
      <c r="P50" s="77"/>
    </row>
    <row r="51" spans="1:16" x14ac:dyDescent="0.2">
      <c r="A51" s="77"/>
      <c r="B51" s="12"/>
      <c r="C51" s="98"/>
      <c r="D51" s="98"/>
      <c r="E51" s="97"/>
      <c r="F51" s="97"/>
      <c r="G51" s="33"/>
      <c r="H51" s="97"/>
      <c r="I51" s="976"/>
      <c r="J51" s="976"/>
      <c r="K51" s="976"/>
      <c r="L51" s="906"/>
      <c r="M51" s="97"/>
      <c r="N51" s="97"/>
      <c r="O51" s="12"/>
      <c r="P51" s="77"/>
    </row>
    <row r="52" spans="1:16" x14ac:dyDescent="0.2">
      <c r="A52" s="77"/>
      <c r="B52" s="12"/>
      <c r="C52" s="98"/>
      <c r="D52" s="98"/>
      <c r="E52" s="97"/>
      <c r="F52" s="97"/>
      <c r="G52" s="33" t="str">
        <f>Translations!$B$181</f>
        <v>Număr de telefon:</v>
      </c>
      <c r="H52" s="97"/>
      <c r="I52" s="976"/>
      <c r="J52" s="976"/>
      <c r="K52" s="976"/>
      <c r="L52" s="906"/>
      <c r="M52" s="97"/>
      <c r="N52" s="97"/>
      <c r="O52" s="12"/>
      <c r="P52" s="77"/>
    </row>
    <row r="53" spans="1:16" x14ac:dyDescent="0.2">
      <c r="A53" s="77"/>
      <c r="B53" s="12"/>
      <c r="C53" s="98"/>
      <c r="D53" s="98"/>
      <c r="E53" s="97"/>
      <c r="F53" s="97"/>
      <c r="G53" s="33" t="str">
        <f>Translations!$B$182</f>
        <v>E-mail:</v>
      </c>
      <c r="H53" s="97"/>
      <c r="I53" s="976"/>
      <c r="J53" s="976"/>
      <c r="K53" s="976"/>
      <c r="L53" s="906"/>
      <c r="M53" s="97"/>
      <c r="N53" s="97"/>
      <c r="O53" s="12"/>
      <c r="P53" s="77"/>
    </row>
    <row r="54" spans="1:16" x14ac:dyDescent="0.2">
      <c r="A54" s="77"/>
      <c r="B54" s="12"/>
      <c r="C54" s="98"/>
      <c r="D54" s="98"/>
      <c r="E54" s="390"/>
      <c r="F54" s="97"/>
      <c r="G54" s="97"/>
      <c r="H54" s="97"/>
      <c r="I54" s="97"/>
      <c r="J54" s="97"/>
      <c r="K54" s="97"/>
      <c r="L54" s="97"/>
      <c r="M54" s="97"/>
      <c r="N54" s="97"/>
      <c r="O54" s="12"/>
      <c r="P54" s="77"/>
    </row>
    <row r="55" spans="1:16" x14ac:dyDescent="0.2">
      <c r="A55" s="77"/>
      <c r="B55" s="12"/>
      <c r="C55" s="98"/>
      <c r="D55" s="82" t="s">
        <v>313</v>
      </c>
      <c r="E55" s="82" t="str">
        <f>Translations!$B$183</f>
        <v>Persoană de contact alternativă:</v>
      </c>
      <c r="F55" s="97"/>
      <c r="G55" s="33" t="str">
        <f>Translations!$B$176</f>
        <v>Operator:</v>
      </c>
      <c r="H55" s="97"/>
      <c r="I55" s="974"/>
      <c r="J55" s="974"/>
      <c r="K55" s="974"/>
      <c r="L55" s="906"/>
      <c r="M55" s="97"/>
      <c r="N55" s="97"/>
      <c r="O55" s="12"/>
      <c r="P55" s="77"/>
    </row>
    <row r="56" spans="1:16" x14ac:dyDescent="0.2">
      <c r="A56" s="77"/>
      <c r="B56" s="12"/>
      <c r="C56" s="98"/>
      <c r="D56" s="98"/>
      <c r="E56" s="390"/>
      <c r="F56" s="97"/>
      <c r="G56" s="33" t="str">
        <f>Translations!$B$177</f>
        <v>Prenume:</v>
      </c>
      <c r="H56" s="97"/>
      <c r="I56" s="974"/>
      <c r="J56" s="974"/>
      <c r="K56" s="974"/>
      <c r="L56" s="906"/>
      <c r="M56" s="97"/>
      <c r="N56" s="97"/>
      <c r="O56" s="12"/>
      <c r="P56" s="77"/>
    </row>
    <row r="57" spans="1:16" x14ac:dyDescent="0.2">
      <c r="A57" s="77"/>
      <c r="B57" s="12"/>
      <c r="C57" s="98"/>
      <c r="D57" s="98"/>
      <c r="E57" s="390"/>
      <c r="F57" s="97"/>
      <c r="G57" s="33" t="str">
        <f>Translations!$B$178</f>
        <v>Nume:</v>
      </c>
      <c r="H57" s="97"/>
      <c r="I57" s="974"/>
      <c r="J57" s="974"/>
      <c r="K57" s="974"/>
      <c r="L57" s="906"/>
      <c r="M57" s="97"/>
      <c r="N57" s="97"/>
      <c r="O57" s="12"/>
      <c r="P57" s="77"/>
    </row>
    <row r="58" spans="1:16" x14ac:dyDescent="0.2">
      <c r="A58" s="77"/>
      <c r="B58" s="12"/>
      <c r="C58" s="98"/>
      <c r="D58" s="98"/>
      <c r="E58" s="390"/>
      <c r="F58" s="97"/>
      <c r="G58" s="33" t="str">
        <f>Translations!$B$179</f>
        <v>Funcție:</v>
      </c>
      <c r="H58" s="97"/>
      <c r="I58" s="974"/>
      <c r="J58" s="974"/>
      <c r="K58" s="974"/>
      <c r="L58" s="906"/>
      <c r="M58" s="97"/>
      <c r="N58" s="97"/>
      <c r="O58" s="12"/>
      <c r="P58" s="77"/>
    </row>
    <row r="59" spans="1:16" x14ac:dyDescent="0.2">
      <c r="A59" s="77"/>
      <c r="B59" s="12"/>
      <c r="C59" s="98"/>
      <c r="D59" s="98"/>
      <c r="E59" s="390"/>
      <c r="F59" s="97"/>
      <c r="G59" s="33" t="str">
        <f>Translations!$B$180</f>
        <v>Denumirea organizației (dacă este diferită de operator):</v>
      </c>
      <c r="H59" s="61"/>
      <c r="I59" s="97"/>
      <c r="J59" s="97"/>
      <c r="K59" s="97"/>
      <c r="L59" s="97"/>
      <c r="M59" s="97"/>
      <c r="N59" s="97"/>
      <c r="O59" s="12"/>
      <c r="P59" s="77"/>
    </row>
    <row r="60" spans="1:16" x14ac:dyDescent="0.2">
      <c r="A60" s="77"/>
      <c r="B60" s="12"/>
      <c r="C60" s="98"/>
      <c r="D60" s="98"/>
      <c r="E60" s="390"/>
      <c r="F60" s="97"/>
      <c r="G60" s="33"/>
      <c r="H60" s="97"/>
      <c r="I60" s="974"/>
      <c r="J60" s="974"/>
      <c r="K60" s="974"/>
      <c r="L60" s="906"/>
      <c r="M60" s="97"/>
      <c r="N60" s="97"/>
      <c r="O60" s="12"/>
      <c r="P60" s="77"/>
    </row>
    <row r="61" spans="1:16" x14ac:dyDescent="0.2">
      <c r="A61" s="77"/>
      <c r="B61" s="12"/>
      <c r="C61" s="98"/>
      <c r="D61" s="98"/>
      <c r="E61" s="390"/>
      <c r="F61" s="97"/>
      <c r="G61" s="33" t="str">
        <f>Translations!$B$181</f>
        <v>Număr de telefon:</v>
      </c>
      <c r="H61" s="97"/>
      <c r="I61" s="974"/>
      <c r="J61" s="974"/>
      <c r="K61" s="974"/>
      <c r="L61" s="906"/>
      <c r="M61" s="97"/>
      <c r="N61" s="97"/>
      <c r="O61" s="12"/>
      <c r="P61" s="77"/>
    </row>
    <row r="62" spans="1:16" x14ac:dyDescent="0.2">
      <c r="A62" s="77"/>
      <c r="B62" s="12"/>
      <c r="C62" s="98"/>
      <c r="D62" s="98"/>
      <c r="E62" s="390"/>
      <c r="F62" s="97"/>
      <c r="G62" s="33" t="str">
        <f>Translations!$B$182</f>
        <v>E-mail:</v>
      </c>
      <c r="H62" s="97"/>
      <c r="I62" s="974"/>
      <c r="J62" s="974"/>
      <c r="K62" s="974"/>
      <c r="L62" s="906"/>
      <c r="M62" s="97"/>
      <c r="N62" s="97"/>
      <c r="O62" s="12"/>
      <c r="P62" s="77"/>
    </row>
    <row r="63" spans="1:16" x14ac:dyDescent="0.2">
      <c r="A63" s="77"/>
      <c r="B63" s="12"/>
      <c r="C63" s="98"/>
      <c r="D63" s="98"/>
      <c r="E63" s="97"/>
      <c r="F63" s="97"/>
      <c r="G63" s="97"/>
      <c r="H63" s="97"/>
      <c r="I63" s="97"/>
      <c r="J63" s="97"/>
      <c r="K63" s="97"/>
      <c r="L63" s="97"/>
      <c r="M63" s="97"/>
      <c r="N63" s="97"/>
      <c r="O63" s="12"/>
      <c r="P63" s="77"/>
    </row>
    <row r="64" spans="1:16" x14ac:dyDescent="0.2">
      <c r="A64" s="77"/>
      <c r="B64" s="12"/>
      <c r="C64" s="98"/>
      <c r="D64" s="98"/>
      <c r="E64" s="97"/>
      <c r="F64" s="97"/>
      <c r="G64" s="97"/>
      <c r="H64" s="97"/>
      <c r="I64" s="97"/>
      <c r="J64" s="97"/>
      <c r="K64" s="97"/>
      <c r="L64" s="97"/>
      <c r="M64" s="97"/>
      <c r="N64" s="97"/>
      <c r="O64" s="12"/>
      <c r="P64" s="77"/>
    </row>
    <row r="65" spans="1:16" ht="15" customHeight="1" x14ac:dyDescent="0.2">
      <c r="A65" s="77"/>
      <c r="B65" s="12"/>
      <c r="C65" s="98"/>
      <c r="D65" s="98"/>
      <c r="E65" s="97"/>
      <c r="F65" s="929" t="str">
        <f>EUconst_MsgNextSheet</f>
        <v xml:space="preserve">&lt;&lt;&lt; Apăsați aici pentru a trece la foaia următoare &gt;&gt;&gt; </v>
      </c>
      <c r="G65" s="929"/>
      <c r="H65" s="929"/>
      <c r="I65" s="929"/>
      <c r="J65" s="929"/>
      <c r="K65" s="929"/>
      <c r="L65" s="929"/>
      <c r="M65" s="97"/>
      <c r="N65" s="97"/>
      <c r="O65" s="12"/>
      <c r="P65" s="77"/>
    </row>
  </sheetData>
  <sheetProtection sheet="1" formatColumns="0" formatRows="0" insertHyperlinks="0"/>
  <mergeCells count="70">
    <mergeCell ref="E34:G34"/>
    <mergeCell ref="I34:L34"/>
    <mergeCell ref="I23:L23"/>
    <mergeCell ref="E24:G24"/>
    <mergeCell ref="D8:N8"/>
    <mergeCell ref="I14:J14"/>
    <mergeCell ref="I16:L16"/>
    <mergeCell ref="E22:G22"/>
    <mergeCell ref="I22:L22"/>
    <mergeCell ref="D18:N18"/>
    <mergeCell ref="E29:J29"/>
    <mergeCell ref="E10:G10"/>
    <mergeCell ref="E12:G12"/>
    <mergeCell ref="E23:G23"/>
    <mergeCell ref="E25:G25"/>
    <mergeCell ref="I24:L24"/>
    <mergeCell ref="I10:L10"/>
    <mergeCell ref="I12:L12"/>
    <mergeCell ref="K14:L14"/>
    <mergeCell ref="E14:G14"/>
    <mergeCell ref="E36:G36"/>
    <mergeCell ref="I36:L36"/>
    <mergeCell ref="E35:G35"/>
    <mergeCell ref="E33:G33"/>
    <mergeCell ref="I33:L33"/>
    <mergeCell ref="B2:D4"/>
    <mergeCell ref="C6:N6"/>
    <mergeCell ref="E32:G32"/>
    <mergeCell ref="I35:L35"/>
    <mergeCell ref="E31:G31"/>
    <mergeCell ref="G3:H3"/>
    <mergeCell ref="M3:N3"/>
    <mergeCell ref="I2:J2"/>
    <mergeCell ref="K4:L4"/>
    <mergeCell ref="M4:N4"/>
    <mergeCell ref="I52:L52"/>
    <mergeCell ref="I51:L51"/>
    <mergeCell ref="I38:L38"/>
    <mergeCell ref="I32:L32"/>
    <mergeCell ref="E39:N39"/>
    <mergeCell ref="E2:F2"/>
    <mergeCell ref="E4:F4"/>
    <mergeCell ref="I3:J3"/>
    <mergeCell ref="E3:F3"/>
    <mergeCell ref="K3:L3"/>
    <mergeCell ref="M2:N2"/>
    <mergeCell ref="G4:H4"/>
    <mergeCell ref="G2:H2"/>
    <mergeCell ref="K2:L2"/>
    <mergeCell ref="I4:J4"/>
    <mergeCell ref="F65:L65"/>
    <mergeCell ref="E43:L43"/>
    <mergeCell ref="I46:L46"/>
    <mergeCell ref="D41:N41"/>
    <mergeCell ref="E44:L44"/>
    <mergeCell ref="I55:L55"/>
    <mergeCell ref="I61:L61"/>
    <mergeCell ref="I62:L62"/>
    <mergeCell ref="I49:L49"/>
    <mergeCell ref="I60:L60"/>
    <mergeCell ref="I58:L58"/>
    <mergeCell ref="I25:L25"/>
    <mergeCell ref="I56:L56"/>
    <mergeCell ref="I53:L53"/>
    <mergeCell ref="I57:L57"/>
    <mergeCell ref="I47:L47"/>
    <mergeCell ref="I48:L48"/>
    <mergeCell ref="I31:L31"/>
    <mergeCell ref="E27:N27"/>
    <mergeCell ref="E38:G38"/>
  </mergeCells>
  <phoneticPr fontId="38" type="noConversion"/>
  <dataValidations disablePrompts="1" count="1">
    <dataValidation type="list" allowBlank="1" showInputMessage="1" showErrorMessage="1" sqref="I36:L36 I12:L12">
      <formula1>EUconst_MSlist</formula1>
    </dataValidation>
  </dataValidations>
  <hyperlinks>
    <hyperlink ref="E3:F3" location="JUMP_B_Top" display="Top of sheet"/>
    <hyperlink ref="E4:F4" location="JUMP_B_Bottom" display="End of sheet"/>
    <hyperlink ref="F65:L65" location="JUMP_C_Top" display="JUMP_C_Top"/>
    <hyperlink ref="G3:H3" location="JUMP_B_2" display="Operator"/>
    <hyperlink ref="I3:J3" location="JUMP_B_3" display="Installation"/>
    <hyperlink ref="K3:L3" location="JUMP_B_4" display="Contacts"/>
    <hyperlink ref="K2:L2" location="JUMP_C_Top" display="Next sheet"/>
    <hyperlink ref="I2:J2" location="JUMP_A_Top" display="Previous sheet"/>
    <hyperlink ref="G2:H2" location="JUMP_a_Content" display="Table of contents"/>
  </hyperlinks>
  <pageMargins left="0.78740157480314965" right="0.78740157480314965" top="0.78740157480314965" bottom="0.78740157480314965" header="0.39370078740157483" footer="0.39370078740157483"/>
  <pageSetup paperSize="9" scale="61" orientation="portrait" r:id="rId1"/>
  <headerFooter alignWithMargins="0">
    <oddHeader>&amp;L&amp;F, &amp;A&amp;R&amp;D, &amp;T</oddHeader>
    <oddFooter>&amp;C&amp;P / &amp;N</oddFooter>
  </headerFooter>
  <colBreaks count="1" manualBreakCount="1">
    <brk id="12"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indexed="42"/>
    <pageSetUpPr fitToPage="1"/>
  </sheetPr>
  <dimension ref="A1:AB338"/>
  <sheetViews>
    <sheetView topLeftCell="B1" workbookViewId="0">
      <pane ySplit="4" topLeftCell="A5" activePane="bottomLeft" state="frozen"/>
      <selection activeCell="B2" sqref="B2"/>
      <selection pane="bottomLeft" activeCell="I2" sqref="I2:J2"/>
    </sheetView>
  </sheetViews>
  <sheetFormatPr defaultColWidth="11.42578125" defaultRowHeight="12.75" x14ac:dyDescent="0.2"/>
  <cols>
    <col min="1" max="1" width="2.7109375" style="372" hidden="1" customWidth="1"/>
    <col min="2" max="2" width="2.7109375" style="371" customWidth="1"/>
    <col min="3" max="4" width="4.7109375" style="371" customWidth="1"/>
    <col min="5" max="14" width="12.7109375" style="371" customWidth="1"/>
    <col min="15" max="15" width="4.7109375" style="371" customWidth="1"/>
    <col min="16" max="16" width="39" style="372" hidden="1" customWidth="1"/>
    <col min="17" max="28" width="9.140625" style="372" hidden="1" customWidth="1"/>
    <col min="29" max="16384" width="11.42578125" style="371"/>
  </cols>
  <sheetData>
    <row r="1" spans="1:28" s="97" customFormat="1" ht="13.5" hidden="1" thickBot="1" x14ac:dyDescent="0.25">
      <c r="A1" s="77" t="s">
        <v>322</v>
      </c>
      <c r="B1" s="90"/>
      <c r="C1" s="91"/>
      <c r="D1" s="92"/>
      <c r="E1" s="93"/>
      <c r="F1" s="93"/>
      <c r="G1" s="94"/>
      <c r="H1" s="94"/>
      <c r="I1" s="90"/>
      <c r="J1" s="90"/>
      <c r="K1" s="90"/>
      <c r="L1" s="90"/>
      <c r="M1" s="90"/>
      <c r="N1" s="90"/>
      <c r="O1" s="90"/>
      <c r="P1" s="79" t="s">
        <v>322</v>
      </c>
      <c r="Q1" s="79" t="s">
        <v>322</v>
      </c>
      <c r="R1" s="79" t="s">
        <v>322</v>
      </c>
      <c r="S1" s="79" t="s">
        <v>322</v>
      </c>
      <c r="T1" s="79" t="s">
        <v>322</v>
      </c>
      <c r="U1" s="79" t="s">
        <v>322</v>
      </c>
      <c r="V1" s="79" t="s">
        <v>322</v>
      </c>
      <c r="W1" s="79" t="s">
        <v>322</v>
      </c>
      <c r="X1" s="79" t="s">
        <v>322</v>
      </c>
      <c r="Y1" s="79" t="s">
        <v>322</v>
      </c>
      <c r="Z1" s="79" t="s">
        <v>322</v>
      </c>
      <c r="AA1" s="79" t="s">
        <v>322</v>
      </c>
      <c r="AB1" s="79" t="s">
        <v>322</v>
      </c>
    </row>
    <row r="2" spans="1:28" s="97" customFormat="1" ht="13.5" thickBot="1" x14ac:dyDescent="0.25">
      <c r="A2" s="79"/>
      <c r="B2" s="962" t="str">
        <f>Translations!$B$184</f>
        <v>C. Descrierea instalației</v>
      </c>
      <c r="C2" s="963"/>
      <c r="D2" s="964"/>
      <c r="E2" s="973" t="str">
        <f>Translations!$B$59</f>
        <v>Zona de navigare:</v>
      </c>
      <c r="F2" s="939"/>
      <c r="G2" s="930" t="str">
        <f>Translations!$B$60</f>
        <v>Cuprins</v>
      </c>
      <c r="H2" s="931"/>
      <c r="I2" s="930" t="str">
        <f>Translations!$B$61</f>
        <v>Foaia precedentă</v>
      </c>
      <c r="J2" s="931"/>
      <c r="K2" s="930" t="str">
        <f>Translations!$B$62</f>
        <v>Foaia următoare</v>
      </c>
      <c r="L2" s="931"/>
      <c r="M2" s="932"/>
      <c r="N2" s="933"/>
      <c r="O2" s="7"/>
      <c r="P2" s="77"/>
      <c r="Q2" s="77"/>
      <c r="R2" s="77"/>
      <c r="S2" s="77"/>
      <c r="T2" s="77"/>
      <c r="U2" s="77"/>
      <c r="V2" s="77"/>
      <c r="W2" s="77"/>
      <c r="X2" s="77"/>
      <c r="Y2" s="77"/>
      <c r="Z2" s="77"/>
      <c r="AA2" s="77"/>
      <c r="AB2" s="77"/>
    </row>
    <row r="3" spans="1:28" s="97" customFormat="1" x14ac:dyDescent="0.2">
      <c r="A3" s="79"/>
      <c r="B3" s="965"/>
      <c r="C3" s="966"/>
      <c r="D3" s="967"/>
      <c r="E3" s="935" t="str">
        <f>Translations!$B$63</f>
        <v>Începutul foii</v>
      </c>
      <c r="F3" s="935"/>
      <c r="G3" s="935" t="str">
        <f>Translations!$B$185</f>
        <v>Activitățile instalației</v>
      </c>
      <c r="H3" s="935"/>
      <c r="I3" s="935" t="str">
        <f>Translations!$B$186</f>
        <v>Metode de monitorizare</v>
      </c>
      <c r="J3" s="935"/>
      <c r="K3" s="935" t="str">
        <f>Translations!$B$187</f>
        <v>Surse și puncte de emisie</v>
      </c>
      <c r="L3" s="935"/>
      <c r="M3" s="936"/>
      <c r="N3" s="937"/>
      <c r="O3" s="7"/>
      <c r="P3" s="77"/>
      <c r="Q3" s="77"/>
      <c r="R3" s="77"/>
      <c r="S3" s="77"/>
      <c r="T3" s="77"/>
      <c r="U3" s="77"/>
      <c r="V3" s="77"/>
      <c r="W3" s="77"/>
      <c r="X3" s="77"/>
      <c r="Y3" s="77"/>
      <c r="Z3" s="77"/>
      <c r="AA3" s="77"/>
      <c r="AB3" s="77"/>
    </row>
    <row r="4" spans="1:28" s="97" customFormat="1" ht="13.5" customHeight="1" thickBot="1" x14ac:dyDescent="0.25">
      <c r="A4" s="79"/>
      <c r="B4" s="968"/>
      <c r="C4" s="969"/>
      <c r="D4" s="970"/>
      <c r="E4" s="935" t="str">
        <f>Translations!$B$64</f>
        <v>Sfârșitul foii</v>
      </c>
      <c r="F4" s="935"/>
      <c r="G4" s="935" t="str">
        <f>Translations!$B$188</f>
        <v>Puncte de măsurare</v>
      </c>
      <c r="H4" s="935"/>
      <c r="I4" s="935" t="str">
        <f>Translations!$B$189</f>
        <v>Fluxuri de sursă</v>
      </c>
      <c r="J4" s="935"/>
      <c r="K4" s="935" t="str">
        <f>Translations!$B$190</f>
        <v>Activități excluse</v>
      </c>
      <c r="L4" s="935"/>
      <c r="M4" s="936"/>
      <c r="N4" s="937"/>
      <c r="O4" s="7"/>
      <c r="P4" s="77"/>
      <c r="Q4" s="77"/>
      <c r="R4" s="77"/>
      <c r="S4" s="77"/>
      <c r="T4" s="77"/>
      <c r="U4" s="77"/>
      <c r="V4" s="77"/>
      <c r="W4" s="77"/>
      <c r="X4" s="77"/>
      <c r="Y4" s="77"/>
      <c r="Z4" s="77"/>
      <c r="AA4" s="77"/>
      <c r="AB4" s="77"/>
    </row>
    <row r="5" spans="1:28" s="97" customFormat="1" ht="12.75" customHeight="1" x14ac:dyDescent="0.2">
      <c r="A5" s="77"/>
      <c r="B5" s="8"/>
      <c r="C5" s="9"/>
      <c r="D5" s="11"/>
      <c r="E5" s="10"/>
      <c r="F5" s="11"/>
      <c r="G5" s="11"/>
      <c r="H5" s="11"/>
      <c r="I5" s="8"/>
      <c r="J5" s="8"/>
      <c r="K5" s="8"/>
      <c r="L5" s="8"/>
      <c r="M5" s="7"/>
      <c r="N5" s="7"/>
      <c r="O5" s="7"/>
      <c r="P5" s="77"/>
      <c r="Q5" s="77"/>
      <c r="R5" s="77"/>
      <c r="S5" s="77"/>
      <c r="T5" s="77"/>
      <c r="U5" s="77"/>
      <c r="V5" s="77"/>
      <c r="W5" s="77"/>
      <c r="X5" s="77"/>
      <c r="Y5" s="77"/>
      <c r="Z5" s="77"/>
      <c r="AA5" s="77"/>
      <c r="AB5" s="77"/>
    </row>
    <row r="6" spans="1:28" s="44" customFormat="1" ht="25.5" customHeight="1" x14ac:dyDescent="0.2">
      <c r="A6" s="288"/>
      <c r="C6" s="971" t="str">
        <f>Translations!$B$13</f>
        <v>C. Descrierea instalației</v>
      </c>
      <c r="D6" s="971"/>
      <c r="E6" s="971"/>
      <c r="F6" s="971"/>
      <c r="G6" s="971"/>
      <c r="H6" s="971"/>
      <c r="I6" s="971"/>
      <c r="J6" s="971"/>
      <c r="K6" s="971"/>
      <c r="L6" s="971"/>
      <c r="M6" s="971"/>
      <c r="N6" s="971"/>
      <c r="P6" s="77"/>
      <c r="Q6" s="77"/>
      <c r="R6" s="77"/>
      <c r="S6" s="77"/>
      <c r="T6" s="77"/>
      <c r="U6" s="77"/>
      <c r="V6" s="77"/>
      <c r="W6" s="77"/>
      <c r="X6" s="77"/>
      <c r="Y6" s="77"/>
      <c r="Z6" s="77"/>
      <c r="AA6" s="77"/>
      <c r="AB6" s="77"/>
    </row>
    <row r="7" spans="1:28" s="97" customFormat="1" x14ac:dyDescent="0.2">
      <c r="A7" s="77"/>
      <c r="C7" s="98"/>
      <c r="P7" s="77"/>
      <c r="Q7" s="77"/>
      <c r="R7" s="77"/>
      <c r="S7" s="77"/>
      <c r="T7" s="77"/>
      <c r="U7" s="77"/>
      <c r="V7" s="77"/>
      <c r="W7" s="77"/>
      <c r="X7" s="77"/>
      <c r="Y7" s="77"/>
      <c r="Z7" s="77"/>
      <c r="AA7" s="77"/>
      <c r="AB7" s="77"/>
    </row>
    <row r="8" spans="1:28" s="44" customFormat="1" ht="18.75" customHeight="1" x14ac:dyDescent="0.2">
      <c r="A8" s="288"/>
      <c r="C8" s="65">
        <v>5</v>
      </c>
      <c r="D8" s="1025" t="str">
        <f>Translations!$B$14</f>
        <v>Despre activitățile instalației</v>
      </c>
      <c r="E8" s="1025"/>
      <c r="F8" s="1025"/>
      <c r="G8" s="1025"/>
      <c r="H8" s="1025"/>
      <c r="I8" s="1025"/>
      <c r="J8" s="1025"/>
      <c r="K8" s="1025"/>
      <c r="L8" s="1025"/>
      <c r="M8" s="1025"/>
      <c r="N8" s="1025"/>
      <c r="O8" s="486"/>
      <c r="P8" s="77"/>
      <c r="Q8" s="77"/>
      <c r="R8" s="77"/>
      <c r="S8" s="77"/>
      <c r="T8" s="77"/>
      <c r="U8" s="77"/>
      <c r="V8" s="77"/>
      <c r="W8" s="77"/>
      <c r="X8" s="77"/>
      <c r="Y8" s="77"/>
      <c r="Z8" s="77"/>
      <c r="AA8" s="77"/>
      <c r="AB8" s="77"/>
    </row>
    <row r="9" spans="1:28" s="97" customFormat="1" x14ac:dyDescent="0.2">
      <c r="A9" s="77"/>
      <c r="C9" s="98"/>
      <c r="P9" s="77"/>
      <c r="Q9" s="77"/>
      <c r="R9" s="77"/>
      <c r="S9" s="77"/>
      <c r="T9" s="77"/>
      <c r="U9" s="77"/>
      <c r="V9" s="77"/>
      <c r="W9" s="77"/>
      <c r="X9" s="77"/>
      <c r="Y9" s="77"/>
      <c r="Z9" s="77"/>
      <c r="AA9" s="77"/>
      <c r="AB9" s="77"/>
    </row>
    <row r="10" spans="1:28" s="97" customFormat="1" ht="12.75" customHeight="1" x14ac:dyDescent="0.2">
      <c r="A10" s="77"/>
      <c r="C10" s="98"/>
      <c r="D10" s="928" t="str">
        <f>Translations!$B$191</f>
        <v>Utilizați această foaie pentru a descrie instalația. Informațiile introduse aici pregătesc intrările detaliate necesare în paginile următoare.</v>
      </c>
      <c r="E10" s="928"/>
      <c r="F10" s="928"/>
      <c r="G10" s="928"/>
      <c r="H10" s="928"/>
      <c r="I10" s="928"/>
      <c r="J10" s="928"/>
      <c r="K10" s="928"/>
      <c r="L10" s="928"/>
      <c r="M10" s="928"/>
      <c r="N10" s="928"/>
      <c r="O10" s="391"/>
      <c r="P10" s="77"/>
      <c r="Q10" s="77"/>
      <c r="R10" s="77"/>
      <c r="S10" s="77"/>
      <c r="T10" s="77"/>
      <c r="U10" s="77"/>
      <c r="V10" s="77"/>
      <c r="W10" s="77"/>
      <c r="X10" s="77"/>
      <c r="Y10" s="77"/>
      <c r="Z10" s="77"/>
      <c r="AA10" s="77"/>
      <c r="AB10" s="77"/>
    </row>
    <row r="11" spans="1:28" s="97" customFormat="1" ht="27" customHeight="1" x14ac:dyDescent="0.2">
      <c r="A11" s="77"/>
      <c r="C11" s="98"/>
      <c r="D11" s="928" t="str">
        <f>Translations!$B$192</f>
        <v>În special, fluxurile de sursă vor fi descrise mai în detaliu în foaia E_SourceStreams, iar punctele de măsurare în foaia F_MeasurementBasedApproaches.</v>
      </c>
      <c r="E11" s="928"/>
      <c r="F11" s="928"/>
      <c r="G11" s="928"/>
      <c r="H11" s="928"/>
      <c r="I11" s="928"/>
      <c r="J11" s="928"/>
      <c r="K11" s="928"/>
      <c r="L11" s="928"/>
      <c r="M11" s="928"/>
      <c r="N11" s="928"/>
      <c r="O11" s="391"/>
      <c r="P11" s="77"/>
      <c r="Q11" s="77"/>
      <c r="R11" s="77"/>
      <c r="S11" s="77"/>
      <c r="T11" s="77"/>
      <c r="U11" s="77"/>
      <c r="V11" s="77"/>
      <c r="W11" s="77"/>
      <c r="X11" s="77"/>
      <c r="Y11" s="77"/>
      <c r="Z11" s="77"/>
      <c r="AA11" s="77"/>
      <c r="AB11" s="77"/>
    </row>
    <row r="12" spans="1:28" s="97" customFormat="1" ht="12.75" customHeight="1" x14ac:dyDescent="0.2">
      <c r="A12" s="77"/>
      <c r="C12" s="98"/>
      <c r="D12" s="33"/>
      <c r="E12" s="391"/>
      <c r="F12" s="391"/>
      <c r="G12" s="391"/>
      <c r="H12" s="391"/>
      <c r="I12" s="391"/>
      <c r="J12" s="391"/>
      <c r="K12" s="391"/>
      <c r="L12" s="391"/>
      <c r="M12" s="391"/>
      <c r="O12" s="391"/>
      <c r="P12" s="77"/>
      <c r="Q12" s="77"/>
      <c r="R12" s="77"/>
      <c r="S12" s="77"/>
      <c r="T12" s="77"/>
      <c r="U12" s="77"/>
      <c r="V12" s="77"/>
      <c r="W12" s="77"/>
      <c r="X12" s="77"/>
      <c r="Y12" s="77"/>
      <c r="Z12" s="77"/>
      <c r="AA12" s="77"/>
      <c r="AB12" s="77"/>
    </row>
    <row r="13" spans="1:28" s="97" customFormat="1" x14ac:dyDescent="0.2">
      <c r="A13" s="77"/>
      <c r="C13" s="98"/>
      <c r="D13" s="394" t="s">
        <v>311</v>
      </c>
      <c r="E13" s="1111" t="str">
        <f>Translations!$B$193</f>
        <v>Descrierea instalației și a activităților acesteia:</v>
      </c>
      <c r="F13" s="1112"/>
      <c r="G13" s="1112"/>
      <c r="H13" s="1112"/>
      <c r="I13" s="1112"/>
      <c r="J13" s="1112"/>
      <c r="K13" s="1112"/>
      <c r="L13" s="1112"/>
      <c r="M13" s="1112"/>
      <c r="N13" s="1112"/>
      <c r="P13" s="77"/>
      <c r="Q13" s="77"/>
      <c r="R13" s="77"/>
      <c r="S13" s="77"/>
      <c r="T13" s="77"/>
      <c r="U13" s="77"/>
      <c r="V13" s="77"/>
      <c r="W13" s="77"/>
      <c r="X13" s="77"/>
      <c r="Y13" s="77"/>
      <c r="Z13" s="77"/>
      <c r="AA13" s="77"/>
      <c r="AB13" s="77"/>
    </row>
    <row r="14" spans="1:28" s="138" customFormat="1" ht="51" customHeight="1" x14ac:dyDescent="0.2">
      <c r="A14" s="77"/>
      <c r="C14" s="395"/>
      <c r="E14" s="1038" t="str">
        <f>Translations!$B$194</f>
        <v>Includeți aici o scurtă descriere generală a amplasamentului și a instalației și descrieți situarea instalației pe amplasament. Descrierea ar trebui să includă, de asemenea, un rezumat netehnic al activităților desfășurate în instalație, care să descrie pe scurt fiecare activitate efectuată și unitățile tehnice utilizate în cadrul fiecărei activități. În special, descrierea ar trebui de asemenea să identifice și să explice orice parte sau părți ale instalației care nu sunt exploatate de solicitant sau părți care se consideră că nu intră în domeniul de aplicare al EU ETS.</v>
      </c>
      <c r="F14" s="1038"/>
      <c r="G14" s="1038"/>
      <c r="H14" s="1038"/>
      <c r="I14" s="1038"/>
      <c r="J14" s="1038"/>
      <c r="K14" s="1038"/>
      <c r="L14" s="1038"/>
      <c r="M14" s="1038"/>
      <c r="N14" s="1038"/>
      <c r="P14" s="410"/>
      <c r="Q14" s="410"/>
      <c r="R14" s="410"/>
      <c r="S14" s="410"/>
      <c r="T14" s="410"/>
      <c r="U14" s="410"/>
      <c r="V14" s="410"/>
      <c r="W14" s="410"/>
      <c r="X14" s="410"/>
      <c r="Y14" s="410"/>
      <c r="Z14" s="410"/>
      <c r="AA14" s="410"/>
      <c r="AB14" s="410"/>
    </row>
    <row r="15" spans="1:28" s="138" customFormat="1" ht="25.5" customHeight="1" x14ac:dyDescent="0.2">
      <c r="A15" s="77"/>
      <c r="C15" s="395"/>
      <c r="E15" s="1038" t="str">
        <f>Translations!$B$195</f>
        <v>Această descriere ar trebui să furnizeze informațiile de legătură necesare pentru a înțelege modul în care informațiile introduse în alte părți ale acestui model sunt utilizate împreună pentru calcularea emisiilor. Această descriere poate fi scurtă, precum exemplul dat în foaia D_CalculationBasedApproaches, secțiunea 7(a).</v>
      </c>
      <c r="F15" s="1038"/>
      <c r="G15" s="1038"/>
      <c r="H15" s="1038"/>
      <c r="I15" s="1038"/>
      <c r="J15" s="1038"/>
      <c r="K15" s="1038"/>
      <c r="L15" s="1038"/>
      <c r="M15" s="1038"/>
      <c r="N15" s="1038"/>
      <c r="P15" s="410"/>
      <c r="Q15" s="410"/>
      <c r="R15" s="410"/>
      <c r="S15" s="410"/>
      <c r="T15" s="410"/>
      <c r="U15" s="410"/>
      <c r="V15" s="410"/>
      <c r="W15" s="410"/>
      <c r="X15" s="410"/>
      <c r="Y15" s="410"/>
      <c r="Z15" s="410"/>
      <c r="AA15" s="410"/>
      <c r="AB15" s="410"/>
    </row>
    <row r="16" spans="1:28" s="97" customFormat="1" ht="5.0999999999999996" customHeight="1" x14ac:dyDescent="0.2">
      <c r="A16" s="77"/>
      <c r="C16" s="98"/>
      <c r="E16" s="398"/>
      <c r="F16" s="399"/>
      <c r="G16" s="399"/>
      <c r="H16" s="399"/>
      <c r="I16" s="399"/>
      <c r="J16" s="399"/>
      <c r="K16" s="399"/>
      <c r="L16" s="399"/>
      <c r="P16" s="77"/>
      <c r="Q16" s="77"/>
      <c r="R16" s="77"/>
      <c r="S16" s="77"/>
      <c r="T16" s="77"/>
      <c r="U16" s="77"/>
      <c r="V16" s="77"/>
      <c r="W16" s="77"/>
      <c r="X16" s="77"/>
      <c r="Y16" s="77"/>
      <c r="Z16" s="77"/>
      <c r="AA16" s="77"/>
      <c r="AB16" s="77"/>
    </row>
    <row r="17" spans="1:28" s="97" customFormat="1" ht="12.75" customHeight="1" x14ac:dyDescent="0.2">
      <c r="A17" s="77"/>
      <c r="C17" s="98"/>
      <c r="E17" s="1102"/>
      <c r="F17" s="1103"/>
      <c r="G17" s="1103"/>
      <c r="H17" s="1103"/>
      <c r="I17" s="1103"/>
      <c r="J17" s="1103"/>
      <c r="K17" s="1103"/>
      <c r="L17" s="1103"/>
      <c r="M17" s="1103"/>
      <c r="N17" s="1104"/>
      <c r="P17" s="77"/>
      <c r="Q17" s="77"/>
      <c r="R17" s="77"/>
      <c r="S17" s="77"/>
      <c r="T17" s="77"/>
      <c r="U17" s="77"/>
      <c r="V17" s="77"/>
      <c r="W17" s="77"/>
      <c r="X17" s="77"/>
      <c r="Y17" s="77"/>
      <c r="Z17" s="77"/>
      <c r="AA17" s="77"/>
      <c r="AB17" s="77"/>
    </row>
    <row r="18" spans="1:28" s="97" customFormat="1" ht="12.75" customHeight="1" x14ac:dyDescent="0.2">
      <c r="A18" s="77"/>
      <c r="C18" s="98"/>
      <c r="E18" s="1021"/>
      <c r="F18" s="1022"/>
      <c r="G18" s="1022"/>
      <c r="H18" s="1022"/>
      <c r="I18" s="1022"/>
      <c r="J18" s="1022"/>
      <c r="K18" s="1022"/>
      <c r="L18" s="1022"/>
      <c r="M18" s="1022"/>
      <c r="N18" s="1023"/>
      <c r="P18" s="77"/>
      <c r="Q18" s="77"/>
      <c r="R18" s="77"/>
      <c r="S18" s="77"/>
      <c r="T18" s="77"/>
      <c r="U18" s="77"/>
      <c r="V18" s="77"/>
      <c r="W18" s="77"/>
      <c r="X18" s="77"/>
      <c r="Y18" s="77"/>
      <c r="Z18" s="77"/>
      <c r="AA18" s="77"/>
      <c r="AB18" s="77"/>
    </row>
    <row r="19" spans="1:28" s="97" customFormat="1" ht="12.75" customHeight="1" x14ac:dyDescent="0.2">
      <c r="A19" s="77"/>
      <c r="C19" s="98"/>
      <c r="E19" s="1021"/>
      <c r="F19" s="1022"/>
      <c r="G19" s="1022"/>
      <c r="H19" s="1022"/>
      <c r="I19" s="1022"/>
      <c r="J19" s="1022"/>
      <c r="K19" s="1022"/>
      <c r="L19" s="1022"/>
      <c r="M19" s="1022"/>
      <c r="N19" s="1023"/>
      <c r="P19" s="77"/>
      <c r="Q19" s="77"/>
      <c r="R19" s="77"/>
      <c r="S19" s="77"/>
      <c r="T19" s="77"/>
      <c r="U19" s="77"/>
      <c r="V19" s="77"/>
      <c r="W19" s="77"/>
      <c r="X19" s="77"/>
      <c r="Y19" s="77"/>
      <c r="Z19" s="77"/>
      <c r="AA19" s="77"/>
      <c r="AB19" s="77"/>
    </row>
    <row r="20" spans="1:28" s="97" customFormat="1" ht="12.75" customHeight="1" x14ac:dyDescent="0.2">
      <c r="A20" s="77"/>
      <c r="C20" s="98"/>
      <c r="E20" s="1021"/>
      <c r="F20" s="1022"/>
      <c r="G20" s="1022"/>
      <c r="H20" s="1022"/>
      <c r="I20" s="1022"/>
      <c r="J20" s="1022"/>
      <c r="K20" s="1022"/>
      <c r="L20" s="1022"/>
      <c r="M20" s="1022"/>
      <c r="N20" s="1023"/>
      <c r="P20" s="77"/>
      <c r="Q20" s="77"/>
      <c r="R20" s="77"/>
      <c r="S20" s="77"/>
      <c r="T20" s="77"/>
      <c r="U20" s="77"/>
      <c r="V20" s="77"/>
      <c r="W20" s="77"/>
      <c r="X20" s="77"/>
      <c r="Y20" s="77"/>
      <c r="Z20" s="77"/>
      <c r="AA20" s="77"/>
      <c r="AB20" s="77"/>
    </row>
    <row r="21" spans="1:28" s="97" customFormat="1" ht="12.75" customHeight="1" x14ac:dyDescent="0.2">
      <c r="A21" s="77"/>
      <c r="C21" s="98"/>
      <c r="E21" s="1021"/>
      <c r="F21" s="1022"/>
      <c r="G21" s="1022"/>
      <c r="H21" s="1022"/>
      <c r="I21" s="1022"/>
      <c r="J21" s="1022"/>
      <c r="K21" s="1022"/>
      <c r="L21" s="1022"/>
      <c r="M21" s="1022"/>
      <c r="N21" s="1023"/>
      <c r="P21" s="77"/>
      <c r="Q21" s="77"/>
      <c r="R21" s="77"/>
      <c r="S21" s="77"/>
      <c r="T21" s="77"/>
      <c r="U21" s="77"/>
      <c r="V21" s="77"/>
      <c r="W21" s="77"/>
      <c r="X21" s="77"/>
      <c r="Y21" s="77"/>
      <c r="Z21" s="77"/>
      <c r="AA21" s="77"/>
      <c r="AB21" s="77"/>
    </row>
    <row r="22" spans="1:28" s="97" customFormat="1" ht="12.75" customHeight="1" x14ac:dyDescent="0.2">
      <c r="A22" s="77"/>
      <c r="C22" s="98"/>
      <c r="E22" s="1021"/>
      <c r="F22" s="1022"/>
      <c r="G22" s="1022"/>
      <c r="H22" s="1022"/>
      <c r="I22" s="1022"/>
      <c r="J22" s="1022"/>
      <c r="K22" s="1022"/>
      <c r="L22" s="1022"/>
      <c r="M22" s="1022"/>
      <c r="N22" s="1023"/>
      <c r="P22" s="77"/>
      <c r="Q22" s="77"/>
      <c r="R22" s="77"/>
      <c r="S22" s="77"/>
      <c r="T22" s="77"/>
      <c r="U22" s="77"/>
      <c r="V22" s="77"/>
      <c r="W22" s="77"/>
      <c r="X22" s="77"/>
      <c r="Y22" s="77"/>
      <c r="Z22" s="77"/>
      <c r="AA22" s="77"/>
      <c r="AB22" s="77"/>
    </row>
    <row r="23" spans="1:28" s="97" customFormat="1" ht="12.75" customHeight="1" x14ac:dyDescent="0.2">
      <c r="A23" s="77"/>
      <c r="C23" s="98"/>
      <c r="E23" s="1021"/>
      <c r="F23" s="1022"/>
      <c r="G23" s="1022"/>
      <c r="H23" s="1022"/>
      <c r="I23" s="1022"/>
      <c r="J23" s="1022"/>
      <c r="K23" s="1022"/>
      <c r="L23" s="1022"/>
      <c r="M23" s="1022"/>
      <c r="N23" s="1023"/>
      <c r="P23" s="77"/>
      <c r="Q23" s="77"/>
      <c r="R23" s="77"/>
      <c r="S23" s="77"/>
      <c r="T23" s="77"/>
      <c r="U23" s="77"/>
      <c r="V23" s="77"/>
      <c r="W23" s="77"/>
      <c r="X23" s="77"/>
      <c r="Y23" s="77"/>
      <c r="Z23" s="77"/>
      <c r="AA23" s="77"/>
      <c r="AB23" s="77"/>
    </row>
    <row r="24" spans="1:28" s="97" customFormat="1" ht="12.75" customHeight="1" x14ac:dyDescent="0.2">
      <c r="A24" s="77"/>
      <c r="C24" s="98"/>
      <c r="E24" s="1021"/>
      <c r="F24" s="1022"/>
      <c r="G24" s="1022"/>
      <c r="H24" s="1022"/>
      <c r="I24" s="1022"/>
      <c r="J24" s="1022"/>
      <c r="K24" s="1022"/>
      <c r="L24" s="1022"/>
      <c r="M24" s="1022"/>
      <c r="N24" s="1023"/>
      <c r="P24" s="77"/>
      <c r="Q24" s="77"/>
      <c r="R24" s="77"/>
      <c r="S24" s="77"/>
      <c r="T24" s="77"/>
      <c r="U24" s="77"/>
      <c r="V24" s="77"/>
      <c r="W24" s="77"/>
      <c r="X24" s="77"/>
      <c r="Y24" s="77"/>
      <c r="Z24" s="77"/>
      <c r="AA24" s="77"/>
      <c r="AB24" s="77"/>
    </row>
    <row r="25" spans="1:28" s="97" customFormat="1" ht="12.75" customHeight="1" x14ac:dyDescent="0.2">
      <c r="A25" s="77"/>
      <c r="C25" s="98"/>
      <c r="E25" s="1021"/>
      <c r="F25" s="1022"/>
      <c r="G25" s="1022"/>
      <c r="H25" s="1022"/>
      <c r="I25" s="1022"/>
      <c r="J25" s="1022"/>
      <c r="K25" s="1022"/>
      <c r="L25" s="1022"/>
      <c r="M25" s="1022"/>
      <c r="N25" s="1023"/>
      <c r="P25" s="77"/>
      <c r="Q25" s="77"/>
      <c r="R25" s="77"/>
      <c r="S25" s="77"/>
      <c r="T25" s="77"/>
      <c r="U25" s="77"/>
      <c r="V25" s="77"/>
      <c r="W25" s="77"/>
      <c r="X25" s="77"/>
      <c r="Y25" s="77"/>
      <c r="Z25" s="77"/>
      <c r="AA25" s="77"/>
      <c r="AB25" s="77"/>
    </row>
    <row r="26" spans="1:28" s="97" customFormat="1" ht="12.75" customHeight="1" x14ac:dyDescent="0.2">
      <c r="A26" s="77"/>
      <c r="C26" s="98"/>
      <c r="E26" s="1021"/>
      <c r="F26" s="1022"/>
      <c r="G26" s="1022"/>
      <c r="H26" s="1022"/>
      <c r="I26" s="1022"/>
      <c r="J26" s="1022"/>
      <c r="K26" s="1022"/>
      <c r="L26" s="1022"/>
      <c r="M26" s="1022"/>
      <c r="N26" s="1023"/>
      <c r="P26" s="77"/>
      <c r="Q26" s="77"/>
      <c r="R26" s="77"/>
      <c r="S26" s="77"/>
      <c r="T26" s="77"/>
      <c r="U26" s="77"/>
      <c r="V26" s="77"/>
      <c r="W26" s="77"/>
      <c r="X26" s="77"/>
      <c r="Y26" s="77"/>
      <c r="Z26" s="77"/>
      <c r="AA26" s="77"/>
      <c r="AB26" s="77"/>
    </row>
    <row r="27" spans="1:28" s="97" customFormat="1" ht="12.75" customHeight="1" x14ac:dyDescent="0.2">
      <c r="A27" s="77"/>
      <c r="C27" s="98"/>
      <c r="E27" s="1021"/>
      <c r="F27" s="1022"/>
      <c r="G27" s="1022"/>
      <c r="H27" s="1022"/>
      <c r="I27" s="1022"/>
      <c r="J27" s="1022"/>
      <c r="K27" s="1022"/>
      <c r="L27" s="1022"/>
      <c r="M27" s="1022"/>
      <c r="N27" s="1023"/>
      <c r="P27" s="77"/>
      <c r="Q27" s="77"/>
      <c r="R27" s="77"/>
      <c r="S27" s="77"/>
      <c r="T27" s="77"/>
      <c r="U27" s="77"/>
      <c r="V27" s="77"/>
      <c r="W27" s="77"/>
      <c r="X27" s="77"/>
      <c r="Y27" s="77"/>
      <c r="Z27" s="77"/>
      <c r="AA27" s="77"/>
      <c r="AB27" s="77"/>
    </row>
    <row r="28" spans="1:28" s="97" customFormat="1" ht="12.75" customHeight="1" x14ac:dyDescent="0.2">
      <c r="A28" s="77"/>
      <c r="C28" s="98"/>
      <c r="E28" s="1021"/>
      <c r="F28" s="1022"/>
      <c r="G28" s="1022"/>
      <c r="H28" s="1022"/>
      <c r="I28" s="1022"/>
      <c r="J28" s="1022"/>
      <c r="K28" s="1022"/>
      <c r="L28" s="1022"/>
      <c r="M28" s="1022"/>
      <c r="N28" s="1023"/>
      <c r="P28" s="77"/>
      <c r="Q28" s="77"/>
      <c r="R28" s="77"/>
      <c r="S28" s="77"/>
      <c r="T28" s="77"/>
      <c r="U28" s="77"/>
      <c r="V28" s="77"/>
      <c r="W28" s="77"/>
      <c r="X28" s="77"/>
      <c r="Y28" s="77"/>
      <c r="Z28" s="77"/>
      <c r="AA28" s="77"/>
      <c r="AB28" s="77"/>
    </row>
    <row r="29" spans="1:28" s="97" customFormat="1" ht="12.75" customHeight="1" x14ac:dyDescent="0.2">
      <c r="A29" s="77"/>
      <c r="C29" s="98"/>
      <c r="E29" s="1021"/>
      <c r="F29" s="1022"/>
      <c r="G29" s="1022"/>
      <c r="H29" s="1022"/>
      <c r="I29" s="1022"/>
      <c r="J29" s="1022"/>
      <c r="K29" s="1022"/>
      <c r="L29" s="1022"/>
      <c r="M29" s="1022"/>
      <c r="N29" s="1023"/>
      <c r="P29" s="77"/>
      <c r="Q29" s="77"/>
      <c r="R29" s="77"/>
      <c r="S29" s="77"/>
      <c r="T29" s="77"/>
      <c r="U29" s="77"/>
      <c r="V29" s="77"/>
      <c r="W29" s="77"/>
      <c r="X29" s="77"/>
      <c r="Y29" s="77"/>
      <c r="Z29" s="77"/>
      <c r="AA29" s="77"/>
      <c r="AB29" s="77"/>
    </row>
    <row r="30" spans="1:28" s="97" customFormat="1" ht="12.75" customHeight="1" x14ac:dyDescent="0.2">
      <c r="A30" s="77"/>
      <c r="C30" s="98"/>
      <c r="E30" s="1021"/>
      <c r="F30" s="1022"/>
      <c r="G30" s="1022"/>
      <c r="H30" s="1022"/>
      <c r="I30" s="1022"/>
      <c r="J30" s="1022"/>
      <c r="K30" s="1022"/>
      <c r="L30" s="1022"/>
      <c r="M30" s="1022"/>
      <c r="N30" s="1023"/>
      <c r="P30" s="77"/>
      <c r="Q30" s="77"/>
      <c r="R30" s="77"/>
      <c r="S30" s="77"/>
      <c r="T30" s="77"/>
      <c r="U30" s="77"/>
      <c r="V30" s="77"/>
      <c r="W30" s="77"/>
      <c r="X30" s="77"/>
      <c r="Y30" s="77"/>
      <c r="Z30" s="77"/>
      <c r="AA30" s="77"/>
      <c r="AB30" s="77"/>
    </row>
    <row r="31" spans="1:28" s="97" customFormat="1" ht="12.75" customHeight="1" x14ac:dyDescent="0.2">
      <c r="A31" s="77"/>
      <c r="C31" s="98"/>
      <c r="E31" s="1021"/>
      <c r="F31" s="1022"/>
      <c r="G31" s="1022"/>
      <c r="H31" s="1022"/>
      <c r="I31" s="1022"/>
      <c r="J31" s="1022"/>
      <c r="K31" s="1022"/>
      <c r="L31" s="1022"/>
      <c r="M31" s="1022"/>
      <c r="N31" s="1023"/>
      <c r="P31" s="77"/>
      <c r="Q31" s="77"/>
      <c r="R31" s="77"/>
      <c r="S31" s="77"/>
      <c r="T31" s="77"/>
      <c r="U31" s="77"/>
      <c r="V31" s="77"/>
      <c r="W31" s="77"/>
      <c r="X31" s="77"/>
      <c r="Y31" s="77"/>
      <c r="Z31" s="77"/>
      <c r="AA31" s="77"/>
      <c r="AB31" s="77"/>
    </row>
    <row r="32" spans="1:28" s="97" customFormat="1" ht="12.75" customHeight="1" x14ac:dyDescent="0.2">
      <c r="A32" s="77"/>
      <c r="C32" s="98"/>
      <c r="E32" s="1021"/>
      <c r="F32" s="1022"/>
      <c r="G32" s="1022"/>
      <c r="H32" s="1022"/>
      <c r="I32" s="1022"/>
      <c r="J32" s="1022"/>
      <c r="K32" s="1022"/>
      <c r="L32" s="1022"/>
      <c r="M32" s="1022"/>
      <c r="N32" s="1023"/>
      <c r="P32" s="77"/>
      <c r="Q32" s="77"/>
      <c r="R32" s="77"/>
      <c r="S32" s="77"/>
      <c r="T32" s="77"/>
      <c r="U32" s="77"/>
      <c r="V32" s="77"/>
      <c r="W32" s="77"/>
      <c r="X32" s="77"/>
      <c r="Y32" s="77"/>
      <c r="Z32" s="77"/>
      <c r="AA32" s="77"/>
      <c r="AB32" s="77"/>
    </row>
    <row r="33" spans="1:28" s="97" customFormat="1" ht="12.75" customHeight="1" x14ac:dyDescent="0.2">
      <c r="A33" s="77"/>
      <c r="C33" s="98"/>
      <c r="E33" s="1021"/>
      <c r="F33" s="1022"/>
      <c r="G33" s="1022"/>
      <c r="H33" s="1022"/>
      <c r="I33" s="1022"/>
      <c r="J33" s="1022"/>
      <c r="K33" s="1022"/>
      <c r="L33" s="1022"/>
      <c r="M33" s="1022"/>
      <c r="N33" s="1023"/>
      <c r="P33" s="77"/>
      <c r="Q33" s="77"/>
      <c r="R33" s="77"/>
      <c r="S33" s="77"/>
      <c r="T33" s="77"/>
      <c r="U33" s="77"/>
      <c r="V33" s="77"/>
      <c r="W33" s="77"/>
      <c r="X33" s="77"/>
      <c r="Y33" s="77"/>
      <c r="Z33" s="77"/>
      <c r="AA33" s="77"/>
      <c r="AB33" s="77"/>
    </row>
    <row r="34" spans="1:28" s="97" customFormat="1" ht="12.75" customHeight="1" x14ac:dyDescent="0.2">
      <c r="A34" s="77"/>
      <c r="C34" s="98"/>
      <c r="E34" s="1021"/>
      <c r="F34" s="1022"/>
      <c r="G34" s="1022"/>
      <c r="H34" s="1022"/>
      <c r="I34" s="1022"/>
      <c r="J34" s="1022"/>
      <c r="K34" s="1022"/>
      <c r="L34" s="1022"/>
      <c r="M34" s="1022"/>
      <c r="N34" s="1023"/>
      <c r="P34" s="77"/>
      <c r="Q34" s="77"/>
      <c r="R34" s="77"/>
      <c r="S34" s="77"/>
      <c r="T34" s="77"/>
      <c r="U34" s="77"/>
      <c r="V34" s="77"/>
      <c r="W34" s="77"/>
      <c r="X34" s="77"/>
      <c r="Y34" s="77"/>
      <c r="Z34" s="77"/>
      <c r="AA34" s="77"/>
      <c r="AB34" s="77"/>
    </row>
    <row r="35" spans="1:28" s="97" customFormat="1" ht="12.75" customHeight="1" x14ac:dyDescent="0.2">
      <c r="A35" s="77"/>
      <c r="C35" s="98"/>
      <c r="E35" s="1021"/>
      <c r="F35" s="1022"/>
      <c r="G35" s="1022"/>
      <c r="H35" s="1022"/>
      <c r="I35" s="1022"/>
      <c r="J35" s="1022"/>
      <c r="K35" s="1022"/>
      <c r="L35" s="1022"/>
      <c r="M35" s="1022"/>
      <c r="N35" s="1023"/>
      <c r="P35" s="77"/>
      <c r="Q35" s="77"/>
      <c r="R35" s="77"/>
      <c r="S35" s="77"/>
      <c r="T35" s="77"/>
      <c r="U35" s="77"/>
      <c r="V35" s="77"/>
      <c r="W35" s="77"/>
      <c r="X35" s="77"/>
      <c r="Y35" s="77"/>
      <c r="Z35" s="77"/>
      <c r="AA35" s="77"/>
      <c r="AB35" s="77"/>
    </row>
    <row r="36" spans="1:28" s="97" customFormat="1" ht="12.75" customHeight="1" x14ac:dyDescent="0.2">
      <c r="A36" s="77"/>
      <c r="C36" s="98"/>
      <c r="E36" s="1039"/>
      <c r="F36" s="1040"/>
      <c r="G36" s="1040"/>
      <c r="H36" s="1040"/>
      <c r="I36" s="1040"/>
      <c r="J36" s="1040"/>
      <c r="K36" s="1040"/>
      <c r="L36" s="1040"/>
      <c r="M36" s="1040"/>
      <c r="N36" s="1041"/>
      <c r="P36" s="77"/>
      <c r="Q36" s="77"/>
      <c r="R36" s="77"/>
      <c r="S36" s="77"/>
      <c r="T36" s="77"/>
      <c r="U36" s="77"/>
      <c r="V36" s="77"/>
      <c r="W36" s="77"/>
      <c r="X36" s="77"/>
      <c r="Y36" s="77"/>
      <c r="Z36" s="77"/>
      <c r="AA36" s="77"/>
      <c r="AB36" s="77"/>
    </row>
    <row r="37" spans="1:28" s="97" customFormat="1" ht="12.75" customHeight="1" x14ac:dyDescent="0.2">
      <c r="A37" s="77"/>
      <c r="C37" s="98"/>
      <c r="P37" s="77"/>
      <c r="Q37" s="77"/>
      <c r="R37" s="77"/>
      <c r="S37" s="77"/>
      <c r="T37" s="77"/>
      <c r="U37" s="77"/>
      <c r="V37" s="77"/>
      <c r="W37" s="77"/>
      <c r="X37" s="77"/>
      <c r="Y37" s="77"/>
      <c r="Z37" s="77"/>
      <c r="AA37" s="77"/>
      <c r="AB37" s="77"/>
    </row>
    <row r="38" spans="1:28" s="97" customFormat="1" ht="12.75" customHeight="1" x14ac:dyDescent="0.2">
      <c r="A38" s="77"/>
      <c r="C38" s="98"/>
      <c r="D38" s="33" t="s">
        <v>217</v>
      </c>
      <c r="E38" s="1114" t="str">
        <f>Translations!$B$196</f>
        <v>Titlul documentului care constituie schema fluxurilor de sursă și trimiterea la acesta:</v>
      </c>
      <c r="F38" s="1114"/>
      <c r="G38" s="1114"/>
      <c r="H38" s="1114"/>
      <c r="I38" s="1114"/>
      <c r="J38" s="1098"/>
      <c r="K38" s="1071"/>
      <c r="L38" s="1113"/>
      <c r="M38" s="1113"/>
      <c r="N38" s="1113"/>
      <c r="P38" s="411"/>
      <c r="Q38" s="77"/>
      <c r="R38" s="77"/>
      <c r="S38" s="77"/>
      <c r="T38" s="77"/>
      <c r="U38" s="77"/>
      <c r="V38" s="77"/>
      <c r="W38" s="77"/>
      <c r="X38" s="77"/>
      <c r="Y38" s="77"/>
      <c r="Z38" s="77"/>
      <c r="AA38" s="77"/>
      <c r="AB38" s="77"/>
    </row>
    <row r="39" spans="1:28" s="97" customFormat="1" ht="25.5" customHeight="1" x14ac:dyDescent="0.2">
      <c r="A39" s="77"/>
      <c r="C39" s="98"/>
      <c r="D39" s="33"/>
      <c r="E39" s="1090" t="str">
        <f>Translations!$B$197</f>
        <v>Descrierea activităților poate fi facilitată prin furnizarea unei scheme simple care să indice sursele de emisie, fluxurile de sursă, punctele de prelevare și echipamentele de contorizare/măsurare. Dacă este disponibilă o astfel de schemă, introduceți aici o trimitere (numele fișierului, data) și anexați o copie în momentul transmiterii prezentului plan de monitorizare către autoritatea competentă.</v>
      </c>
      <c r="F39" s="1090"/>
      <c r="G39" s="1090"/>
      <c r="H39" s="1090"/>
      <c r="I39" s="1090"/>
      <c r="J39" s="1090"/>
      <c r="K39" s="1090"/>
      <c r="L39" s="1090"/>
      <c r="M39" s="1090"/>
      <c r="N39" s="1090"/>
      <c r="O39" s="386"/>
      <c r="P39" s="412"/>
      <c r="Q39" s="412"/>
      <c r="R39" s="77"/>
      <c r="S39" s="77"/>
      <c r="T39" s="77"/>
      <c r="U39" s="77"/>
      <c r="V39" s="77"/>
      <c r="W39" s="77"/>
      <c r="X39" s="77"/>
      <c r="Y39" s="77"/>
      <c r="Z39" s="77"/>
      <c r="AA39" s="77"/>
      <c r="AB39" s="77"/>
    </row>
    <row r="40" spans="1:28" s="97" customFormat="1" ht="12.75" customHeight="1" x14ac:dyDescent="0.2">
      <c r="A40" s="77"/>
      <c r="C40" s="98"/>
      <c r="D40" s="33"/>
      <c r="E40" s="1109" t="str">
        <f>Translations!$B$198</f>
        <v>Notă: în unele cazuri, autoritatea competentă poate solicita în mod expres acest lucru ca fiind obligatoriu.</v>
      </c>
      <c r="F40" s="1109"/>
      <c r="G40" s="1109"/>
      <c r="H40" s="1109"/>
      <c r="I40" s="1109"/>
      <c r="J40" s="1109"/>
      <c r="K40" s="1109"/>
      <c r="L40" s="1109"/>
      <c r="M40" s="1109"/>
      <c r="N40" s="1109"/>
      <c r="O40" s="391"/>
      <c r="P40" s="77"/>
      <c r="Q40" s="77"/>
      <c r="R40" s="77"/>
      <c r="S40" s="77"/>
      <c r="T40" s="77"/>
      <c r="U40" s="77"/>
      <c r="V40" s="77"/>
      <c r="W40" s="77"/>
      <c r="X40" s="77"/>
      <c r="Y40" s="77"/>
      <c r="Z40" s="77"/>
      <c r="AA40" s="77"/>
      <c r="AB40" s="77"/>
    </row>
    <row r="41" spans="1:28" s="97" customFormat="1" ht="12.75" customHeight="1" x14ac:dyDescent="0.2">
      <c r="A41" s="77"/>
      <c r="C41" s="98"/>
      <c r="D41" s="33"/>
      <c r="E41" s="391"/>
      <c r="F41" s="391"/>
      <c r="G41" s="391"/>
      <c r="H41" s="391"/>
      <c r="I41" s="391"/>
      <c r="J41" s="391"/>
      <c r="K41" s="391"/>
      <c r="L41" s="391"/>
      <c r="M41" s="391"/>
      <c r="O41" s="391"/>
      <c r="P41" s="77"/>
      <c r="Q41" s="77"/>
      <c r="R41" s="77"/>
      <c r="S41" s="77"/>
      <c r="T41" s="77"/>
      <c r="U41" s="77"/>
      <c r="V41" s="77"/>
      <c r="W41" s="77"/>
      <c r="X41" s="77"/>
      <c r="Y41" s="77"/>
      <c r="Z41" s="77"/>
      <c r="AA41" s="77"/>
      <c r="AB41" s="77"/>
    </row>
    <row r="42" spans="1:28" s="44" customFormat="1" x14ac:dyDescent="0.2">
      <c r="A42" s="288"/>
      <c r="C42" s="393"/>
      <c r="D42" s="120" t="s">
        <v>186</v>
      </c>
      <c r="E42" s="873" t="str">
        <f>Translations!$B$199</f>
        <v>Lista activităților desfăşurate în instalaţie conform anexei I la Directiva EU ETS:</v>
      </c>
      <c r="F42" s="877"/>
      <c r="G42" s="877"/>
      <c r="H42" s="877"/>
      <c r="I42" s="877"/>
      <c r="J42" s="877"/>
      <c r="K42" s="877"/>
      <c r="L42" s="877"/>
      <c r="M42" s="877"/>
      <c r="N42" s="877"/>
      <c r="P42" s="288"/>
      <c r="Q42" s="288"/>
      <c r="R42" s="288"/>
      <c r="S42" s="288"/>
      <c r="T42" s="288"/>
      <c r="U42" s="288"/>
      <c r="V42" s="288"/>
      <c r="W42" s="288"/>
      <c r="X42" s="288"/>
      <c r="Y42" s="288"/>
      <c r="Z42" s="288"/>
      <c r="AA42" s="288"/>
      <c r="AB42" s="288"/>
    </row>
    <row r="43" spans="1:28" s="97" customFormat="1" ht="12.75" customHeight="1" x14ac:dyDescent="0.2">
      <c r="A43" s="77"/>
      <c r="C43" s="98"/>
      <c r="E43" s="1026" t="str">
        <f>Translations!$B$200</f>
        <v>Furnizați următoarele detalii tehnice pentru fiecare activitate conform anexei I la Directiva EU ETS care este desfășurată în instalație.</v>
      </c>
      <c r="F43" s="1026"/>
      <c r="G43" s="1026"/>
      <c r="H43" s="1026"/>
      <c r="I43" s="1026"/>
      <c r="J43" s="1026"/>
      <c r="K43" s="1026"/>
      <c r="L43" s="1026"/>
      <c r="M43" s="1026"/>
      <c r="N43" s="1026"/>
      <c r="P43" s="77"/>
      <c r="Q43" s="77"/>
      <c r="R43" s="77"/>
      <c r="S43" s="77"/>
      <c r="T43" s="77"/>
      <c r="U43" s="77"/>
      <c r="V43" s="77"/>
      <c r="W43" s="77"/>
      <c r="X43" s="77"/>
      <c r="Y43" s="77"/>
      <c r="Z43" s="77"/>
      <c r="AA43" s="77"/>
      <c r="AB43" s="77"/>
    </row>
    <row r="44" spans="1:28" s="97" customFormat="1" ht="15" customHeight="1" x14ac:dyDescent="0.2">
      <c r="A44" s="77"/>
      <c r="C44" s="98"/>
      <c r="E44" s="1026" t="str">
        <f>Translations!$B$201</f>
        <v>Furnizați, de asemenea, capacitatea fiecărei activități din anexa I care este relevantă pentru instalația dvs.</v>
      </c>
      <c r="F44" s="1026"/>
      <c r="G44" s="1026"/>
      <c r="H44" s="1026"/>
      <c r="I44" s="1026"/>
      <c r="J44" s="1026"/>
      <c r="K44" s="1026"/>
      <c r="L44" s="1026"/>
      <c r="M44" s="1026"/>
      <c r="N44" s="1026"/>
      <c r="P44" s="77"/>
      <c r="Q44" s="77"/>
      <c r="R44" s="77"/>
      <c r="S44" s="77"/>
      <c r="T44" s="77"/>
      <c r="U44" s="77"/>
      <c r="V44" s="77"/>
      <c r="W44" s="77"/>
      <c r="X44" s="77"/>
      <c r="Y44" s="77"/>
      <c r="Z44" s="77"/>
      <c r="AA44" s="77"/>
      <c r="AB44" s="77"/>
    </row>
    <row r="45" spans="1:28" s="97" customFormat="1" ht="12.75" customHeight="1" x14ac:dyDescent="0.2">
      <c r="A45" s="77"/>
      <c r="C45" s="98"/>
      <c r="E45" s="1026" t="str">
        <f>Translations!$B$202</f>
        <v>Vă rugăm să rețineți că, în acest context, „capacitate” înseamnă:</v>
      </c>
      <c r="F45" s="1026"/>
      <c r="G45" s="1026"/>
      <c r="H45" s="1026"/>
      <c r="I45" s="1026"/>
      <c r="J45" s="1026"/>
      <c r="K45" s="1026"/>
      <c r="L45" s="1026"/>
      <c r="M45" s="1026"/>
      <c r="N45" s="1026"/>
      <c r="P45" s="77"/>
      <c r="Q45" s="77"/>
      <c r="R45" s="77"/>
      <c r="S45" s="77"/>
      <c r="T45" s="77"/>
      <c r="U45" s="77"/>
      <c r="V45" s="77"/>
      <c r="W45" s="77"/>
      <c r="X45" s="77"/>
      <c r="Y45" s="77"/>
      <c r="Z45" s="77"/>
      <c r="AA45" s="77"/>
      <c r="AB45" s="77"/>
    </row>
    <row r="46" spans="1:28" s="97" customFormat="1" ht="25.5" customHeight="1" x14ac:dyDescent="0.2">
      <c r="A46" s="77"/>
      <c r="C46" s="98"/>
      <c r="E46" s="400" t="s">
        <v>386</v>
      </c>
      <c r="F46" s="1026" t="str">
        <f>Translations!$B$203</f>
        <v xml:space="preserve">Puterea termică nominală (pentru activități a căror includere în EU ETS depinde de pragul de 20MW), care este rata la care combustibilul poate fi ars la puterea maximă continuă a instalației înmulțită cu puterea calorifică a combustibilului și exprimată în megawați termici. </v>
      </c>
      <c r="G46" s="1026"/>
      <c r="H46" s="1026"/>
      <c r="I46" s="1026"/>
      <c r="J46" s="1026"/>
      <c r="K46" s="1026"/>
      <c r="L46" s="1026"/>
      <c r="M46" s="1026"/>
      <c r="N46" s="1026"/>
      <c r="P46" s="77"/>
      <c r="Q46" s="77"/>
      <c r="R46" s="77"/>
      <c r="S46" s="77"/>
      <c r="T46" s="77"/>
      <c r="U46" s="77"/>
      <c r="V46" s="77"/>
      <c r="W46" s="77"/>
      <c r="X46" s="77"/>
      <c r="Y46" s="77"/>
      <c r="Z46" s="77"/>
      <c r="AA46" s="77"/>
      <c r="AB46" s="77"/>
    </row>
    <row r="47" spans="1:28" s="97" customFormat="1" ht="12.75" customHeight="1" x14ac:dyDescent="0.2">
      <c r="A47" s="77"/>
      <c r="C47" s="98"/>
      <c r="E47" s="400" t="s">
        <v>386</v>
      </c>
      <c r="F47" s="1026" t="str">
        <f>Translations!$B$204</f>
        <v xml:space="preserve">Capacitatea de producție pentru activitățile specificate în anexa I în cazul cărora capacitatea de producție determină includerea în EU ETS. </v>
      </c>
      <c r="G47" s="1026"/>
      <c r="H47" s="1026"/>
      <c r="I47" s="1026"/>
      <c r="J47" s="1026"/>
      <c r="K47" s="1026"/>
      <c r="L47" s="1026"/>
      <c r="M47" s="1026"/>
      <c r="N47" s="1026"/>
      <c r="P47" s="77"/>
      <c r="Q47" s="77"/>
      <c r="R47" s="77"/>
      <c r="S47" s="77"/>
      <c r="T47" s="77"/>
      <c r="U47" s="77"/>
      <c r="V47" s="77"/>
      <c r="W47" s="77"/>
      <c r="X47" s="77"/>
      <c r="Y47" s="77"/>
      <c r="Z47" s="77"/>
      <c r="AA47" s="77"/>
      <c r="AB47" s="77"/>
    </row>
    <row r="48" spans="1:28" s="97" customFormat="1" ht="25.5" customHeight="1" x14ac:dyDescent="0.2">
      <c r="A48" s="77"/>
      <c r="C48" s="98"/>
      <c r="E48" s="1026" t="str">
        <f>Translations!$B$205</f>
        <v>Asigurați-vă că limitele instalației sunt corecte și în conformitate cu anexa I la Directiva EU ETS. Pentru mai multe informații, consultați secțiunile relevante din Documentul de Orientare al Comisiei privind interpretarea anexei I. Acest document poate fi găsit la următorul link:</v>
      </c>
      <c r="F48" s="1026"/>
      <c r="G48" s="1026"/>
      <c r="H48" s="1026"/>
      <c r="I48" s="1026"/>
      <c r="J48" s="1026"/>
      <c r="K48" s="1026"/>
      <c r="L48" s="1026"/>
      <c r="M48" s="1026"/>
      <c r="N48" s="1026"/>
      <c r="P48" s="79"/>
      <c r="Q48" s="77"/>
      <c r="R48" s="77"/>
      <c r="S48" s="77"/>
      <c r="T48" s="77"/>
      <c r="U48" s="77"/>
      <c r="V48" s="77"/>
      <c r="W48" s="77"/>
      <c r="X48" s="77"/>
      <c r="Y48" s="77"/>
      <c r="Z48" s="77"/>
      <c r="AA48" s="77"/>
      <c r="AB48" s="77"/>
    </row>
    <row r="49" spans="1:28" s="97" customFormat="1" ht="15" customHeight="1" x14ac:dyDescent="0.2">
      <c r="A49" s="77"/>
      <c r="C49" s="98"/>
      <c r="E49" s="1084" t="str">
        <f>Translations!$B$206</f>
        <v xml:space="preserve">http://ec.europa.eu/clima/policies/ets/docs/guidance_interpretation_en.pdf </v>
      </c>
      <c r="F49" s="1084"/>
      <c r="G49" s="1084"/>
      <c r="H49" s="1084"/>
      <c r="I49" s="1084"/>
      <c r="J49" s="1084"/>
      <c r="K49" s="1084"/>
      <c r="L49" s="1084"/>
      <c r="M49" s="1084"/>
      <c r="N49" s="1084"/>
      <c r="P49" s="77"/>
      <c r="Q49" s="77"/>
      <c r="R49" s="77"/>
      <c r="S49" s="77"/>
      <c r="T49" s="77"/>
      <c r="U49" s="77"/>
      <c r="V49" s="77"/>
      <c r="W49" s="77"/>
      <c r="X49" s="77"/>
      <c r="Y49" s="77"/>
      <c r="Z49" s="77"/>
      <c r="AA49" s="77"/>
      <c r="AB49" s="77"/>
    </row>
    <row r="50" spans="1:28" s="97" customFormat="1" ht="12.75" customHeight="1" x14ac:dyDescent="0.2">
      <c r="A50" s="77"/>
      <c r="C50" s="98"/>
      <c r="D50" s="33"/>
      <c r="E50" s="1075" t="str">
        <f>Translations!$B$207</f>
        <v>Lista introdusă aici va fi disponibilă ca listă verticală în tabelele de mai jos, acolo unde pentru descrierea instalației este necesară o trimitere la activitate.</v>
      </c>
      <c r="F50" s="877"/>
      <c r="G50" s="877"/>
      <c r="H50" s="877"/>
      <c r="I50" s="877"/>
      <c r="J50" s="877"/>
      <c r="K50" s="877"/>
      <c r="L50" s="877"/>
      <c r="M50" s="877"/>
      <c r="N50" s="877"/>
      <c r="O50" s="222"/>
      <c r="P50" s="77"/>
      <c r="Q50" s="77"/>
      <c r="R50" s="77"/>
      <c r="S50" s="77"/>
      <c r="T50" s="77"/>
      <c r="U50" s="77"/>
      <c r="V50" s="77"/>
      <c r="W50" s="77"/>
      <c r="X50" s="77"/>
      <c r="Y50" s="77"/>
      <c r="Z50" s="77"/>
      <c r="AA50" s="77"/>
      <c r="AB50" s="77"/>
    </row>
    <row r="51" spans="1:28" s="97" customFormat="1" ht="12.75" customHeight="1" x14ac:dyDescent="0.2">
      <c r="A51" s="77"/>
      <c r="C51" s="98"/>
      <c r="D51" s="33"/>
      <c r="E51" s="957" t="str">
        <f>Translations!$B$135</f>
        <v>Pentru a afişa/ascunde exemplele, apăsați butonul „Exemple” din zona de navigație.</v>
      </c>
      <c r="F51" s="1073"/>
      <c r="G51" s="1073"/>
      <c r="H51" s="1073"/>
      <c r="I51" s="1073"/>
      <c r="J51" s="1073"/>
      <c r="K51" s="1073"/>
      <c r="L51" s="1073"/>
      <c r="M51" s="1073"/>
      <c r="N51" s="1073"/>
      <c r="O51" s="391"/>
      <c r="P51" s="77"/>
      <c r="Q51" s="77"/>
      <c r="R51" s="77"/>
      <c r="S51" s="77"/>
      <c r="T51" s="77"/>
      <c r="U51" s="77"/>
      <c r="V51" s="77"/>
      <c r="W51" s="77"/>
      <c r="X51" s="77"/>
      <c r="Y51" s="77"/>
      <c r="Z51" s="77"/>
      <c r="AA51" s="77"/>
      <c r="AB51" s="77"/>
    </row>
    <row r="52" spans="1:28" s="97" customFormat="1" ht="5.0999999999999996" customHeight="1" x14ac:dyDescent="0.2">
      <c r="A52" s="77"/>
      <c r="C52" s="98"/>
      <c r="F52" s="401"/>
      <c r="O52" s="397"/>
      <c r="P52" s="77"/>
      <c r="Q52" s="77"/>
      <c r="R52" s="77"/>
      <c r="S52" s="77"/>
      <c r="T52" s="77"/>
      <c r="U52" s="77"/>
      <c r="V52" s="77"/>
      <c r="W52" s="77"/>
      <c r="X52" s="77"/>
      <c r="Y52" s="77"/>
      <c r="Z52" s="77"/>
      <c r="AA52" s="77"/>
      <c r="AB52" s="77"/>
    </row>
    <row r="53" spans="1:28" s="97" customFormat="1" ht="90" x14ac:dyDescent="0.2">
      <c r="A53" s="77"/>
      <c r="C53" s="98"/>
      <c r="E53" s="404" t="str">
        <f>Translations!$B$208</f>
        <v>Ref. activitate (A1, A2 …)</v>
      </c>
      <c r="F53" s="1027" t="str">
        <f>Translations!$B$209</f>
        <v>Activitate din anexa I</v>
      </c>
      <c r="G53" s="1028"/>
      <c r="H53" s="1028"/>
      <c r="I53" s="1028"/>
      <c r="J53" s="1029"/>
      <c r="K53" s="405" t="str">
        <f>Translations!$B$210</f>
        <v xml:space="preserve">Capacitatea totală a activității </v>
      </c>
      <c r="L53" s="405" t="str">
        <f>Translations!$B$211</f>
        <v>Unități de măsură pentru capacitate</v>
      </c>
      <c r="M53" s="405" t="str">
        <f>Translations!$B$1163</f>
        <v>Putere termică nominală în MW(th) (în cazul în care capacitatea este exprimată în tone)</v>
      </c>
      <c r="N53" s="488" t="str">
        <f>Translations!$B$212</f>
        <v>Emisii de GES</v>
      </c>
      <c r="O53" s="397"/>
      <c r="P53" s="77"/>
      <c r="Q53" s="77"/>
      <c r="R53" s="77"/>
      <c r="S53" s="77"/>
      <c r="T53" s="77"/>
      <c r="U53" s="413" t="s">
        <v>357</v>
      </c>
      <c r="V53" s="413" t="s">
        <v>357</v>
      </c>
      <c r="W53" s="413" t="s">
        <v>357</v>
      </c>
      <c r="X53" s="413" t="s">
        <v>357</v>
      </c>
      <c r="Y53" s="413" t="s">
        <v>357</v>
      </c>
      <c r="Z53" s="77"/>
      <c r="AA53" s="77"/>
      <c r="AB53" s="77"/>
    </row>
    <row r="54" spans="1:28" s="97" customFormat="1" ht="12.75" customHeight="1" x14ac:dyDescent="0.2">
      <c r="A54" s="79" t="s">
        <v>413</v>
      </c>
      <c r="C54" s="98"/>
      <c r="E54" s="269" t="s">
        <v>69</v>
      </c>
      <c r="F54" s="1078" t="str">
        <f>Translations!$B$213</f>
        <v>Producția de clincher de ciment</v>
      </c>
      <c r="G54" s="950"/>
      <c r="H54" s="950"/>
      <c r="I54" s="950"/>
      <c r="J54" s="951"/>
      <c r="K54" s="269">
        <v>1500</v>
      </c>
      <c r="L54" s="246" t="str">
        <f>Translations!$B$214</f>
        <v>tone pe zi</v>
      </c>
      <c r="M54" s="269">
        <v>230</v>
      </c>
      <c r="N54" s="246" t="str">
        <f t="shared" ref="N54:N63" si="0">IF(ISBLANK(F54),"",INDEX(EUConst_AnnexIListGHG,MATCH(F54,AnnexIActivities,0)))</f>
        <v>CO2</v>
      </c>
      <c r="O54" s="397"/>
      <c r="P54" s="77"/>
      <c r="Q54" s="77"/>
      <c r="R54" s="77"/>
      <c r="S54" s="77"/>
      <c r="T54" s="77"/>
      <c r="U54" s="413"/>
      <c r="V54" s="413"/>
      <c r="W54" s="413"/>
      <c r="X54" s="413"/>
      <c r="Y54" s="413"/>
      <c r="Z54" s="77"/>
      <c r="AA54" s="77"/>
      <c r="AB54" s="77"/>
    </row>
    <row r="55" spans="1:28" s="97" customFormat="1" ht="12.75" customHeight="1" thickBot="1" x14ac:dyDescent="0.25">
      <c r="A55" s="79" t="s">
        <v>413</v>
      </c>
      <c r="C55" s="98"/>
      <c r="E55" s="269" t="s">
        <v>70</v>
      </c>
      <c r="F55" s="1078" t="str">
        <f>Translations!$B$215</f>
        <v>Arderea combustibililor</v>
      </c>
      <c r="G55" s="950"/>
      <c r="H55" s="950"/>
      <c r="I55" s="950"/>
      <c r="J55" s="951"/>
      <c r="K55" s="269">
        <v>120</v>
      </c>
      <c r="L55" s="246" t="str">
        <f>Translations!$B$216</f>
        <v>MW(th)</v>
      </c>
      <c r="M55" s="269">
        <v>120</v>
      </c>
      <c r="N55" s="246" t="str">
        <f>IF(ISBLANK(F55),"",INDEX(EUConst_AnnexIListGHG,MATCH(F55,AnnexIActivities,0)))</f>
        <v>CO2</v>
      </c>
      <c r="O55" s="397"/>
      <c r="P55" s="77"/>
      <c r="Q55" s="77"/>
      <c r="R55" s="77"/>
      <c r="S55" s="77"/>
      <c r="T55" s="77"/>
      <c r="U55" s="413"/>
      <c r="V55" s="413"/>
      <c r="W55" s="413"/>
      <c r="X55" s="413"/>
      <c r="Y55" s="413"/>
      <c r="Z55" s="77"/>
      <c r="AA55" s="77"/>
      <c r="AB55" s="77"/>
    </row>
    <row r="56" spans="1:28" s="97" customFormat="1" ht="12.75" customHeight="1" x14ac:dyDescent="0.2">
      <c r="A56" s="77"/>
      <c r="C56" s="98"/>
      <c r="E56" s="102" t="s">
        <v>342</v>
      </c>
      <c r="F56" s="1105"/>
      <c r="G56" s="1106"/>
      <c r="H56" s="1106"/>
      <c r="I56" s="1106"/>
      <c r="J56" s="1107"/>
      <c r="K56" s="233"/>
      <c r="L56" s="234"/>
      <c r="M56" s="233"/>
      <c r="N56" s="103" t="str">
        <f t="shared" si="0"/>
        <v/>
      </c>
      <c r="O56" s="397"/>
      <c r="P56" s="77"/>
      <c r="Q56" s="77"/>
      <c r="R56" s="77"/>
      <c r="S56" s="77"/>
      <c r="T56" s="77">
        <v>1</v>
      </c>
      <c r="U56" s="414" t="str">
        <f t="shared" ref="U56:U62" si="1">IF(ISBLANK(F56),"",E56)</f>
        <v/>
      </c>
      <c r="V56" s="415" t="str">
        <f t="shared" ref="V56:V62" si="2">IF(ISBLANK(F56),"",F56)</f>
        <v/>
      </c>
      <c r="W56" s="416" t="str">
        <f>IF(V56="","",MAX(W$55:W55)+1)</f>
        <v/>
      </c>
      <c r="X56" s="417" t="str">
        <f t="shared" ref="X56:X62" si="3">IF(COUNTIF($W$56:$W$60,T56)=1,INDEX($U$56:$U$60,MATCH(T56,$W$56:$W$60,0)) &amp; ": " &amp; INDEX($V$56:$V$60,MATCH(T56,$W$56:$W$60,0)),EUconst_NA)</f>
        <v>n.a.</v>
      </c>
      <c r="Y56" s="418" t="str">
        <f t="shared" ref="Y56:Y62" si="4">IF(COUNTIF($W$56:$W$60,T56)=1,INDEX($V$56:$V$60,MATCH(T56,$W$56:$W$60,0)),EUconst_NA)</f>
        <v>n.a.</v>
      </c>
      <c r="Z56" s="414" t="str">
        <f t="shared" ref="Z56:Z62" si="5">IF(F56="","",MATCH(F56,AnnexIActivities,0))</f>
        <v/>
      </c>
      <c r="AA56" s="77"/>
      <c r="AB56" s="77"/>
    </row>
    <row r="57" spans="1:28" s="97" customFormat="1" ht="12.75" customHeight="1" x14ac:dyDescent="0.2">
      <c r="A57" s="77"/>
      <c r="C57" s="98"/>
      <c r="E57" s="102" t="s">
        <v>343</v>
      </c>
      <c r="F57" s="1105"/>
      <c r="G57" s="1106"/>
      <c r="H57" s="1106"/>
      <c r="I57" s="1106"/>
      <c r="J57" s="1107"/>
      <c r="K57" s="233"/>
      <c r="L57" s="234"/>
      <c r="M57" s="233"/>
      <c r="N57" s="103" t="str">
        <f t="shared" si="0"/>
        <v/>
      </c>
      <c r="O57" s="397"/>
      <c r="P57" s="77"/>
      <c r="Q57" s="77"/>
      <c r="R57" s="77"/>
      <c r="S57" s="77"/>
      <c r="T57" s="77">
        <v>2</v>
      </c>
      <c r="U57" s="414" t="str">
        <f t="shared" si="1"/>
        <v/>
      </c>
      <c r="V57" s="415" t="str">
        <f t="shared" si="2"/>
        <v/>
      </c>
      <c r="W57" s="416" t="str">
        <f>IF(V57="","",MAX(W$55:W56)+1)</f>
        <v/>
      </c>
      <c r="X57" s="419" t="str">
        <f t="shared" si="3"/>
        <v>n.a.</v>
      </c>
      <c r="Y57" s="418" t="str">
        <f t="shared" si="4"/>
        <v>n.a.</v>
      </c>
      <c r="Z57" s="414" t="str">
        <f t="shared" si="5"/>
        <v/>
      </c>
      <c r="AA57" s="77"/>
      <c r="AB57" s="77"/>
    </row>
    <row r="58" spans="1:28" s="97" customFormat="1" ht="12.75" customHeight="1" x14ac:dyDescent="0.2">
      <c r="A58" s="77"/>
      <c r="C58" s="98"/>
      <c r="E58" s="102" t="s">
        <v>344</v>
      </c>
      <c r="F58" s="1105"/>
      <c r="G58" s="1106"/>
      <c r="H58" s="1106"/>
      <c r="I58" s="1106"/>
      <c r="J58" s="1107"/>
      <c r="K58" s="233"/>
      <c r="L58" s="234"/>
      <c r="M58" s="233"/>
      <c r="N58" s="103" t="str">
        <f t="shared" si="0"/>
        <v/>
      </c>
      <c r="O58" s="397"/>
      <c r="P58" s="77"/>
      <c r="Q58" s="77"/>
      <c r="R58" s="77"/>
      <c r="S58" s="77"/>
      <c r="T58" s="77">
        <v>3</v>
      </c>
      <c r="U58" s="414" t="str">
        <f t="shared" si="1"/>
        <v/>
      </c>
      <c r="V58" s="415" t="str">
        <f t="shared" si="2"/>
        <v/>
      </c>
      <c r="W58" s="416" t="str">
        <f>IF(V58="","",MAX(W$55:W57)+1)</f>
        <v/>
      </c>
      <c r="X58" s="419" t="str">
        <f t="shared" si="3"/>
        <v>n.a.</v>
      </c>
      <c r="Y58" s="418" t="str">
        <f t="shared" si="4"/>
        <v>n.a.</v>
      </c>
      <c r="Z58" s="414" t="str">
        <f t="shared" si="5"/>
        <v/>
      </c>
      <c r="AA58" s="77"/>
      <c r="AB58" s="77"/>
    </row>
    <row r="59" spans="1:28" s="97" customFormat="1" ht="12.75" customHeight="1" x14ac:dyDescent="0.2">
      <c r="A59" s="77"/>
      <c r="C59" s="98"/>
      <c r="E59" s="102" t="s">
        <v>345</v>
      </c>
      <c r="F59" s="1105"/>
      <c r="G59" s="1106"/>
      <c r="H59" s="1106"/>
      <c r="I59" s="1106"/>
      <c r="J59" s="1107"/>
      <c r="K59" s="233"/>
      <c r="L59" s="234"/>
      <c r="M59" s="233"/>
      <c r="N59" s="103" t="str">
        <f t="shared" si="0"/>
        <v/>
      </c>
      <c r="O59" s="397"/>
      <c r="P59" s="77"/>
      <c r="Q59" s="77"/>
      <c r="R59" s="77"/>
      <c r="S59" s="77"/>
      <c r="T59" s="77">
        <v>4</v>
      </c>
      <c r="U59" s="414" t="str">
        <f t="shared" si="1"/>
        <v/>
      </c>
      <c r="V59" s="415" t="str">
        <f t="shared" si="2"/>
        <v/>
      </c>
      <c r="W59" s="416" t="str">
        <f>IF(V59="","",MAX(W$55:W58)+1)</f>
        <v/>
      </c>
      <c r="X59" s="419" t="str">
        <f t="shared" si="3"/>
        <v>n.a.</v>
      </c>
      <c r="Y59" s="418" t="str">
        <f t="shared" si="4"/>
        <v>n.a.</v>
      </c>
      <c r="Z59" s="414" t="str">
        <f t="shared" si="5"/>
        <v/>
      </c>
      <c r="AA59" s="77"/>
      <c r="AB59" s="77"/>
    </row>
    <row r="60" spans="1:28" s="97" customFormat="1" ht="12.75" customHeight="1" x14ac:dyDescent="0.2">
      <c r="A60" s="77"/>
      <c r="C60" s="98"/>
      <c r="E60" s="102" t="s">
        <v>346</v>
      </c>
      <c r="F60" s="1105"/>
      <c r="G60" s="1106"/>
      <c r="H60" s="1106"/>
      <c r="I60" s="1106"/>
      <c r="J60" s="1107"/>
      <c r="K60" s="233"/>
      <c r="L60" s="234"/>
      <c r="M60" s="233"/>
      <c r="N60" s="103" t="str">
        <f t="shared" si="0"/>
        <v/>
      </c>
      <c r="O60" s="397"/>
      <c r="P60" s="77"/>
      <c r="Q60" s="77"/>
      <c r="R60" s="77"/>
      <c r="S60" s="77"/>
      <c r="T60" s="77">
        <v>5</v>
      </c>
      <c r="U60" s="414" t="str">
        <f t="shared" si="1"/>
        <v/>
      </c>
      <c r="V60" s="415" t="str">
        <f t="shared" si="2"/>
        <v/>
      </c>
      <c r="W60" s="416" t="str">
        <f>IF(V60="","",MAX(W$55:W59)+1)</f>
        <v/>
      </c>
      <c r="X60" s="419" t="str">
        <f t="shared" si="3"/>
        <v>n.a.</v>
      </c>
      <c r="Y60" s="418" t="str">
        <f t="shared" si="4"/>
        <v>n.a.</v>
      </c>
      <c r="Z60" s="414" t="str">
        <f t="shared" si="5"/>
        <v/>
      </c>
      <c r="AA60" s="77"/>
      <c r="AB60" s="77"/>
    </row>
    <row r="61" spans="1:28" s="97" customFormat="1" ht="12.75" customHeight="1" x14ac:dyDescent="0.2">
      <c r="A61" s="77"/>
      <c r="C61" s="98"/>
      <c r="E61" s="102" t="s">
        <v>535</v>
      </c>
      <c r="F61" s="1105"/>
      <c r="G61" s="1106"/>
      <c r="H61" s="1106"/>
      <c r="I61" s="1106"/>
      <c r="J61" s="1107"/>
      <c r="K61" s="233"/>
      <c r="L61" s="234"/>
      <c r="M61" s="233"/>
      <c r="N61" s="103" t="str">
        <f>IF(ISBLANK(F61),"",INDEX(EUConst_AnnexIListGHG,MATCH(F61,AnnexIActivities,0)))</f>
        <v/>
      </c>
      <c r="O61" s="397"/>
      <c r="P61" s="77"/>
      <c r="Q61" s="77"/>
      <c r="R61" s="77"/>
      <c r="S61" s="77"/>
      <c r="T61" s="77">
        <v>6</v>
      </c>
      <c r="U61" s="414" t="str">
        <f t="shared" si="1"/>
        <v/>
      </c>
      <c r="V61" s="415" t="str">
        <f t="shared" si="2"/>
        <v/>
      </c>
      <c r="W61" s="416" t="str">
        <f>IF(V61="","",MAX(W$55:W60)+1)</f>
        <v/>
      </c>
      <c r="X61" s="419" t="str">
        <f t="shared" si="3"/>
        <v>n.a.</v>
      </c>
      <c r="Y61" s="418" t="str">
        <f t="shared" si="4"/>
        <v>n.a.</v>
      </c>
      <c r="Z61" s="414" t="str">
        <f t="shared" si="5"/>
        <v/>
      </c>
      <c r="AA61" s="77"/>
      <c r="AB61" s="77"/>
    </row>
    <row r="62" spans="1:28" s="97" customFormat="1" ht="12.75" customHeight="1" x14ac:dyDescent="0.2">
      <c r="A62" s="77"/>
      <c r="C62" s="98"/>
      <c r="E62" s="102" t="s">
        <v>536</v>
      </c>
      <c r="F62" s="1105"/>
      <c r="G62" s="1106"/>
      <c r="H62" s="1106"/>
      <c r="I62" s="1106"/>
      <c r="J62" s="1107"/>
      <c r="K62" s="233"/>
      <c r="L62" s="234"/>
      <c r="M62" s="233"/>
      <c r="N62" s="103" t="str">
        <f>IF(ISBLANK(F62),"",INDEX(EUConst_AnnexIListGHG,MATCH(F62,AnnexIActivities,0)))</f>
        <v/>
      </c>
      <c r="O62" s="397"/>
      <c r="P62" s="77"/>
      <c r="Q62" s="77"/>
      <c r="R62" s="77"/>
      <c r="S62" s="77"/>
      <c r="T62" s="77">
        <v>7</v>
      </c>
      <c r="U62" s="414" t="str">
        <f t="shared" si="1"/>
        <v/>
      </c>
      <c r="V62" s="415" t="str">
        <f t="shared" si="2"/>
        <v/>
      </c>
      <c r="W62" s="416" t="str">
        <f>IF(V62="","",MAX(W$55:W61)+1)</f>
        <v/>
      </c>
      <c r="X62" s="419" t="str">
        <f t="shared" si="3"/>
        <v>n.a.</v>
      </c>
      <c r="Y62" s="418" t="str">
        <f t="shared" si="4"/>
        <v>n.a.</v>
      </c>
      <c r="Z62" s="414" t="str">
        <f t="shared" si="5"/>
        <v/>
      </c>
      <c r="AA62" s="77"/>
      <c r="AB62" s="77"/>
    </row>
    <row r="63" spans="1:28" s="97" customFormat="1" ht="12.75" hidden="1" customHeight="1" thickBot="1" x14ac:dyDescent="0.25">
      <c r="A63" s="79" t="s">
        <v>322</v>
      </c>
      <c r="C63" s="98"/>
      <c r="E63" s="102"/>
      <c r="F63" s="1108"/>
      <c r="G63" s="1106"/>
      <c r="H63" s="1106"/>
      <c r="I63" s="1106"/>
      <c r="J63" s="1107"/>
      <c r="K63" s="4"/>
      <c r="L63" s="5"/>
      <c r="M63" s="4"/>
      <c r="N63" s="103" t="str">
        <f t="shared" si="0"/>
        <v/>
      </c>
      <c r="O63" s="397"/>
      <c r="P63" s="77"/>
      <c r="Q63" s="77"/>
      <c r="R63" s="77"/>
      <c r="S63" s="77"/>
      <c r="T63" s="77"/>
      <c r="U63" s="420"/>
      <c r="V63" s="290"/>
      <c r="W63" s="290"/>
      <c r="X63" s="421"/>
      <c r="Y63" s="290"/>
      <c r="Z63" s="77"/>
      <c r="AA63" s="77"/>
      <c r="AB63" s="77"/>
    </row>
    <row r="64" spans="1:28" s="97" customFormat="1" ht="12.75" customHeight="1" x14ac:dyDescent="0.2">
      <c r="A64" s="77"/>
      <c r="C64" s="98"/>
      <c r="F64" s="401"/>
      <c r="O64" s="397"/>
      <c r="P64" s="77"/>
      <c r="Q64" s="77"/>
      <c r="R64" s="77"/>
      <c r="S64" s="77"/>
      <c r="T64" s="77"/>
      <c r="U64" s="77"/>
      <c r="V64" s="77"/>
      <c r="W64" s="77"/>
      <c r="X64" s="77"/>
      <c r="Y64" s="77"/>
      <c r="Z64" s="77"/>
      <c r="AA64" s="77"/>
      <c r="AB64" s="77"/>
    </row>
    <row r="65" spans="1:28" s="8" customFormat="1" ht="12.75" customHeight="1" x14ac:dyDescent="0.2">
      <c r="A65" s="297"/>
      <c r="C65" s="98"/>
      <c r="D65" s="396" t="s">
        <v>250</v>
      </c>
      <c r="E65" s="1110" t="str">
        <f>Translations!$B$217</f>
        <v>Emisii anuale estimate:</v>
      </c>
      <c r="F65" s="1110"/>
      <c r="G65" s="1110"/>
      <c r="H65" s="1110"/>
      <c r="I65" s="1110"/>
      <c r="J65" s="1110"/>
      <c r="O65" s="397"/>
      <c r="P65" s="297"/>
      <c r="Q65" s="297"/>
      <c r="R65" s="297"/>
      <c r="S65" s="297"/>
      <c r="T65" s="297"/>
      <c r="U65" s="297"/>
      <c r="V65" s="297"/>
      <c r="W65" s="297"/>
      <c r="X65" s="297"/>
      <c r="Y65" s="297"/>
      <c r="Z65" s="297"/>
      <c r="AA65" s="297"/>
      <c r="AB65" s="297"/>
    </row>
    <row r="66" spans="1:28" s="97" customFormat="1" ht="38.85" customHeight="1" x14ac:dyDescent="0.2">
      <c r="A66" s="77"/>
      <c r="C66" s="98"/>
      <c r="E66" s="1046" t="str">
        <f>Translations!$B$218</f>
        <v>Introduceți aici media emisiilor anuale ale instalației dvs. Această informație este necesară pentru clasificarea instalației în conformitate cu articolul 19 din RMR. Folosiți media emisiilor anuale verificate din perioada de comercializare anterioară SAU, dacă aceste date nu sunt disponibile sau nu sunt corespunzătoare, o estimare prudentă a mediei emisiilor anuale, inclusiv CO2 transferat, dar exceptând CO2 rezultat din biomasă.</v>
      </c>
      <c r="F66" s="1046"/>
      <c r="G66" s="1046"/>
      <c r="H66" s="1046"/>
      <c r="I66" s="1046"/>
      <c r="J66" s="1046"/>
      <c r="K66" s="1046"/>
      <c r="L66" s="1046"/>
      <c r="M66" s="1046"/>
      <c r="N66" s="1046"/>
      <c r="O66" s="397"/>
      <c r="P66" s="77"/>
      <c r="Q66" s="77"/>
      <c r="R66" s="77"/>
      <c r="S66" s="77"/>
      <c r="T66" s="77"/>
      <c r="U66" s="77"/>
      <c r="V66" s="77"/>
      <c r="W66" s="77"/>
      <c r="X66" s="77"/>
      <c r="Y66" s="77"/>
      <c r="Z66" s="77"/>
      <c r="AA66" s="77"/>
      <c r="AB66" s="77"/>
    </row>
    <row r="67" spans="1:28" s="97" customFormat="1" ht="12.75" customHeight="1" x14ac:dyDescent="0.2">
      <c r="A67" s="77"/>
      <c r="C67" s="98"/>
      <c r="E67" s="1024" t="str">
        <f>Translations!$B$219</f>
        <v>Categoria rezultată este utilizată pentru identificarea nivelului minim al cerințelor din secțiunea 8 (Fluxuri de sursă).</v>
      </c>
      <c r="F67" s="1024"/>
      <c r="G67" s="1024"/>
      <c r="H67" s="1024"/>
      <c r="I67" s="1024"/>
      <c r="J67" s="1024"/>
      <c r="K67" s="1024"/>
      <c r="L67" s="1024"/>
      <c r="M67" s="1024"/>
      <c r="N67" s="1024"/>
      <c r="O67" s="397"/>
      <c r="P67" s="77"/>
      <c r="Q67" s="77"/>
      <c r="R67" s="77"/>
      <c r="S67" s="77"/>
      <c r="T67" s="77"/>
      <c r="U67" s="77"/>
      <c r="V67" s="77"/>
      <c r="W67" s="77"/>
      <c r="X67" s="77"/>
      <c r="Y67" s="77"/>
      <c r="Z67" s="77"/>
      <c r="AA67" s="77"/>
      <c r="AB67" s="77"/>
    </row>
    <row r="68" spans="1:28" s="97" customFormat="1" ht="5.0999999999999996" customHeight="1" thickBot="1" x14ac:dyDescent="0.25">
      <c r="A68" s="77"/>
      <c r="C68" s="98"/>
      <c r="F68" s="401"/>
      <c r="O68" s="397"/>
      <c r="P68" s="77"/>
      <c r="Q68" s="77"/>
      <c r="R68" s="77"/>
      <c r="S68" s="77"/>
      <c r="T68" s="77"/>
      <c r="U68" s="77"/>
      <c r="V68" s="77"/>
      <c r="W68" s="77"/>
      <c r="X68" s="77"/>
      <c r="Y68" s="77"/>
      <c r="Z68" s="77"/>
      <c r="AA68" s="77"/>
      <c r="AB68" s="77"/>
    </row>
    <row r="69" spans="1:28" s="44" customFormat="1" ht="12.75" customHeight="1" thickBot="1" x14ac:dyDescent="0.25">
      <c r="A69" s="288"/>
      <c r="C69" s="393"/>
      <c r="E69" s="1088" t="str">
        <f>Translations!$B$220</f>
        <v>Emisii anuale estimate</v>
      </c>
      <c r="F69" s="1088"/>
      <c r="G69" s="1088"/>
      <c r="H69" s="1089"/>
      <c r="I69" s="357"/>
      <c r="J69" s="402" t="s">
        <v>385</v>
      </c>
      <c r="L69" s="403"/>
      <c r="M69" s="403"/>
      <c r="O69" s="397"/>
      <c r="P69" s="288"/>
      <c r="Q69" s="288"/>
      <c r="R69" s="288"/>
      <c r="S69" s="288"/>
      <c r="T69" s="288"/>
      <c r="U69" s="288"/>
      <c r="V69" s="288"/>
      <c r="W69" s="288"/>
      <c r="X69" s="288"/>
      <c r="Y69" s="288"/>
      <c r="Z69" s="288"/>
      <c r="AA69" s="288"/>
      <c r="AB69" s="288"/>
    </row>
    <row r="70" spans="1:28" s="97" customFormat="1" ht="12.75" customHeight="1" x14ac:dyDescent="0.2">
      <c r="A70" s="77"/>
      <c r="C70" s="98"/>
      <c r="E70" s="1088" t="str">
        <f>Translations!$B$221</f>
        <v>Categoria instalației în conformitate cu articol 19</v>
      </c>
      <c r="F70" s="1088"/>
      <c r="G70" s="1088"/>
      <c r="H70" s="1037"/>
      <c r="I70" s="53" t="str">
        <f>IF(ISBLANK(CNTR_TotalEmissions),"",IF(CNTR_TotalEmissions&gt;500000,"C",IF(CNTR_TotalEmissions&gt;50000,"B","A")))</f>
        <v/>
      </c>
      <c r="J70" s="365"/>
      <c r="K70" s="365"/>
      <c r="L70" s="365"/>
      <c r="M70" s="156"/>
      <c r="O70" s="397"/>
      <c r="P70" s="422"/>
      <c r="Q70" s="77"/>
      <c r="R70" s="77"/>
      <c r="S70" s="77"/>
      <c r="T70" s="77"/>
      <c r="U70" s="77"/>
      <c r="V70" s="77"/>
      <c r="W70" s="77"/>
      <c r="X70" s="77"/>
      <c r="Y70" s="77"/>
      <c r="Z70" s="77"/>
      <c r="AA70" s="77"/>
      <c r="AB70" s="77"/>
    </row>
    <row r="71" spans="1:28" s="97" customFormat="1" ht="12.75" customHeight="1" x14ac:dyDescent="0.2">
      <c r="A71" s="77"/>
      <c r="C71" s="98"/>
      <c r="E71" s="156"/>
      <c r="F71" s="156"/>
      <c r="G71" s="156"/>
      <c r="H71" s="156"/>
      <c r="I71" s="156"/>
      <c r="J71" s="156"/>
      <c r="K71" s="156"/>
      <c r="L71" s="156"/>
      <c r="M71" s="156"/>
      <c r="O71" s="397"/>
      <c r="P71" s="422"/>
      <c r="Q71" s="77"/>
      <c r="R71" s="77"/>
      <c r="S71" s="77"/>
      <c r="T71" s="77"/>
      <c r="U71" s="77"/>
      <c r="V71" s="77"/>
      <c r="W71" s="77"/>
      <c r="X71" s="77"/>
      <c r="Y71" s="77"/>
      <c r="Z71" s="77"/>
      <c r="AA71" s="77"/>
      <c r="AB71" s="79" t="s">
        <v>230</v>
      </c>
    </row>
    <row r="72" spans="1:28" s="8" customFormat="1" ht="12.75" customHeight="1" x14ac:dyDescent="0.2">
      <c r="A72" s="297"/>
      <c r="C72" s="98"/>
      <c r="D72" s="396" t="s">
        <v>315</v>
      </c>
      <c r="E72" s="396" t="str">
        <f>Translations!$B$222</f>
        <v>Instalație cu emisii reduse?</v>
      </c>
      <c r="F72" s="396"/>
      <c r="G72" s="396"/>
      <c r="H72" s="396"/>
      <c r="I72" s="235"/>
      <c r="J72" s="1095" t="str">
        <f>IF(ISBLANK(CNTR_SmallEmitter),"",IF(S72,IF(CNTR_SmallEmitter=TRUE,EUconst_ERR_NoN2OSmallEmitters,""),IF(S73,EUconst_MsgSmallEmitters,"")))</f>
        <v/>
      </c>
      <c r="K72" s="1096"/>
      <c r="L72" s="1096"/>
      <c r="M72" s="1096"/>
      <c r="N72" s="1096"/>
      <c r="O72" s="397"/>
      <c r="P72" s="423"/>
      <c r="Q72" s="297"/>
      <c r="R72" s="297"/>
      <c r="S72" s="563" t="b">
        <f>OR(COUNTIF(Z56:Z60,19),COUNTIF(Z56:Z60,20),COUNTIF(Z56:Z60,21))</f>
        <v>0</v>
      </c>
      <c r="T72" s="297" t="s">
        <v>467</v>
      </c>
      <c r="U72" s="297"/>
      <c r="V72" s="297"/>
      <c r="W72" s="297"/>
      <c r="X72" s="297"/>
      <c r="Y72" s="297"/>
      <c r="Z72" s="297"/>
      <c r="AA72" s="297"/>
      <c r="AB72" s="415" t="b">
        <f>AND(CNTR_Category&lt;&gt;"",CNTR_Category&lt;&gt;"A")</f>
        <v>0</v>
      </c>
    </row>
    <row r="73" spans="1:28" s="44" customFormat="1" ht="12.75" customHeight="1" x14ac:dyDescent="0.2">
      <c r="A73" s="288"/>
      <c r="C73" s="393"/>
      <c r="D73" s="120"/>
      <c r="E73" s="1046" t="str">
        <f>Translations!$B$223</f>
        <v>Dacă introduceți „ADEVĂRAT” (TRUE) aici înseamnă că instalația îndeplinește criteriile pentru instalațiile cu emisii reduse, astfel cum sunt definite la articolul 47.</v>
      </c>
      <c r="F73" s="1046"/>
      <c r="G73" s="1046"/>
      <c r="H73" s="1046"/>
      <c r="I73" s="1046"/>
      <c r="J73" s="1046"/>
      <c r="K73" s="1046"/>
      <c r="L73" s="1046"/>
      <c r="M73" s="1073"/>
      <c r="N73" s="1073"/>
      <c r="O73" s="397"/>
      <c r="P73" s="424"/>
      <c r="Q73" s="288"/>
      <c r="R73" s="288"/>
      <c r="S73" s="415" t="b">
        <f>AND(ISNUMBER(CNTR_TotalEmissions),OR(AND(CNTR_SmallEmitter=TRUE,CNTR_TotalEmissions&gt;25000),AND(CNTR_SmallEmitter=FALSE,CNTR_TotalEmissions&lt;=25000)))</f>
        <v>0</v>
      </c>
      <c r="T73" s="288" t="s">
        <v>470</v>
      </c>
      <c r="U73" s="288"/>
      <c r="V73" s="288"/>
      <c r="W73" s="288"/>
      <c r="X73" s="288"/>
      <c r="Y73" s="288"/>
      <c r="Z73" s="288"/>
      <c r="AA73" s="288"/>
      <c r="AB73" s="288"/>
    </row>
    <row r="74" spans="1:28" s="97" customFormat="1" ht="25.5" customHeight="1" x14ac:dyDescent="0.2">
      <c r="A74" s="77"/>
      <c r="C74" s="98"/>
      <c r="E74" s="1046" t="str">
        <f>Translations!$B$224</f>
        <v xml:space="preserve">În conformitate cu articolul menționat anterior, operatorul poate depune un plan de monitorizare simplificat pentru o instalație în care nu se desfășoară activități ce generează protoxid de azot și pentru care se poate demonstra că: </v>
      </c>
      <c r="F74" s="1046"/>
      <c r="G74" s="1046"/>
      <c r="H74" s="1046"/>
      <c r="I74" s="1046"/>
      <c r="J74" s="1046"/>
      <c r="K74" s="1046"/>
      <c r="L74" s="1046"/>
      <c r="M74" s="1046"/>
      <c r="N74" s="1046"/>
      <c r="O74" s="397"/>
      <c r="P74" s="422"/>
      <c r="Q74" s="77"/>
      <c r="R74" s="77"/>
      <c r="S74" s="77"/>
      <c r="T74" s="77"/>
      <c r="U74" s="77"/>
      <c r="V74" s="77"/>
      <c r="W74" s="77"/>
      <c r="X74" s="77"/>
      <c r="Y74" s="77"/>
      <c r="Z74" s="77"/>
      <c r="AA74" s="77"/>
      <c r="AB74" s="77"/>
    </row>
    <row r="75" spans="1:28" s="97" customFormat="1" ht="12.75" customHeight="1" x14ac:dyDescent="0.2">
      <c r="A75" s="77"/>
      <c r="C75" s="98"/>
      <c r="E75" s="159" t="s">
        <v>386</v>
      </c>
      <c r="F75" s="1046" t="str">
        <f>Translations!$B$225</f>
        <v>media emisiilor anuale verificate ale instalației în timpul perioadei de comercializare anterioare a fost de sub 25 000 de tone de CO2(e) pe an sau</v>
      </c>
      <c r="G75" s="1046"/>
      <c r="H75" s="1046"/>
      <c r="I75" s="1046"/>
      <c r="J75" s="1046"/>
      <c r="K75" s="1046"/>
      <c r="L75" s="1046"/>
      <c r="M75" s="1046"/>
      <c r="N75" s="1046"/>
      <c r="O75" s="397"/>
      <c r="P75" s="422"/>
      <c r="Q75" s="77"/>
      <c r="R75" s="77"/>
      <c r="S75" s="77"/>
      <c r="T75" s="77"/>
      <c r="U75" s="77"/>
      <c r="V75" s="77"/>
      <c r="W75" s="77"/>
      <c r="X75" s="77"/>
      <c r="Y75" s="77"/>
      <c r="Z75" s="77"/>
      <c r="AA75" s="77"/>
      <c r="AB75" s="77"/>
    </row>
    <row r="76" spans="1:28" s="97" customFormat="1" ht="25.5" customHeight="1" x14ac:dyDescent="0.2">
      <c r="A76" s="77"/>
      <c r="C76" s="98"/>
      <c r="E76" s="159" t="s">
        <v>386</v>
      </c>
      <c r="F76" s="1046" t="str">
        <f>Translations!$B$226</f>
        <v>o estimare prudentă arată că emisiile pentru următorii 5 ani vor fi mai mici de 25 000 de tone de CO2(e) pe an, în cazul în care emisiile verificate nu sunt disponibile sau adecvate.</v>
      </c>
      <c r="G76" s="1046"/>
      <c r="H76" s="1046"/>
      <c r="I76" s="1046"/>
      <c r="J76" s="1046"/>
      <c r="K76" s="1046"/>
      <c r="L76" s="1046"/>
      <c r="M76" s="1046"/>
      <c r="N76" s="1046"/>
      <c r="O76" s="397"/>
      <c r="P76" s="422"/>
      <c r="Q76" s="77"/>
      <c r="R76" s="77"/>
      <c r="S76" s="77"/>
      <c r="T76" s="77"/>
      <c r="U76" s="77"/>
      <c r="V76" s="77"/>
      <c r="W76" s="77"/>
      <c r="X76" s="77"/>
      <c r="Y76" s="77"/>
      <c r="Z76" s="77"/>
      <c r="AA76" s="77"/>
      <c r="AB76" s="77"/>
    </row>
    <row r="77" spans="1:28" s="97" customFormat="1" ht="12.75" customHeight="1" x14ac:dyDescent="0.2">
      <c r="A77" s="77"/>
      <c r="C77" s="98"/>
      <c r="E77" s="1046" t="str">
        <f>Translations!$B$227</f>
        <v>Notă: datele de mai sus includ CO2 transferat, dar exclud CO2 rezultat din biomasă.</v>
      </c>
      <c r="F77" s="1046"/>
      <c r="G77" s="1046"/>
      <c r="H77" s="1046"/>
      <c r="I77" s="1046"/>
      <c r="J77" s="1046"/>
      <c r="K77" s="1046"/>
      <c r="L77" s="1046"/>
      <c r="M77" s="1046"/>
      <c r="N77" s="1046"/>
      <c r="O77" s="397"/>
      <c r="P77" s="422"/>
      <c r="Q77" s="77"/>
      <c r="R77" s="77"/>
      <c r="S77" s="77"/>
      <c r="T77" s="77"/>
      <c r="U77" s="77"/>
      <c r="V77" s="77"/>
      <c r="W77" s="77"/>
      <c r="X77" s="77"/>
      <c r="Y77" s="77"/>
      <c r="Z77" s="77"/>
      <c r="AA77" s="77"/>
      <c r="AB77" s="77"/>
    </row>
    <row r="78" spans="1:28" s="97" customFormat="1" ht="12.75" customHeight="1" x14ac:dyDescent="0.2">
      <c r="A78" s="77"/>
      <c r="C78" s="98"/>
      <c r="E78" s="1046" t="str">
        <f>Translations!$B$228</f>
        <v>Dacă selecția dvs. de aici este în contradicție cu valoarea introdusă la litera (d) de mai sus pentru emisiile estimate, un mesaj va evidenția acest fapt. Vă rugăm să oferiți o justificare corespunzătoare mai jos.</v>
      </c>
      <c r="F78" s="1046"/>
      <c r="G78" s="1046"/>
      <c r="H78" s="1046"/>
      <c r="I78" s="1046"/>
      <c r="J78" s="1046"/>
      <c r="K78" s="1046"/>
      <c r="L78" s="1046"/>
      <c r="M78" s="1046"/>
      <c r="N78" s="1046"/>
      <c r="O78" s="397"/>
      <c r="P78" s="422"/>
      <c r="Q78" s="77"/>
      <c r="R78" s="77"/>
      <c r="S78" s="77"/>
      <c r="T78" s="77"/>
      <c r="U78" s="77"/>
      <c r="V78" s="77"/>
      <c r="W78" s="77"/>
      <c r="X78" s="77"/>
      <c r="Y78" s="77"/>
      <c r="Z78" s="77"/>
      <c r="AA78" s="77"/>
      <c r="AB78" s="77"/>
    </row>
    <row r="79" spans="1:28" s="97" customFormat="1" x14ac:dyDescent="0.2">
      <c r="A79" s="77"/>
      <c r="C79" s="98"/>
      <c r="E79" s="1047" t="str">
        <f>Translations!$B$229</f>
        <v>Dacă instalația dvs. este o instalație cu emisii reduse, conform definiției de la articolul 47, se aplică o serie de simplificări ale planului de monitorizare.</v>
      </c>
      <c r="F79" s="1047"/>
      <c r="G79" s="1047"/>
      <c r="H79" s="1047"/>
      <c r="I79" s="1047"/>
      <c r="J79" s="1047"/>
      <c r="K79" s="1047"/>
      <c r="L79" s="1047"/>
      <c r="M79" s="1047"/>
      <c r="N79" s="1047"/>
      <c r="O79" s="397"/>
      <c r="P79" s="422"/>
      <c r="Q79" s="77"/>
      <c r="R79" s="77"/>
      <c r="S79" s="77"/>
      <c r="T79" s="77"/>
      <c r="U79" s="77"/>
      <c r="V79" s="77"/>
      <c r="W79" s="77"/>
      <c r="X79" s="77"/>
      <c r="Y79" s="77"/>
      <c r="Z79" s="77"/>
      <c r="AA79" s="77"/>
      <c r="AB79" s="77"/>
    </row>
    <row r="80" spans="1:28" s="97" customFormat="1" ht="5.0999999999999996" customHeight="1" x14ac:dyDescent="0.2">
      <c r="A80" s="77"/>
      <c r="C80" s="98"/>
      <c r="O80" s="397"/>
      <c r="P80" s="77"/>
      <c r="Q80" s="77"/>
      <c r="R80" s="77"/>
      <c r="S80" s="77"/>
      <c r="T80" s="77"/>
      <c r="U80" s="77"/>
      <c r="V80" s="77"/>
      <c r="W80" s="77"/>
      <c r="X80" s="77"/>
      <c r="Y80" s="77"/>
      <c r="Z80" s="77"/>
      <c r="AA80" s="77"/>
      <c r="AB80" s="77"/>
    </row>
    <row r="81" spans="1:28" s="8" customFormat="1" ht="12.75" customHeight="1" x14ac:dyDescent="0.2">
      <c r="A81" s="297"/>
      <c r="C81" s="98"/>
      <c r="D81" s="396" t="s">
        <v>471</v>
      </c>
      <c r="E81" s="1097" t="str">
        <f>Translations!$B$1164</f>
        <v>Emisii estimate potrivit d) sau e) în temeiul unor estimări prudente?</v>
      </c>
      <c r="F81" s="1097"/>
      <c r="G81" s="1097"/>
      <c r="H81" s="1097"/>
      <c r="I81" s="1097"/>
      <c r="J81" s="1097"/>
      <c r="K81" s="1098"/>
      <c r="L81" s="705"/>
      <c r="O81" s="397"/>
      <c r="P81" s="297"/>
      <c r="Q81" s="297"/>
      <c r="R81" s="297"/>
      <c r="S81" s="297"/>
      <c r="T81" s="297"/>
      <c r="U81" s="297"/>
      <c r="V81" s="297"/>
      <c r="W81" s="297"/>
      <c r="X81" s="297"/>
      <c r="Y81" s="297"/>
      <c r="Z81" s="297"/>
      <c r="AA81" s="297"/>
      <c r="AB81" s="297"/>
    </row>
    <row r="82" spans="1:28" s="97" customFormat="1" ht="25.5" customHeight="1" x14ac:dyDescent="0.2">
      <c r="A82" s="77"/>
      <c r="C82" s="98"/>
      <c r="E82" s="1046" t="str">
        <f>Translations!$B$1165</f>
        <v>Dacă datele introduse de dvs. cu privire la faptul că instalația dvs. este o instalație cu emisii reduse sunt în contradicție cu cele introduse la litera (d) sau dacă cifra de la litera (d) nu se bazează pe emisii verificate, ci pe o estimare prudentă, vă rugăm să selectați „TRUE” (adevărat) și să oferiți mai jos o justificare pe scurt.</v>
      </c>
      <c r="F82" s="1046"/>
      <c r="G82" s="1046"/>
      <c r="H82" s="1046"/>
      <c r="I82" s="1046"/>
      <c r="J82" s="1046"/>
      <c r="K82" s="1046"/>
      <c r="L82" s="1046"/>
      <c r="M82" s="1046"/>
      <c r="N82" s="1046"/>
      <c r="O82" s="397"/>
      <c r="P82" s="77"/>
      <c r="Q82" s="77"/>
      <c r="R82" s="77"/>
      <c r="S82" s="77"/>
      <c r="T82" s="77"/>
      <c r="U82" s="77"/>
      <c r="V82" s="77"/>
      <c r="W82" s="77"/>
      <c r="X82" s="77"/>
      <c r="Y82" s="77"/>
      <c r="Z82" s="77"/>
      <c r="AA82" s="77"/>
      <c r="AB82" s="79" t="s">
        <v>230</v>
      </c>
    </row>
    <row r="83" spans="1:28" s="97" customFormat="1" ht="12.75" customHeight="1" x14ac:dyDescent="0.2">
      <c r="A83" s="77"/>
      <c r="C83" s="98"/>
      <c r="E83" s="1102"/>
      <c r="F83" s="1103"/>
      <c r="G83" s="1103"/>
      <c r="H83" s="1103"/>
      <c r="I83" s="1103"/>
      <c r="J83" s="1103"/>
      <c r="K83" s="1103"/>
      <c r="L83" s="1103"/>
      <c r="M83" s="1103"/>
      <c r="N83" s="1104"/>
      <c r="O83" s="397"/>
      <c r="P83" s="77"/>
      <c r="Q83" s="77"/>
      <c r="R83" s="77"/>
      <c r="S83" s="77"/>
      <c r="T83" s="77"/>
      <c r="U83" s="77"/>
      <c r="V83" s="77"/>
      <c r="W83" s="77"/>
      <c r="X83" s="77"/>
      <c r="Y83" s="77"/>
      <c r="Z83" s="77"/>
      <c r="AA83" s="77"/>
      <c r="AB83" s="415" t="b">
        <f>AND(L81&lt;&gt;"",L81=FALSE)</f>
        <v>0</v>
      </c>
    </row>
    <row r="84" spans="1:28" s="97" customFormat="1" ht="12.75" customHeight="1" x14ac:dyDescent="0.2">
      <c r="A84" s="77"/>
      <c r="C84" s="98"/>
      <c r="E84" s="1021"/>
      <c r="F84" s="1022"/>
      <c r="G84" s="1022"/>
      <c r="H84" s="1022"/>
      <c r="I84" s="1022"/>
      <c r="J84" s="1022"/>
      <c r="K84" s="1022"/>
      <c r="L84" s="1022"/>
      <c r="M84" s="1022"/>
      <c r="N84" s="1023"/>
      <c r="O84" s="397"/>
      <c r="P84" s="77"/>
      <c r="Q84" s="77"/>
      <c r="R84" s="77"/>
      <c r="S84" s="77"/>
      <c r="T84" s="77"/>
      <c r="U84" s="77"/>
      <c r="V84" s="77"/>
      <c r="W84" s="77"/>
      <c r="X84" s="77"/>
      <c r="Y84" s="77"/>
      <c r="Z84" s="77"/>
      <c r="AA84" s="77"/>
      <c r="AB84" s="415"/>
    </row>
    <row r="85" spans="1:28" s="97" customFormat="1" ht="12.75" customHeight="1" x14ac:dyDescent="0.2">
      <c r="A85" s="77"/>
      <c r="C85" s="98"/>
      <c r="E85" s="1039"/>
      <c r="F85" s="1040"/>
      <c r="G85" s="1040"/>
      <c r="H85" s="1040"/>
      <c r="I85" s="1040"/>
      <c r="J85" s="1040"/>
      <c r="K85" s="1040"/>
      <c r="L85" s="1040"/>
      <c r="M85" s="1040"/>
      <c r="N85" s="1041"/>
      <c r="O85" s="397"/>
      <c r="P85" s="77"/>
      <c r="Q85" s="77"/>
      <c r="R85" s="77"/>
      <c r="S85" s="77"/>
      <c r="T85" s="77"/>
      <c r="U85" s="77"/>
      <c r="V85" s="77"/>
      <c r="W85" s="77"/>
      <c r="X85" s="77"/>
      <c r="Y85" s="77"/>
      <c r="Z85" s="77"/>
      <c r="AA85" s="77"/>
      <c r="AB85" s="415"/>
    </row>
    <row r="86" spans="1:28" s="97" customFormat="1" ht="12.75" customHeight="1" x14ac:dyDescent="0.2">
      <c r="A86" s="77"/>
      <c r="C86" s="98"/>
      <c r="O86" s="397"/>
      <c r="P86" s="77"/>
      <c r="Q86" s="77"/>
      <c r="R86" s="77"/>
      <c r="S86" s="77"/>
      <c r="T86" s="77"/>
      <c r="U86" s="77"/>
      <c r="V86" s="77"/>
      <c r="W86" s="77"/>
      <c r="X86" s="77"/>
      <c r="Y86" s="77"/>
      <c r="Z86" s="77"/>
      <c r="AA86" s="77"/>
      <c r="AB86" s="77"/>
    </row>
    <row r="87" spans="1:28" s="44" customFormat="1" ht="18.75" customHeight="1" x14ac:dyDescent="0.2">
      <c r="A87" s="288"/>
      <c r="C87" s="65">
        <v>6</v>
      </c>
      <c r="D87" s="1025" t="str">
        <f>Translations!$B$15</f>
        <v>Despre emisii</v>
      </c>
      <c r="E87" s="1025"/>
      <c r="F87" s="1025"/>
      <c r="G87" s="1025"/>
      <c r="H87" s="1025"/>
      <c r="I87" s="1025"/>
      <c r="J87" s="1025"/>
      <c r="K87" s="1025"/>
      <c r="L87" s="1025"/>
      <c r="M87" s="1025"/>
      <c r="N87" s="1025"/>
      <c r="O87" s="397"/>
      <c r="P87" s="77"/>
      <c r="Q87" s="77"/>
      <c r="R87" s="77"/>
      <c r="S87" s="77"/>
      <c r="T87" s="77"/>
      <c r="U87" s="77"/>
      <c r="V87" s="77"/>
      <c r="W87" s="77"/>
      <c r="X87" s="77"/>
      <c r="Y87" s="77"/>
      <c r="Z87" s="77"/>
      <c r="AA87" s="77"/>
      <c r="AB87" s="77"/>
    </row>
    <row r="88" spans="1:28" s="97" customFormat="1" ht="12.75" customHeight="1" x14ac:dyDescent="0.2">
      <c r="A88" s="77"/>
      <c r="C88" s="98"/>
      <c r="D88" s="392"/>
      <c r="E88" s="392"/>
      <c r="F88" s="392"/>
      <c r="G88" s="392"/>
      <c r="H88" s="392"/>
      <c r="I88" s="392"/>
      <c r="J88" s="61"/>
      <c r="K88" s="61"/>
      <c r="L88" s="61"/>
      <c r="M88" s="61"/>
      <c r="O88" s="397"/>
      <c r="P88" s="425"/>
      <c r="Q88" s="425"/>
      <c r="R88" s="77"/>
      <c r="S88" s="77"/>
      <c r="T88" s="77"/>
      <c r="U88" s="77"/>
      <c r="V88" s="77"/>
      <c r="W88" s="77"/>
      <c r="X88" s="77"/>
      <c r="Y88" s="77"/>
      <c r="Z88" s="77"/>
      <c r="AA88" s="77"/>
      <c r="AB88" s="77"/>
    </row>
    <row r="89" spans="1:28" s="97" customFormat="1" ht="12.75" customHeight="1" x14ac:dyDescent="0.2">
      <c r="A89" s="77"/>
      <c r="C89" s="98"/>
      <c r="D89" s="33" t="s">
        <v>311</v>
      </c>
      <c r="E89" s="396" t="str">
        <f>Translations!$B$232</f>
        <v>Metode de monitorizare propuse:</v>
      </c>
      <c r="F89" s="386"/>
      <c r="G89" s="386"/>
      <c r="H89" s="386"/>
      <c r="I89" s="386"/>
      <c r="J89" s="386"/>
      <c r="K89" s="386"/>
      <c r="L89" s="386"/>
      <c r="M89" s="386"/>
      <c r="O89" s="397"/>
      <c r="P89" s="411"/>
      <c r="Q89" s="412"/>
      <c r="R89" s="77"/>
      <c r="S89" s="77"/>
      <c r="T89" s="77"/>
      <c r="U89" s="77"/>
      <c r="V89" s="77"/>
      <c r="W89" s="77"/>
      <c r="X89" s="77"/>
      <c r="Y89" s="77"/>
      <c r="Z89" s="77"/>
      <c r="AA89" s="77"/>
      <c r="AB89" s="77"/>
    </row>
    <row r="90" spans="1:28" s="97" customFormat="1" ht="12.75" customHeight="1" x14ac:dyDescent="0.2">
      <c r="A90" s="77"/>
      <c r="C90" s="98"/>
      <c r="D90" s="33"/>
      <c r="E90" s="1090" t="str">
        <f>Translations!$B$233</f>
        <v>Confirmați pe care dintre următoarele metode de monitorizare intenționați să le aplicați:</v>
      </c>
      <c r="F90" s="1090"/>
      <c r="G90" s="1090"/>
      <c r="H90" s="1090"/>
      <c r="I90" s="1090"/>
      <c r="J90" s="1090"/>
      <c r="K90" s="1090"/>
      <c r="L90" s="1090"/>
      <c r="M90" s="1090"/>
      <c r="N90" s="1090"/>
      <c r="O90" s="397"/>
      <c r="P90" s="412"/>
      <c r="Q90" s="412"/>
      <c r="R90" s="77"/>
      <c r="S90" s="77"/>
      <c r="T90" s="77"/>
      <c r="U90" s="77"/>
      <c r="V90" s="77"/>
      <c r="W90" s="77"/>
      <c r="X90" s="77"/>
      <c r="Y90" s="77"/>
      <c r="Z90" s="77"/>
      <c r="AA90" s="77"/>
      <c r="AB90" s="77"/>
    </row>
    <row r="91" spans="1:28" s="97" customFormat="1" ht="25.5" customHeight="1" x14ac:dyDescent="0.2">
      <c r="A91" s="77"/>
      <c r="C91" s="98"/>
      <c r="D91" s="33"/>
      <c r="E91" s="1090" t="str">
        <f>Translations!$B$234</f>
        <v>În conformitate cu articolul 21, emisiile pot fi determinate folosind fie o metodologie bazată pe calcul („calculare”) fie o metodologie bazată de măsurători („măsurare”), cu excepția cazului în care RMR prevede că este obligatorie folosirea unei anumite metodologii.</v>
      </c>
      <c r="F91" s="1090"/>
      <c r="G91" s="1090"/>
      <c r="H91" s="1090"/>
      <c r="I91" s="1090"/>
      <c r="J91" s="1090"/>
      <c r="K91" s="1090"/>
      <c r="L91" s="1090"/>
      <c r="M91" s="1090"/>
      <c r="N91" s="1090"/>
      <c r="O91" s="397"/>
      <c r="P91" s="426"/>
      <c r="Q91" s="412"/>
      <c r="R91" s="77"/>
      <c r="S91" s="77"/>
      <c r="T91" s="77"/>
      <c r="U91" s="77"/>
      <c r="V91" s="77"/>
      <c r="W91" s="77"/>
      <c r="X91" s="77"/>
      <c r="Y91" s="77"/>
      <c r="Z91" s="77"/>
      <c r="AA91" s="77"/>
      <c r="AB91" s="77"/>
    </row>
    <row r="92" spans="1:28" s="97" customFormat="1" ht="25.5" customHeight="1" x14ac:dyDescent="0.2">
      <c r="A92" s="77"/>
      <c r="C92" s="98"/>
      <c r="D92" s="33"/>
      <c r="E92" s="1046" t="str">
        <f>Translations!$B$235</f>
        <v xml:space="preserve">Notă: operatorul poate, cu aprobarea autorității competente, să combine măsurarea și calcularea pentru surse diferite. Operatorul trebuie să se asigure și să demonstreze că nu apar nici lacune, nici dubla contabilizare a emisiilor raportate. </v>
      </c>
      <c r="F92" s="1046"/>
      <c r="G92" s="1046"/>
      <c r="H92" s="1046"/>
      <c r="I92" s="1046"/>
      <c r="J92" s="1046"/>
      <c r="K92" s="1046"/>
      <c r="L92" s="1046"/>
      <c r="M92" s="1046"/>
      <c r="N92" s="1046"/>
      <c r="O92" s="397"/>
      <c r="P92" s="426"/>
      <c r="Q92" s="412"/>
      <c r="R92" s="77"/>
      <c r="S92" s="77"/>
      <c r="T92" s="77"/>
      <c r="U92" s="77"/>
      <c r="V92" s="77"/>
      <c r="W92" s="77"/>
      <c r="X92" s="77"/>
      <c r="Y92" s="77"/>
      <c r="Z92" s="77"/>
      <c r="AA92" s="77"/>
      <c r="AB92" s="77"/>
    </row>
    <row r="93" spans="1:28" s="97" customFormat="1" ht="25.5" customHeight="1" x14ac:dyDescent="0.2">
      <c r="A93" s="77"/>
      <c r="C93" s="98"/>
      <c r="D93" s="33"/>
      <c r="E93" s="1024" t="str">
        <f>Translations!$B$236</f>
        <v>Asigurați-vă că nu lăsați goale aceste câmpuri, deoarece datele introduse aici vor condiționa formatarea ce vă va îndruma în întregul document.</v>
      </c>
      <c r="F93" s="1024"/>
      <c r="G93" s="1024"/>
      <c r="H93" s="1024"/>
      <c r="I93" s="1024"/>
      <c r="J93" s="1024"/>
      <c r="K93" s="1024"/>
      <c r="L93" s="1024"/>
      <c r="M93" s="1024"/>
      <c r="N93" s="1024"/>
      <c r="O93" s="397"/>
      <c r="P93" s="426"/>
      <c r="Q93" s="412"/>
      <c r="R93" s="77"/>
      <c r="S93" s="77"/>
      <c r="T93" s="77"/>
      <c r="U93" s="77"/>
      <c r="V93" s="77"/>
      <c r="W93" s="77"/>
      <c r="X93" s="77"/>
      <c r="Y93" s="77"/>
      <c r="Z93" s="77"/>
      <c r="AA93" s="77"/>
      <c r="AB93" s="77"/>
    </row>
    <row r="94" spans="1:28" s="97" customFormat="1" ht="5.0999999999999996" customHeight="1" x14ac:dyDescent="0.2">
      <c r="A94" s="77"/>
      <c r="C94" s="98"/>
      <c r="D94" s="33"/>
      <c r="E94" s="391"/>
      <c r="F94" s="391"/>
      <c r="H94" s="104"/>
      <c r="I94" s="104"/>
      <c r="J94" s="391"/>
      <c r="K94" s="391"/>
      <c r="L94" s="391"/>
      <c r="M94" s="391"/>
      <c r="O94" s="397"/>
      <c r="P94" s="77"/>
      <c r="Q94" s="77"/>
      <c r="R94" s="77"/>
      <c r="S94" s="77"/>
      <c r="T94" s="77"/>
      <c r="U94" s="77"/>
      <c r="V94" s="77"/>
      <c r="W94" s="77"/>
      <c r="X94" s="77"/>
      <c r="Y94" s="77"/>
      <c r="Z94" s="77"/>
      <c r="AA94" s="77"/>
      <c r="AB94" s="77"/>
    </row>
    <row r="95" spans="1:28" s="97" customFormat="1" ht="12.75" customHeight="1" x14ac:dyDescent="0.2">
      <c r="A95" s="77"/>
      <c r="C95" s="98"/>
      <c r="D95" s="33"/>
      <c r="E95" s="1048" t="str">
        <f>Translations!$B$237</f>
        <v>Metoda de calcul pentru CO2:</v>
      </c>
      <c r="F95" s="1048"/>
      <c r="G95" s="1048"/>
      <c r="H95" s="1048"/>
      <c r="I95" s="358"/>
      <c r="J95" s="1049" t="str">
        <f>IF(CNTR_InstHasCalculation=TRUE,EUConst_RelSectionCalc,"")</f>
        <v/>
      </c>
      <c r="K95" s="1050"/>
      <c r="L95" s="1050"/>
      <c r="M95" s="1050"/>
      <c r="N95" s="1050"/>
      <c r="O95" s="397"/>
      <c r="P95" s="79"/>
      <c r="Q95" s="77"/>
      <c r="R95" s="296"/>
      <c r="S95" s="77"/>
      <c r="T95" s="77"/>
      <c r="U95" s="77"/>
      <c r="V95" s="77"/>
      <c r="W95" s="77"/>
      <c r="X95" s="77"/>
      <c r="Y95" s="77"/>
      <c r="Z95" s="77"/>
      <c r="AA95" s="77"/>
      <c r="AB95" s="77"/>
    </row>
    <row r="96" spans="1:28" s="97" customFormat="1" ht="12.75" customHeight="1" x14ac:dyDescent="0.2">
      <c r="A96" s="77"/>
      <c r="C96" s="98"/>
      <c r="D96" s="33"/>
      <c r="E96" s="1048" t="str">
        <f>Translations!$B$238</f>
        <v>Metoda de măsurare pentru CO2:</v>
      </c>
      <c r="F96" s="1048"/>
      <c r="G96" s="1048"/>
      <c r="H96" s="1048"/>
      <c r="I96" s="358"/>
      <c r="J96" s="1049" t="str">
        <f>IF(CNTR_InstHasMeasurement=TRUE,EUConst_RelSectionMeasure,"")</f>
        <v/>
      </c>
      <c r="K96" s="1050"/>
      <c r="L96" s="1050"/>
      <c r="M96" s="1050"/>
      <c r="N96" s="1050"/>
      <c r="O96" s="397"/>
      <c r="P96" s="79"/>
      <c r="Q96" s="77"/>
      <c r="R96" s="77"/>
      <c r="S96" s="77"/>
      <c r="T96" s="77"/>
      <c r="U96" s="77"/>
      <c r="V96" s="77"/>
      <c r="W96" s="77"/>
      <c r="X96" s="77"/>
      <c r="Y96" s="77"/>
      <c r="Z96" s="77"/>
      <c r="AA96" s="77"/>
      <c r="AB96" s="77"/>
    </row>
    <row r="97" spans="1:28" s="97" customFormat="1" ht="12.75" customHeight="1" x14ac:dyDescent="0.2">
      <c r="A97" s="77"/>
      <c r="C97" s="98"/>
      <c r="D97" s="33"/>
      <c r="E97" s="1048" t="str">
        <f>Translations!$B$239</f>
        <v>Metodă alternativă (articolul 22):</v>
      </c>
      <c r="F97" s="1048"/>
      <c r="G97" s="1048"/>
      <c r="H97" s="1048"/>
      <c r="I97" s="358"/>
      <c r="J97" s="1049" t="str">
        <f>IF(CNTR_InstHasFallBack=TRUE,EUConst_RelSectionFallback,"")</f>
        <v/>
      </c>
      <c r="K97" s="1050"/>
      <c r="L97" s="1050"/>
      <c r="M97" s="1050"/>
      <c r="N97" s="1050"/>
      <c r="O97" s="397"/>
      <c r="P97" s="79"/>
      <c r="Q97" s="77"/>
      <c r="R97" s="77"/>
      <c r="S97" s="77"/>
      <c r="T97" s="77"/>
      <c r="U97" s="77"/>
      <c r="V97" s="77"/>
      <c r="W97" s="77"/>
      <c r="X97" s="77"/>
      <c r="Y97" s="77"/>
      <c r="Z97" s="77"/>
      <c r="AA97" s="77"/>
      <c r="AB97" s="77"/>
    </row>
    <row r="98" spans="1:28" s="97" customFormat="1" ht="12.75" customHeight="1" x14ac:dyDescent="0.2">
      <c r="A98" s="77"/>
      <c r="C98" s="98"/>
      <c r="D98" s="33"/>
      <c r="E98" s="1048" t="str">
        <f>Translations!$B$240</f>
        <v>Monitorizarea emisiilor de N2O:</v>
      </c>
      <c r="F98" s="1048"/>
      <c r="G98" s="1048"/>
      <c r="H98" s="1048"/>
      <c r="I98" s="358"/>
      <c r="J98" s="1049" t="str">
        <f>IF(CNTR_InstHasN2O=TRUE,EUConst_RelSectionN2O,"")</f>
        <v/>
      </c>
      <c r="K98" s="1050"/>
      <c r="L98" s="1050"/>
      <c r="M98" s="1050"/>
      <c r="N98" s="1050"/>
      <c r="O98" s="397"/>
      <c r="P98" s="79"/>
      <c r="Q98" s="77"/>
      <c r="R98" s="77"/>
      <c r="S98" s="77"/>
      <c r="T98" s="77"/>
      <c r="U98" s="77"/>
      <c r="V98" s="77"/>
      <c r="W98" s="77"/>
      <c r="X98" s="77"/>
      <c r="Y98" s="77"/>
      <c r="Z98" s="77"/>
      <c r="AA98" s="77"/>
      <c r="AB98" s="77"/>
    </row>
    <row r="99" spans="1:28" s="97" customFormat="1" ht="12.75" customHeight="1" x14ac:dyDescent="0.2">
      <c r="A99" s="77"/>
      <c r="C99" s="98"/>
      <c r="D99" s="33"/>
      <c r="E99" s="1048" t="str">
        <f>Translations!$B$241</f>
        <v>Monitorizarea emisiilor de PFC:</v>
      </c>
      <c r="F99" s="1048"/>
      <c r="G99" s="1048"/>
      <c r="H99" s="1048"/>
      <c r="I99" s="358"/>
      <c r="J99" s="1049" t="str">
        <f>IF(CNTR_InstHasPFC=TRUE,EUConst_RelSectionPFC,"")</f>
        <v/>
      </c>
      <c r="K99" s="1050"/>
      <c r="L99" s="1050"/>
      <c r="M99" s="1050"/>
      <c r="N99" s="1050"/>
      <c r="O99" s="397"/>
      <c r="P99" s="79"/>
      <c r="Q99" s="77"/>
      <c r="R99" s="77"/>
      <c r="S99" s="77"/>
      <c r="T99" s="77"/>
      <c r="U99" s="77"/>
      <c r="V99" s="77"/>
      <c r="W99" s="77"/>
      <c r="X99" s="77"/>
      <c r="Y99" s="77"/>
      <c r="Z99" s="77"/>
      <c r="AA99" s="77"/>
      <c r="AB99" s="77"/>
    </row>
    <row r="100" spans="1:28" s="97" customFormat="1" ht="12.75" customHeight="1" x14ac:dyDescent="0.2">
      <c r="A100" s="77"/>
      <c r="C100" s="98"/>
      <c r="D100" s="33"/>
      <c r="E100" s="1048" t="str">
        <f>Translations!$B$242</f>
        <v>Monitorizarea CO2 transferat/inerent și a CSC:</v>
      </c>
      <c r="F100" s="1048"/>
      <c r="G100" s="1048"/>
      <c r="H100" s="1048"/>
      <c r="I100" s="358"/>
      <c r="J100" s="1049" t="str">
        <f>IF(CNTR_InstHasTransferredCO2=TRUE,EUConst_RelSectionCCS,"")</f>
        <v/>
      </c>
      <c r="K100" s="1050"/>
      <c r="L100" s="1050"/>
      <c r="M100" s="1050"/>
      <c r="N100" s="1050"/>
      <c r="O100" s="397"/>
      <c r="P100" s="79"/>
      <c r="Q100" s="77"/>
      <c r="R100" s="77"/>
      <c r="S100" s="77"/>
      <c r="T100" s="77"/>
      <c r="U100" s="77"/>
      <c r="V100" s="77"/>
      <c r="W100" s="77"/>
      <c r="X100" s="77"/>
      <c r="Y100" s="77"/>
      <c r="Z100" s="77"/>
      <c r="AA100" s="77"/>
      <c r="AB100" s="77"/>
    </row>
    <row r="101" spans="1:28" s="97" customFormat="1" ht="4.9000000000000004" customHeight="1" x14ac:dyDescent="0.2">
      <c r="A101" s="77"/>
      <c r="C101" s="98"/>
      <c r="O101" s="397"/>
      <c r="P101" s="77"/>
      <c r="Q101" s="77"/>
      <c r="R101" s="77"/>
      <c r="S101" s="77"/>
      <c r="T101" s="77"/>
      <c r="U101" s="77"/>
      <c r="V101" s="77"/>
      <c r="W101" s="77"/>
      <c r="X101" s="77"/>
      <c r="Y101" s="77"/>
      <c r="Z101" s="77"/>
      <c r="AA101" s="77"/>
      <c r="AB101" s="77"/>
    </row>
    <row r="102" spans="1:28" s="97" customFormat="1" ht="25.5" customHeight="1" x14ac:dyDescent="0.2">
      <c r="A102" s="77"/>
      <c r="C102" s="98"/>
      <c r="E102" s="1024" t="str">
        <f>Translations!$B$243</f>
        <v>Asigurați-vă că ați completat restul foii, secțiunile relevante pentru fiecare metodă selectată mai sus, înainte de a continua cu foaia „K_ManagementControl” (secțiunile 20-25), care este obligatorie pentru toate instalațiile.</v>
      </c>
      <c r="F102" s="1024"/>
      <c r="G102" s="1024"/>
      <c r="H102" s="1024"/>
      <c r="I102" s="1024"/>
      <c r="J102" s="1024"/>
      <c r="K102" s="1024"/>
      <c r="L102" s="1024"/>
      <c r="M102" s="1024"/>
      <c r="N102" s="1024"/>
      <c r="O102" s="397"/>
      <c r="P102" s="77"/>
      <c r="Q102" s="77"/>
      <c r="R102" s="77"/>
      <c r="S102" s="77"/>
      <c r="T102" s="77"/>
      <c r="U102" s="77"/>
      <c r="V102" s="77"/>
      <c r="W102" s="77"/>
      <c r="X102" s="77"/>
      <c r="Y102" s="77"/>
      <c r="Z102" s="77"/>
      <c r="AA102" s="77"/>
      <c r="AB102" s="77"/>
    </row>
    <row r="103" spans="1:28" s="97" customFormat="1" ht="12.75" customHeight="1" x14ac:dyDescent="0.2">
      <c r="A103" s="77"/>
      <c r="C103" s="98"/>
      <c r="O103" s="397"/>
      <c r="P103" s="77"/>
      <c r="Q103" s="77"/>
      <c r="R103" s="77"/>
      <c r="S103" s="77"/>
      <c r="T103" s="77"/>
      <c r="U103" s="77"/>
      <c r="V103" s="77"/>
      <c r="W103" s="77"/>
      <c r="X103" s="77"/>
      <c r="Y103" s="77"/>
      <c r="Z103" s="77"/>
      <c r="AA103" s="77"/>
      <c r="AB103" s="77"/>
    </row>
    <row r="104" spans="1:28" s="44" customFormat="1" ht="12.75" customHeight="1" x14ac:dyDescent="0.2">
      <c r="A104" s="288"/>
      <c r="C104" s="393"/>
      <c r="D104" s="120" t="s">
        <v>313</v>
      </c>
      <c r="E104" s="120" t="str">
        <f>Translations!$B$244</f>
        <v>Surse de emisie:</v>
      </c>
      <c r="F104" s="121"/>
      <c r="G104" s="121"/>
      <c r="H104" s="121"/>
      <c r="I104" s="121"/>
      <c r="J104" s="121"/>
      <c r="K104" s="1"/>
      <c r="L104" s="1"/>
      <c r="M104" s="1"/>
      <c r="O104" s="397"/>
      <c r="P104" s="427"/>
      <c r="Q104" s="427"/>
      <c r="R104" s="288"/>
      <c r="S104" s="288"/>
      <c r="T104" s="288"/>
      <c r="U104" s="288"/>
      <c r="V104" s="288"/>
      <c r="W104" s="288"/>
      <c r="X104" s="288"/>
      <c r="Y104" s="288"/>
      <c r="Z104" s="288"/>
      <c r="AA104" s="288"/>
      <c r="AB104" s="288"/>
    </row>
    <row r="105" spans="1:28" s="97" customFormat="1" ht="38.85" customHeight="1" x14ac:dyDescent="0.2">
      <c r="A105" s="77"/>
      <c r="C105" s="98"/>
      <c r="D105" s="33"/>
      <c r="E105" s="1026" t="str">
        <f>Translations!$B$245</f>
        <v>Anexa I impune ca planurile de monitorizare să includă o descriere a instalației și a activităților care urmează să fie realizate și monitorizate, inclusiv o listă a surselor de emisii și a fluxurilor de sursă. Informațiile pe care le furnizați în prezentul model trebuie să se refere la activitatea sau activitățile din anexa I realizate în instalația în cauză și să se refere la o singură instalație. Includeți în această secțiune orice activități desfășurate în instalație și excludeți activitățile conexe efectuate de alți operatori.</v>
      </c>
      <c r="F105" s="1026"/>
      <c r="G105" s="1026"/>
      <c r="H105" s="1026"/>
      <c r="I105" s="1026"/>
      <c r="J105" s="1026"/>
      <c r="K105" s="1026"/>
      <c r="L105" s="1026"/>
      <c r="M105" s="1026"/>
      <c r="N105" s="1026"/>
      <c r="O105" s="397"/>
      <c r="P105" s="410"/>
      <c r="Q105" s="410"/>
      <c r="R105" s="77"/>
      <c r="S105" s="77"/>
      <c r="T105" s="77"/>
      <c r="U105" s="77"/>
      <c r="V105" s="77"/>
      <c r="W105" s="77"/>
      <c r="X105" s="77"/>
      <c r="Y105" s="77"/>
      <c r="Z105" s="77"/>
      <c r="AA105" s="77"/>
      <c r="AB105" s="77"/>
    </row>
    <row r="106" spans="1:28" s="97" customFormat="1" ht="25.5" customHeight="1" x14ac:dyDescent="0.2">
      <c r="A106" s="77"/>
      <c r="C106" s="98"/>
      <c r="D106" s="33"/>
      <c r="E106" s="1026" t="str">
        <f>Translations!$B$246</f>
        <v>Referința activității din ultima coloană este legată de referința activității din secțiunea 5(c) de mai sus. În cazul în care o sursă de emisie ține de mai mult de o activitate, introduceți „A1, A2” sau „A1 – A3” sau indicații similare, după caz.</v>
      </c>
      <c r="F106" s="1026"/>
      <c r="G106" s="1026"/>
      <c r="H106" s="1026"/>
      <c r="I106" s="1026"/>
      <c r="J106" s="1026"/>
      <c r="K106" s="1026"/>
      <c r="L106" s="1026"/>
      <c r="M106" s="1026"/>
      <c r="N106" s="1026"/>
      <c r="O106" s="397"/>
      <c r="P106" s="77"/>
      <c r="Q106" s="77"/>
      <c r="R106" s="77"/>
      <c r="S106" s="77"/>
      <c r="T106" s="77"/>
      <c r="U106" s="77"/>
      <c r="V106" s="77"/>
      <c r="W106" s="77"/>
      <c r="X106" s="77"/>
      <c r="Y106" s="77"/>
      <c r="Z106" s="77"/>
      <c r="AA106" s="77"/>
      <c r="AB106" s="77"/>
    </row>
    <row r="107" spans="1:28" s="97" customFormat="1" ht="12.75" customHeight="1" x14ac:dyDescent="0.2">
      <c r="A107" s="77"/>
      <c r="C107" s="98"/>
      <c r="D107" s="33"/>
      <c r="E107" s="1075" t="str">
        <f>Translations!$B$247</f>
        <v>Această listă va fi disponibilă ca listă verticală la următoarele litere de mai jos (c, d și e), acolo unde este necesară o trimitere la sursele de emisie relevante.</v>
      </c>
      <c r="F107" s="877"/>
      <c r="G107" s="877"/>
      <c r="H107" s="877"/>
      <c r="I107" s="877"/>
      <c r="J107" s="877"/>
      <c r="K107" s="877"/>
      <c r="L107" s="877"/>
      <c r="M107" s="877"/>
      <c r="N107" s="877"/>
      <c r="O107" s="397"/>
      <c r="P107" s="77"/>
      <c r="Q107" s="77"/>
      <c r="R107" s="77"/>
      <c r="S107" s="77"/>
      <c r="T107" s="77"/>
      <c r="U107" s="77"/>
      <c r="V107" s="77"/>
      <c r="W107" s="77"/>
      <c r="X107" s="77"/>
      <c r="Y107" s="77"/>
      <c r="Z107" s="77"/>
      <c r="AA107" s="77"/>
      <c r="AB107" s="77"/>
    </row>
    <row r="108" spans="1:28" s="97" customFormat="1" ht="12.75" customHeight="1" x14ac:dyDescent="0.2">
      <c r="A108" s="77"/>
      <c r="C108" s="98"/>
      <c r="D108" s="33"/>
      <c r="E108" s="957" t="str">
        <f>Translations!$B$135</f>
        <v>Pentru a afişa/ascunde exemplele, apăsați butonul „Exemple” din zona de navigație.</v>
      </c>
      <c r="F108" s="1073"/>
      <c r="G108" s="1073"/>
      <c r="H108" s="1073"/>
      <c r="I108" s="1073"/>
      <c r="J108" s="1073"/>
      <c r="K108" s="1073"/>
      <c r="L108" s="1073"/>
      <c r="M108" s="1073"/>
      <c r="N108" s="1073"/>
      <c r="O108" s="397"/>
      <c r="P108" s="77"/>
      <c r="Q108" s="77"/>
      <c r="R108" s="77"/>
      <c r="S108" s="77"/>
      <c r="T108" s="77"/>
      <c r="U108" s="77"/>
      <c r="V108" s="77"/>
      <c r="W108" s="77"/>
      <c r="X108" s="77"/>
      <c r="Y108" s="77"/>
      <c r="Z108" s="77"/>
      <c r="AA108" s="77"/>
      <c r="AB108" s="77"/>
    </row>
    <row r="109" spans="1:28" s="97" customFormat="1" ht="4.9000000000000004" customHeight="1" x14ac:dyDescent="0.2">
      <c r="A109" s="77"/>
      <c r="C109" s="98"/>
      <c r="D109" s="33"/>
      <c r="M109" s="391"/>
      <c r="O109" s="397"/>
      <c r="P109" s="77"/>
      <c r="Q109" s="77"/>
      <c r="R109" s="77"/>
      <c r="S109" s="77"/>
      <c r="T109" s="77"/>
      <c r="U109" s="77"/>
      <c r="V109" s="77"/>
      <c r="W109" s="77"/>
      <c r="X109" s="77"/>
      <c r="Y109" s="77"/>
      <c r="Z109" s="77"/>
      <c r="AA109" s="77"/>
      <c r="AB109" s="77"/>
    </row>
    <row r="110" spans="1:28" s="97" customFormat="1" ht="33.75" x14ac:dyDescent="0.2">
      <c r="A110" s="77"/>
      <c r="C110" s="98"/>
      <c r="D110" s="33"/>
      <c r="E110" s="404" t="str">
        <f>Translations!$B$248</f>
        <v>Ref. sursă de emisie
S1, S2,...</v>
      </c>
      <c r="F110" s="1051" t="str">
        <f>Translations!$B$249</f>
        <v>Sursă de emisie (denumire, descriere)</v>
      </c>
      <c r="G110" s="1077"/>
      <c r="H110" s="1077"/>
      <c r="I110" s="1077"/>
      <c r="J110" s="1077"/>
      <c r="K110" s="1100"/>
      <c r="L110" s="1100"/>
      <c r="M110" s="1101"/>
      <c r="N110" s="405" t="str">
        <f>Translations!$B$250</f>
        <v>Ref. activitate</v>
      </c>
      <c r="O110" s="397"/>
      <c r="P110" s="77"/>
      <c r="Q110" s="77"/>
      <c r="R110" s="77"/>
      <c r="S110" s="77"/>
      <c r="T110" s="77"/>
      <c r="U110" s="413" t="s">
        <v>357</v>
      </c>
      <c r="V110" s="413" t="s">
        <v>357</v>
      </c>
      <c r="W110" s="413" t="s">
        <v>357</v>
      </c>
      <c r="X110" s="77"/>
      <c r="Y110" s="77"/>
      <c r="Z110" s="77"/>
      <c r="AA110" s="77"/>
      <c r="AB110" s="77"/>
    </row>
    <row r="111" spans="1:28" s="97" customFormat="1" ht="12.75" customHeight="1" x14ac:dyDescent="0.2">
      <c r="A111" s="79" t="s">
        <v>413</v>
      </c>
      <c r="C111" s="98"/>
      <c r="D111" s="33"/>
      <c r="E111" s="247" t="s">
        <v>77</v>
      </c>
      <c r="F111" s="1042" t="str">
        <f>Translations!$B$251</f>
        <v>Cuptor de clincher de ciment (decarbonatarea făinii brute, arderea combustibililor)</v>
      </c>
      <c r="G111" s="1043"/>
      <c r="H111" s="1043"/>
      <c r="I111" s="1043"/>
      <c r="J111" s="1043"/>
      <c r="K111" s="1044"/>
      <c r="L111" s="1044"/>
      <c r="M111" s="1045"/>
      <c r="N111" s="269" t="s">
        <v>342</v>
      </c>
      <c r="O111" s="397"/>
      <c r="P111" s="77"/>
      <c r="Q111" s="77"/>
      <c r="R111" s="77"/>
      <c r="S111" s="77"/>
      <c r="T111" s="77"/>
      <c r="U111" s="413"/>
      <c r="V111" s="413"/>
      <c r="W111" s="413"/>
      <c r="X111" s="77"/>
      <c r="Y111" s="77"/>
      <c r="Z111" s="77"/>
      <c r="AA111" s="77"/>
      <c r="AB111" s="77"/>
    </row>
    <row r="112" spans="1:28" s="97" customFormat="1" ht="12.75" customHeight="1" x14ac:dyDescent="0.2">
      <c r="A112" s="79" t="s">
        <v>413</v>
      </c>
      <c r="C112" s="98"/>
      <c r="D112" s="33"/>
      <c r="E112" s="247" t="s">
        <v>78</v>
      </c>
      <c r="F112" s="1042" t="str">
        <f>Translations!$B$252</f>
        <v>Cazan pe cărbune (arderea combustibililor)</v>
      </c>
      <c r="G112" s="1043"/>
      <c r="H112" s="1043"/>
      <c r="I112" s="1043"/>
      <c r="J112" s="1043"/>
      <c r="K112" s="1044"/>
      <c r="L112" s="1044"/>
      <c r="M112" s="1045"/>
      <c r="N112" s="269" t="s">
        <v>343</v>
      </c>
      <c r="O112" s="397"/>
      <c r="P112" s="77"/>
      <c r="Q112" s="77"/>
      <c r="R112" s="77"/>
      <c r="S112" s="77"/>
      <c r="T112" s="77"/>
      <c r="U112" s="413"/>
      <c r="V112" s="413"/>
      <c r="W112" s="413"/>
      <c r="X112" s="77"/>
      <c r="Y112" s="77"/>
      <c r="Z112" s="77"/>
      <c r="AA112" s="77"/>
      <c r="AB112" s="77"/>
    </row>
    <row r="113" spans="1:28" s="97" customFormat="1" ht="12.75" customHeight="1" thickBot="1" x14ac:dyDescent="0.25">
      <c r="A113" s="79" t="s">
        <v>413</v>
      </c>
      <c r="C113" s="98"/>
      <c r="D113" s="33"/>
      <c r="E113" s="247" t="s">
        <v>79</v>
      </c>
      <c r="F113" s="1042" t="str">
        <f>Translations!$B$253</f>
        <v>Cazan pe cărbune (descompunerea calcarului pentru depoluarea gazelor de ardere)</v>
      </c>
      <c r="G113" s="1043"/>
      <c r="H113" s="1043"/>
      <c r="I113" s="1043"/>
      <c r="J113" s="1043"/>
      <c r="K113" s="1044"/>
      <c r="L113" s="1044"/>
      <c r="M113" s="1045"/>
      <c r="N113" s="269" t="s">
        <v>343</v>
      </c>
      <c r="O113" s="397"/>
      <c r="P113" s="77"/>
      <c r="Q113" s="77"/>
      <c r="R113" s="77"/>
      <c r="S113" s="77"/>
      <c r="T113" s="77"/>
      <c r="U113" s="413"/>
      <c r="V113" s="413"/>
      <c r="W113" s="413"/>
      <c r="X113" s="77"/>
      <c r="Y113" s="77"/>
      <c r="Z113" s="77"/>
      <c r="AA113" s="77"/>
      <c r="AB113" s="77"/>
    </row>
    <row r="114" spans="1:28" s="97" customFormat="1" ht="12.75" customHeight="1" x14ac:dyDescent="0.2">
      <c r="A114" s="77"/>
      <c r="C114" s="98"/>
      <c r="D114" s="33"/>
      <c r="E114" s="106" t="s">
        <v>347</v>
      </c>
      <c r="F114" s="1068"/>
      <c r="G114" s="1069"/>
      <c r="H114" s="1069"/>
      <c r="I114" s="1069"/>
      <c r="J114" s="1069"/>
      <c r="K114" s="1010"/>
      <c r="L114" s="1010"/>
      <c r="M114" s="1011"/>
      <c r="N114" s="245"/>
      <c r="O114" s="397"/>
      <c r="P114" s="77"/>
      <c r="Q114" s="77"/>
      <c r="R114" s="77"/>
      <c r="S114" s="77"/>
      <c r="T114" s="77">
        <v>1</v>
      </c>
      <c r="U114" s="414" t="str">
        <f>IF(ISBLANK(F114),"",E114)</f>
        <v/>
      </c>
      <c r="V114" s="428" t="str">
        <f>IF(U114="","",MAX(V$113:V113)+1)</f>
        <v/>
      </c>
      <c r="W114" s="417" t="str">
        <f t="shared" ref="W114:W122" si="6">IF(COUNTIF($V$114:$V$124,T114)=1,INDEX($U$114:$U$124,MATCH(T114,$V$114:$V$124,0)) &amp; ": " &amp; INDEX($F$114:$F$124,MATCH(T114,$V$114:$V$124,0)),EUconst_NA)</f>
        <v>n.a.</v>
      </c>
      <c r="X114" s="77"/>
      <c r="Y114" s="77"/>
      <c r="Z114" s="77"/>
      <c r="AA114" s="77"/>
      <c r="AB114" s="77"/>
    </row>
    <row r="115" spans="1:28" s="97" customFormat="1" ht="12.75" customHeight="1" x14ac:dyDescent="0.2">
      <c r="A115" s="77"/>
      <c r="C115" s="98"/>
      <c r="D115" s="33"/>
      <c r="E115" s="106" t="s">
        <v>348</v>
      </c>
      <c r="F115" s="1068"/>
      <c r="G115" s="1069"/>
      <c r="H115" s="1069"/>
      <c r="I115" s="1069"/>
      <c r="J115" s="1069"/>
      <c r="K115" s="1010"/>
      <c r="L115" s="1010"/>
      <c r="M115" s="1011"/>
      <c r="N115" s="245"/>
      <c r="O115" s="397"/>
      <c r="P115" s="77"/>
      <c r="Q115" s="77"/>
      <c r="R115" s="77"/>
      <c r="S115" s="77"/>
      <c r="T115" s="77">
        <v>2</v>
      </c>
      <c r="U115" s="414" t="str">
        <f t="shared" ref="U115:U124" si="7">IF(ISBLANK(F115),"",E115)</f>
        <v/>
      </c>
      <c r="V115" s="428" t="str">
        <f>IF(U115="","",MAX(V$113:V114)+1)</f>
        <v/>
      </c>
      <c r="W115" s="419" t="str">
        <f t="shared" si="6"/>
        <v>n.a.</v>
      </c>
      <c r="X115" s="77"/>
      <c r="Y115" s="77"/>
      <c r="Z115" s="77"/>
      <c r="AA115" s="77"/>
      <c r="AB115" s="77"/>
    </row>
    <row r="116" spans="1:28" s="97" customFormat="1" ht="12.75" customHeight="1" x14ac:dyDescent="0.2">
      <c r="A116" s="77"/>
      <c r="C116" s="98"/>
      <c r="D116" s="33"/>
      <c r="E116" s="106" t="s">
        <v>349</v>
      </c>
      <c r="F116" s="1068"/>
      <c r="G116" s="1069"/>
      <c r="H116" s="1069"/>
      <c r="I116" s="1069"/>
      <c r="J116" s="1069"/>
      <c r="K116" s="1010"/>
      <c r="L116" s="1010"/>
      <c r="M116" s="1011"/>
      <c r="N116" s="245"/>
      <c r="O116" s="397"/>
      <c r="P116" s="77"/>
      <c r="Q116" s="77"/>
      <c r="R116" s="77"/>
      <c r="S116" s="77"/>
      <c r="T116" s="77">
        <v>3</v>
      </c>
      <c r="U116" s="414" t="str">
        <f t="shared" si="7"/>
        <v/>
      </c>
      <c r="V116" s="428" t="str">
        <f>IF(U116="","",MAX(V$113:V115)+1)</f>
        <v/>
      </c>
      <c r="W116" s="419" t="str">
        <f t="shared" si="6"/>
        <v>n.a.</v>
      </c>
      <c r="X116" s="77"/>
      <c r="Y116" s="77"/>
      <c r="Z116" s="77"/>
      <c r="AA116" s="77"/>
      <c r="AB116" s="77"/>
    </row>
    <row r="117" spans="1:28" s="97" customFormat="1" ht="12.75" customHeight="1" x14ac:dyDescent="0.2">
      <c r="A117" s="77"/>
      <c r="C117" s="98"/>
      <c r="D117" s="33"/>
      <c r="E117" s="106" t="s">
        <v>350</v>
      </c>
      <c r="F117" s="1068"/>
      <c r="G117" s="1069"/>
      <c r="H117" s="1069"/>
      <c r="I117" s="1069"/>
      <c r="J117" s="1069"/>
      <c r="K117" s="1010"/>
      <c r="L117" s="1010"/>
      <c r="M117" s="1011"/>
      <c r="N117" s="245"/>
      <c r="O117" s="397"/>
      <c r="P117" s="77"/>
      <c r="Q117" s="77"/>
      <c r="R117" s="77"/>
      <c r="S117" s="77"/>
      <c r="T117" s="77">
        <v>4</v>
      </c>
      <c r="U117" s="414" t="str">
        <f t="shared" si="7"/>
        <v/>
      </c>
      <c r="V117" s="428" t="str">
        <f>IF(U117="","",MAX(V$113:V116)+1)</f>
        <v/>
      </c>
      <c r="W117" s="419" t="str">
        <f t="shared" si="6"/>
        <v>n.a.</v>
      </c>
      <c r="X117" s="77"/>
      <c r="Y117" s="77"/>
      <c r="Z117" s="77"/>
      <c r="AA117" s="77"/>
      <c r="AB117" s="77"/>
    </row>
    <row r="118" spans="1:28" s="97" customFormat="1" ht="12.75" customHeight="1" x14ac:dyDescent="0.2">
      <c r="A118" s="77"/>
      <c r="C118" s="98"/>
      <c r="D118" s="33"/>
      <c r="E118" s="106" t="s">
        <v>351</v>
      </c>
      <c r="F118" s="1068"/>
      <c r="G118" s="1069"/>
      <c r="H118" s="1069"/>
      <c r="I118" s="1069"/>
      <c r="J118" s="1069"/>
      <c r="K118" s="1010"/>
      <c r="L118" s="1010"/>
      <c r="M118" s="1011"/>
      <c r="N118" s="245"/>
      <c r="O118" s="397"/>
      <c r="P118" s="77"/>
      <c r="Q118" s="77"/>
      <c r="R118" s="77"/>
      <c r="S118" s="77"/>
      <c r="T118" s="77">
        <v>5</v>
      </c>
      <c r="U118" s="414" t="str">
        <f t="shared" si="7"/>
        <v/>
      </c>
      <c r="V118" s="428" t="str">
        <f>IF(U118="","",MAX(V$113:V117)+1)</f>
        <v/>
      </c>
      <c r="W118" s="419" t="str">
        <f t="shared" si="6"/>
        <v>n.a.</v>
      </c>
      <c r="X118" s="77"/>
      <c r="Y118" s="77"/>
      <c r="Z118" s="77"/>
      <c r="AA118" s="77"/>
      <c r="AB118" s="77"/>
    </row>
    <row r="119" spans="1:28" s="97" customFormat="1" ht="12.75" customHeight="1" x14ac:dyDescent="0.2">
      <c r="A119" s="77"/>
      <c r="C119" s="98"/>
      <c r="D119" s="33"/>
      <c r="E119" s="106" t="s">
        <v>337</v>
      </c>
      <c r="F119" s="1068"/>
      <c r="G119" s="1069"/>
      <c r="H119" s="1069"/>
      <c r="I119" s="1069"/>
      <c r="J119" s="1069"/>
      <c r="K119" s="1010"/>
      <c r="L119" s="1010"/>
      <c r="M119" s="1011"/>
      <c r="N119" s="245"/>
      <c r="O119" s="397"/>
      <c r="P119" s="77"/>
      <c r="Q119" s="77"/>
      <c r="R119" s="77"/>
      <c r="S119" s="77"/>
      <c r="T119" s="77">
        <v>6</v>
      </c>
      <c r="U119" s="414" t="str">
        <f t="shared" si="7"/>
        <v/>
      </c>
      <c r="V119" s="428" t="str">
        <f>IF(U119="","",MAX(V$113:V118)+1)</f>
        <v/>
      </c>
      <c r="W119" s="419" t="str">
        <f t="shared" si="6"/>
        <v>n.a.</v>
      </c>
      <c r="X119" s="77"/>
      <c r="Y119" s="77"/>
      <c r="Z119" s="77"/>
      <c r="AA119" s="77"/>
      <c r="AB119" s="77"/>
    </row>
    <row r="120" spans="1:28" s="97" customFormat="1" ht="12.75" customHeight="1" x14ac:dyDescent="0.2">
      <c r="A120" s="77"/>
      <c r="C120" s="98"/>
      <c r="D120" s="33"/>
      <c r="E120" s="106" t="s">
        <v>338</v>
      </c>
      <c r="F120" s="1068"/>
      <c r="G120" s="1069"/>
      <c r="H120" s="1069"/>
      <c r="I120" s="1069"/>
      <c r="J120" s="1069"/>
      <c r="K120" s="1010"/>
      <c r="L120" s="1010"/>
      <c r="M120" s="1011"/>
      <c r="N120" s="245"/>
      <c r="O120" s="397"/>
      <c r="P120" s="77"/>
      <c r="Q120" s="77"/>
      <c r="R120" s="77"/>
      <c r="S120" s="77"/>
      <c r="T120" s="77">
        <v>7</v>
      </c>
      <c r="U120" s="414" t="str">
        <f t="shared" si="7"/>
        <v/>
      </c>
      <c r="V120" s="428" t="str">
        <f>IF(U120="","",MAX(V$113:V119)+1)</f>
        <v/>
      </c>
      <c r="W120" s="419" t="str">
        <f t="shared" si="6"/>
        <v>n.a.</v>
      </c>
      <c r="X120" s="77"/>
      <c r="Y120" s="77"/>
      <c r="Z120" s="77"/>
      <c r="AA120" s="77"/>
      <c r="AB120" s="77"/>
    </row>
    <row r="121" spans="1:28" s="97" customFormat="1" ht="12.75" customHeight="1" x14ac:dyDescent="0.2">
      <c r="A121" s="77"/>
      <c r="C121" s="98"/>
      <c r="D121" s="33"/>
      <c r="E121" s="106" t="s">
        <v>339</v>
      </c>
      <c r="F121" s="1068"/>
      <c r="G121" s="1069"/>
      <c r="H121" s="1069"/>
      <c r="I121" s="1069"/>
      <c r="J121" s="1069"/>
      <c r="K121" s="1010"/>
      <c r="L121" s="1010"/>
      <c r="M121" s="1011"/>
      <c r="N121" s="245"/>
      <c r="O121" s="397"/>
      <c r="P121" s="77"/>
      <c r="Q121" s="77"/>
      <c r="R121" s="77"/>
      <c r="S121" s="77"/>
      <c r="T121" s="77">
        <v>8</v>
      </c>
      <c r="U121" s="414" t="str">
        <f t="shared" si="7"/>
        <v/>
      </c>
      <c r="V121" s="428" t="str">
        <f>IF(U121="","",MAX(V$113:V120)+1)</f>
        <v/>
      </c>
      <c r="W121" s="419" t="str">
        <f t="shared" si="6"/>
        <v>n.a.</v>
      </c>
      <c r="X121" s="77"/>
      <c r="Y121" s="77"/>
      <c r="Z121" s="77"/>
      <c r="AA121" s="77"/>
      <c r="AB121" s="77"/>
    </row>
    <row r="122" spans="1:28" s="97" customFormat="1" ht="12.75" customHeight="1" x14ac:dyDescent="0.2">
      <c r="A122" s="77"/>
      <c r="C122" s="98"/>
      <c r="D122" s="33"/>
      <c r="E122" s="106" t="s">
        <v>340</v>
      </c>
      <c r="F122" s="1068"/>
      <c r="G122" s="1069"/>
      <c r="H122" s="1069"/>
      <c r="I122" s="1069"/>
      <c r="J122" s="1069"/>
      <c r="K122" s="1010"/>
      <c r="L122" s="1010"/>
      <c r="M122" s="1011"/>
      <c r="N122" s="245"/>
      <c r="O122" s="397"/>
      <c r="P122" s="77"/>
      <c r="Q122" s="77"/>
      <c r="R122" s="77"/>
      <c r="S122" s="77"/>
      <c r="T122" s="77">
        <v>9</v>
      </c>
      <c r="U122" s="414" t="str">
        <f t="shared" si="7"/>
        <v/>
      </c>
      <c r="V122" s="428" t="str">
        <f>IF(U122="","",MAX(V$113:V121)+1)</f>
        <v/>
      </c>
      <c r="W122" s="419" t="str">
        <f t="shared" si="6"/>
        <v>n.a.</v>
      </c>
      <c r="X122" s="77"/>
      <c r="Y122" s="77"/>
      <c r="Z122" s="77"/>
      <c r="AA122" s="77"/>
      <c r="AB122" s="77"/>
    </row>
    <row r="123" spans="1:28" s="97" customFormat="1" ht="12.75" customHeight="1" x14ac:dyDescent="0.2">
      <c r="A123" s="77"/>
      <c r="C123" s="98"/>
      <c r="D123" s="33"/>
      <c r="E123" s="106" t="s">
        <v>341</v>
      </c>
      <c r="F123" s="1068"/>
      <c r="G123" s="1069"/>
      <c r="H123" s="1069"/>
      <c r="I123" s="1069"/>
      <c r="J123" s="1069"/>
      <c r="K123" s="1010"/>
      <c r="L123" s="1010"/>
      <c r="M123" s="1011"/>
      <c r="N123" s="245"/>
      <c r="O123" s="397"/>
      <c r="P123" s="77"/>
      <c r="Q123" s="77"/>
      <c r="R123" s="77"/>
      <c r="S123" s="77"/>
      <c r="T123" s="77">
        <v>10</v>
      </c>
      <c r="U123" s="414" t="str">
        <f t="shared" si="7"/>
        <v/>
      </c>
      <c r="V123" s="428" t="str">
        <f>IF(U123="","",MAX(V$113:V122)+1)</f>
        <v/>
      </c>
      <c r="W123" s="419" t="str">
        <f>IF(COUNTIF($V$114:$V$124,T123)=1,INDEX($U$114:$U$124,MATCH(T123,$V$114:$V$124,0)) &amp; ": " &amp; INDEX($F$114:$F$124,MATCH(T123,$V$114:$V$124,0)),EUconst_NA)</f>
        <v>n.a.</v>
      </c>
      <c r="X123" s="77"/>
      <c r="Y123" s="77"/>
      <c r="Z123" s="77"/>
      <c r="AA123" s="77"/>
      <c r="AB123" s="77"/>
    </row>
    <row r="124" spans="1:28" s="97" customFormat="1" ht="12.6" hidden="1" customHeight="1" thickBot="1" x14ac:dyDescent="0.25">
      <c r="A124" s="79" t="s">
        <v>322</v>
      </c>
      <c r="C124" s="98"/>
      <c r="D124" s="33"/>
      <c r="E124" s="106"/>
      <c r="F124" s="1068"/>
      <c r="G124" s="1069"/>
      <c r="H124" s="1069"/>
      <c r="I124" s="1069"/>
      <c r="J124" s="1069"/>
      <c r="K124" s="1010"/>
      <c r="L124" s="1010"/>
      <c r="M124" s="1011"/>
      <c r="N124" s="245"/>
      <c r="O124" s="397"/>
      <c r="P124" s="77"/>
      <c r="Q124" s="77"/>
      <c r="R124" s="77"/>
      <c r="S124" s="77"/>
      <c r="T124" s="77"/>
      <c r="U124" s="414" t="str">
        <f t="shared" si="7"/>
        <v/>
      </c>
      <c r="V124" s="428" t="str">
        <f>IF(U124="","",MAX(V$113:V123)+1)</f>
        <v/>
      </c>
      <c r="W124" s="429"/>
      <c r="X124" s="77"/>
      <c r="Y124" s="77"/>
      <c r="Z124" s="77"/>
      <c r="AA124" s="77"/>
      <c r="AB124" s="77"/>
    </row>
    <row r="125" spans="1:28" s="97" customFormat="1" ht="12.6" customHeight="1" x14ac:dyDescent="0.2">
      <c r="A125" s="79" t="s">
        <v>408</v>
      </c>
      <c r="C125" s="98"/>
      <c r="D125" s="33"/>
      <c r="M125" s="391"/>
      <c r="O125" s="397"/>
      <c r="P125" s="77"/>
      <c r="Q125" s="77"/>
      <c r="R125" s="77"/>
      <c r="S125" s="77"/>
      <c r="T125" s="77"/>
      <c r="U125" s="430"/>
      <c r="V125" s="77"/>
      <c r="W125" s="290"/>
      <c r="X125" s="77"/>
      <c r="Y125" s="77"/>
      <c r="Z125" s="77"/>
      <c r="AA125" s="77"/>
      <c r="AB125" s="77"/>
    </row>
    <row r="126" spans="1:28" s="97" customFormat="1" ht="4.9000000000000004" customHeight="1" x14ac:dyDescent="0.2">
      <c r="A126" s="79"/>
      <c r="C126" s="98"/>
      <c r="D126" s="33"/>
      <c r="G126" s="953" t="str">
        <f>Translations!$B$254</f>
        <v>Apăsați pe „+” pentru a adăuga mai multe surse de emisie</v>
      </c>
      <c r="H126" s="953"/>
      <c r="I126" s="953"/>
      <c r="J126" s="953"/>
      <c r="K126" s="1074"/>
      <c r="M126" s="391"/>
      <c r="O126" s="397"/>
      <c r="P126" s="77"/>
      <c r="Q126" s="77"/>
      <c r="R126" s="77"/>
      <c r="S126" s="77"/>
      <c r="T126" s="77"/>
      <c r="U126" s="430"/>
      <c r="V126" s="77"/>
      <c r="W126" s="290"/>
      <c r="X126" s="77"/>
      <c r="Y126" s="77"/>
      <c r="Z126" s="77"/>
      <c r="AA126" s="77"/>
      <c r="AB126" s="77"/>
    </row>
    <row r="127" spans="1:28" s="97" customFormat="1" ht="12.75" customHeight="1" x14ac:dyDescent="0.2">
      <c r="A127" s="79"/>
      <c r="C127" s="98"/>
      <c r="D127" s="33"/>
      <c r="G127" s="953"/>
      <c r="H127" s="953"/>
      <c r="I127" s="953"/>
      <c r="J127" s="953"/>
      <c r="K127" s="1074"/>
      <c r="M127" s="391"/>
      <c r="O127" s="397"/>
      <c r="P127" s="77"/>
      <c r="Q127" s="77"/>
      <c r="R127" s="77"/>
      <c r="S127" s="77"/>
      <c r="T127" s="77"/>
      <c r="U127" s="430"/>
      <c r="V127" s="77"/>
      <c r="W127" s="290"/>
      <c r="X127" s="77"/>
      <c r="Y127" s="77"/>
      <c r="Z127" s="77"/>
      <c r="AA127" s="77"/>
      <c r="AB127" s="77"/>
    </row>
    <row r="128" spans="1:28" s="97" customFormat="1" ht="4.9000000000000004" customHeight="1" x14ac:dyDescent="0.2">
      <c r="A128" s="79"/>
      <c r="C128" s="98"/>
      <c r="D128" s="33"/>
      <c r="G128" s="953"/>
      <c r="H128" s="953"/>
      <c r="I128" s="953"/>
      <c r="J128" s="953"/>
      <c r="K128" s="1074"/>
      <c r="M128" s="391"/>
      <c r="O128" s="397"/>
      <c r="P128" s="77"/>
      <c r="Q128" s="77"/>
      <c r="R128" s="77"/>
      <c r="S128" s="77"/>
      <c r="T128" s="77"/>
      <c r="U128" s="430"/>
      <c r="V128" s="77"/>
      <c r="W128" s="290"/>
      <c r="X128" s="77"/>
      <c r="Y128" s="77"/>
      <c r="Z128" s="77"/>
      <c r="AA128" s="77"/>
      <c r="AB128" s="77"/>
    </row>
    <row r="129" spans="1:28" s="97" customFormat="1" ht="12.6" customHeight="1" x14ac:dyDescent="0.2">
      <c r="A129" s="77"/>
      <c r="C129" s="98"/>
      <c r="D129" s="33"/>
      <c r="O129" s="397"/>
      <c r="P129" s="77"/>
      <c r="Q129" s="77"/>
      <c r="R129" s="77"/>
      <c r="S129" s="77"/>
      <c r="T129" s="290"/>
      <c r="U129" s="430"/>
      <c r="V129" s="77"/>
      <c r="W129" s="290"/>
      <c r="X129" s="77"/>
      <c r="Y129" s="77"/>
      <c r="Z129" s="77"/>
      <c r="AA129" s="77"/>
      <c r="AB129" s="77"/>
    </row>
    <row r="130" spans="1:28" s="44" customFormat="1" ht="12.75" customHeight="1" x14ac:dyDescent="0.2">
      <c r="A130" s="288"/>
      <c r="C130" s="393"/>
      <c r="D130" s="120" t="s">
        <v>186</v>
      </c>
      <c r="E130" s="120" t="str">
        <f>Translations!$B$255</f>
        <v>Puncte de emisie și GES emise:</v>
      </c>
      <c r="F130" s="121"/>
      <c r="G130" s="121"/>
      <c r="H130" s="121"/>
      <c r="I130" s="121"/>
      <c r="J130" s="121"/>
      <c r="K130" s="1"/>
      <c r="L130" s="1"/>
      <c r="M130" s="1"/>
      <c r="O130" s="397"/>
      <c r="P130" s="427"/>
      <c r="Q130" s="427"/>
      <c r="R130" s="288"/>
      <c r="S130" s="288"/>
      <c r="T130" s="288"/>
      <c r="U130" s="288"/>
      <c r="V130" s="288"/>
      <c r="W130" s="288"/>
      <c r="X130" s="288"/>
      <c r="Y130" s="288"/>
      <c r="Z130" s="288"/>
      <c r="AA130" s="288"/>
      <c r="AB130" s="288"/>
    </row>
    <row r="131" spans="1:28" s="97" customFormat="1" ht="12.75" customHeight="1" x14ac:dyDescent="0.2">
      <c r="A131" s="77"/>
      <c r="C131" s="98"/>
      <c r="D131" s="33"/>
      <c r="E131" s="1026" t="str">
        <f>Translations!$B$256</f>
        <v>Enumerați și descrieți pe scurt toate punctele de emisie relevante (inclusiv sursele de emisii difuze).</v>
      </c>
      <c r="F131" s="1026"/>
      <c r="G131" s="1026"/>
      <c r="H131" s="1026"/>
      <c r="I131" s="1026"/>
      <c r="J131" s="1026"/>
      <c r="K131" s="1026"/>
      <c r="L131" s="1026"/>
      <c r="M131" s="1026"/>
      <c r="N131" s="1026"/>
      <c r="O131" s="397"/>
      <c r="P131" s="410"/>
      <c r="Q131" s="410"/>
      <c r="R131" s="77"/>
      <c r="S131" s="77"/>
      <c r="T131" s="77"/>
      <c r="U131" s="77"/>
      <c r="V131" s="77"/>
      <c r="W131" s="77"/>
      <c r="X131" s="77"/>
      <c r="Y131" s="77"/>
      <c r="Z131" s="77"/>
      <c r="AA131" s="77"/>
      <c r="AB131" s="77"/>
    </row>
    <row r="132" spans="1:28" s="97" customFormat="1" ht="25.5" customHeight="1" x14ac:dyDescent="0.2">
      <c r="A132" s="77"/>
      <c r="C132" s="98"/>
      <c r="D132" s="33"/>
      <c r="E132" s="1026" t="str">
        <f>Translations!$B$257</f>
        <v>De asemenea, selectați activitățile din anexa I, sursele de emisie și GES emise din listele verticale [în legătură cu datele introduse în secțiunea 5(c) de mai sus]. Dacă este vorba de mai mult de o activitate sau sursă de emisie, introduceți, de exemplu, „A1, A2”.</v>
      </c>
      <c r="F132" s="1026"/>
      <c r="G132" s="1026"/>
      <c r="H132" s="1026"/>
      <c r="I132" s="1026"/>
      <c r="J132" s="1026"/>
      <c r="K132" s="1026"/>
      <c r="L132" s="1026"/>
      <c r="M132" s="1026"/>
      <c r="N132" s="1026"/>
      <c r="O132" s="397"/>
      <c r="P132" s="410"/>
      <c r="Q132" s="410"/>
      <c r="R132" s="77"/>
      <c r="S132" s="77"/>
      <c r="T132" s="77"/>
      <c r="U132" s="77"/>
      <c r="V132" s="77"/>
      <c r="W132" s="77"/>
      <c r="X132" s="77"/>
      <c r="Y132" s="77"/>
      <c r="Z132" s="77"/>
      <c r="AA132" s="77"/>
      <c r="AB132" s="77"/>
    </row>
    <row r="133" spans="1:28" s="97" customFormat="1" ht="12.75" customHeight="1" x14ac:dyDescent="0.2">
      <c r="A133" s="77"/>
      <c r="C133" s="98"/>
      <c r="D133" s="33"/>
      <c r="E133" s="1075" t="str">
        <f>Translations!$B$258</f>
        <v>Această listă va fi disponibilă ca listă verticală la următoarele litere de mai jos (d și e), acolo unde este necesară o trimitere la punctul de emisie relevant.</v>
      </c>
      <c r="F133" s="877"/>
      <c r="G133" s="877"/>
      <c r="H133" s="877"/>
      <c r="I133" s="877"/>
      <c r="J133" s="877"/>
      <c r="K133" s="877"/>
      <c r="L133" s="877"/>
      <c r="M133" s="877"/>
      <c r="N133" s="877"/>
      <c r="O133" s="397"/>
      <c r="P133" s="77"/>
      <c r="Q133" s="77"/>
      <c r="R133" s="77"/>
      <c r="S133" s="77"/>
      <c r="T133" s="77"/>
      <c r="U133" s="77"/>
      <c r="V133" s="77"/>
      <c r="W133" s="77"/>
      <c r="X133" s="77"/>
      <c r="Y133" s="77"/>
      <c r="Z133" s="77"/>
      <c r="AA133" s="77"/>
      <c r="AB133" s="77"/>
    </row>
    <row r="134" spans="1:28" s="97" customFormat="1" ht="12.75" customHeight="1" x14ac:dyDescent="0.2">
      <c r="A134" s="77"/>
      <c r="C134" s="98"/>
      <c r="D134" s="33"/>
      <c r="E134" s="957" t="str">
        <f>Translations!$B$135</f>
        <v>Pentru a afişa/ascunde exemplele, apăsați butonul „Exemple” din zona de navigație.</v>
      </c>
      <c r="F134" s="1073"/>
      <c r="G134" s="1073"/>
      <c r="H134" s="1073"/>
      <c r="I134" s="1073"/>
      <c r="J134" s="1073"/>
      <c r="K134" s="1073"/>
      <c r="L134" s="1073"/>
      <c r="M134" s="1073"/>
      <c r="N134" s="1073"/>
      <c r="O134" s="397"/>
      <c r="P134" s="77"/>
      <c r="Q134" s="77"/>
      <c r="R134" s="77"/>
      <c r="S134" s="77"/>
      <c r="T134" s="77"/>
      <c r="U134" s="77"/>
      <c r="V134" s="77"/>
      <c r="W134" s="77"/>
      <c r="X134" s="77"/>
      <c r="Y134" s="77"/>
      <c r="Z134" s="77"/>
      <c r="AA134" s="77"/>
      <c r="AB134" s="77"/>
    </row>
    <row r="135" spans="1:28" s="97" customFormat="1" ht="5.0999999999999996" customHeight="1" x14ac:dyDescent="0.2">
      <c r="A135" s="77"/>
      <c r="C135" s="98"/>
      <c r="D135" s="33"/>
      <c r="E135" s="391"/>
      <c r="F135" s="391"/>
      <c r="G135" s="391"/>
      <c r="H135" s="391"/>
      <c r="I135" s="391"/>
      <c r="J135" s="391"/>
      <c r="K135" s="391"/>
      <c r="L135" s="391"/>
      <c r="M135" s="391"/>
      <c r="O135" s="397"/>
      <c r="P135" s="77"/>
      <c r="Q135" s="77"/>
      <c r="R135" s="77"/>
      <c r="S135" s="77"/>
      <c r="T135" s="77"/>
      <c r="U135" s="77"/>
      <c r="V135" s="77"/>
      <c r="W135" s="77"/>
      <c r="X135" s="77"/>
      <c r="Y135" s="77"/>
      <c r="Z135" s="77"/>
      <c r="AA135" s="77"/>
      <c r="AB135" s="77"/>
    </row>
    <row r="136" spans="1:28" s="97" customFormat="1" ht="33.75" x14ac:dyDescent="0.2">
      <c r="A136" s="77"/>
      <c r="C136" s="98"/>
      <c r="D136" s="33"/>
      <c r="E136" s="404" t="str">
        <f>Translations!$B$259</f>
        <v>Ref. punct de emisie
PE1, PE2,...</v>
      </c>
      <c r="F136" s="1091" t="str">
        <f>Translations!$B$260</f>
        <v>Descrierea punctului de emisie</v>
      </c>
      <c r="G136" s="1092"/>
      <c r="H136" s="1092"/>
      <c r="I136" s="1092"/>
      <c r="J136" s="1092"/>
      <c r="K136" s="1099"/>
      <c r="L136" s="405" t="str">
        <f>Translations!$B$250</f>
        <v>Ref. activitate</v>
      </c>
      <c r="M136" s="405" t="str">
        <f>Translations!$B$261</f>
        <v>Ref. sursă de emisie</v>
      </c>
      <c r="N136" s="405" t="str">
        <f>Translations!$B$212</f>
        <v>Emisii de GES</v>
      </c>
      <c r="O136" s="397"/>
      <c r="P136" s="77"/>
      <c r="Q136" s="77"/>
      <c r="R136" s="77"/>
      <c r="S136" s="77"/>
      <c r="T136" s="77"/>
      <c r="U136" s="413" t="s">
        <v>357</v>
      </c>
      <c r="V136" s="413" t="s">
        <v>357</v>
      </c>
      <c r="W136" s="413" t="s">
        <v>357</v>
      </c>
      <c r="X136" s="77"/>
      <c r="Y136" s="77"/>
      <c r="Z136" s="77"/>
      <c r="AA136" s="77"/>
      <c r="AB136" s="79" t="s">
        <v>230</v>
      </c>
    </row>
    <row r="137" spans="1:28" s="97" customFormat="1" ht="12.75" customHeight="1" x14ac:dyDescent="0.2">
      <c r="A137" s="79" t="s">
        <v>413</v>
      </c>
      <c r="C137" s="98"/>
      <c r="D137" s="33"/>
      <c r="E137" s="247" t="s">
        <v>81</v>
      </c>
      <c r="F137" s="1086" t="str">
        <f>Translations!$B$262</f>
        <v>Coş 1 (cazan pe cărbune)</v>
      </c>
      <c r="G137" s="1087"/>
      <c r="H137" s="1087"/>
      <c r="I137" s="1087"/>
      <c r="J137" s="1087"/>
      <c r="K137" s="1087"/>
      <c r="L137" s="456" t="s">
        <v>70</v>
      </c>
      <c r="M137" s="456" t="s">
        <v>80</v>
      </c>
      <c r="N137" s="456" t="s">
        <v>516</v>
      </c>
      <c r="O137" s="397"/>
      <c r="P137" s="77"/>
      <c r="Q137" s="77"/>
      <c r="R137" s="77"/>
      <c r="S137" s="77"/>
      <c r="T137" s="77"/>
      <c r="U137" s="413"/>
      <c r="V137" s="413"/>
      <c r="W137" s="413"/>
      <c r="X137" s="77"/>
      <c r="Y137" s="77"/>
      <c r="Z137" s="77"/>
      <c r="AA137" s="77"/>
      <c r="AB137" s="77"/>
    </row>
    <row r="138" spans="1:28" s="97" customFormat="1" ht="12.75" customHeight="1" thickBot="1" x14ac:dyDescent="0.25">
      <c r="A138" s="79" t="s">
        <v>413</v>
      </c>
      <c r="C138" s="98"/>
      <c r="D138" s="33"/>
      <c r="E138" s="247" t="s">
        <v>82</v>
      </c>
      <c r="F138" s="1086" t="str">
        <f>Translations!$B$263</f>
        <v>Coş 2 (cuptor de ciment)</v>
      </c>
      <c r="G138" s="1087"/>
      <c r="H138" s="1087"/>
      <c r="I138" s="1087"/>
      <c r="J138" s="1087"/>
      <c r="K138" s="1087"/>
      <c r="L138" s="456" t="s">
        <v>69</v>
      </c>
      <c r="M138" s="456" t="s">
        <v>77</v>
      </c>
      <c r="N138" s="456" t="s">
        <v>516</v>
      </c>
      <c r="O138" s="397"/>
      <c r="P138" s="77"/>
      <c r="Q138" s="77"/>
      <c r="R138" s="77"/>
      <c r="S138" s="77"/>
      <c r="T138" s="77"/>
      <c r="U138" s="413"/>
      <c r="V138" s="413"/>
      <c r="W138" s="413"/>
      <c r="X138" s="77"/>
      <c r="Y138" s="77"/>
      <c r="Z138" s="77"/>
      <c r="AA138" s="77"/>
      <c r="AB138" s="77"/>
    </row>
    <row r="139" spans="1:28" s="97" customFormat="1" ht="12.75" customHeight="1" x14ac:dyDescent="0.2">
      <c r="A139" s="77"/>
      <c r="C139" s="98"/>
      <c r="D139" s="33"/>
      <c r="E139" s="106" t="s">
        <v>243</v>
      </c>
      <c r="F139" s="1017"/>
      <c r="G139" s="1017"/>
      <c r="H139" s="1017"/>
      <c r="I139" s="1017"/>
      <c r="J139" s="1017"/>
      <c r="K139" s="905"/>
      <c r="L139" s="245"/>
      <c r="M139" s="245"/>
      <c r="N139" s="245"/>
      <c r="O139" s="397"/>
      <c r="P139" s="77"/>
      <c r="Q139" s="77"/>
      <c r="R139" s="77"/>
      <c r="S139" s="77"/>
      <c r="T139" s="77">
        <v>1</v>
      </c>
      <c r="U139" s="414" t="str">
        <f>IF(ISBLANK(F139),"",E139)</f>
        <v/>
      </c>
      <c r="V139" s="428" t="str">
        <f>IF(U139="","",MAX(V$138:V138)+1)</f>
        <v/>
      </c>
      <c r="W139" s="417" t="str">
        <f>IF(COUNTIF($V$139:$V$149,T139)=1,INDEX($U$139:$U$149,MATCH(T139,$V$139:$V$149,0)) &amp; ": " &amp; INDEX($F$139:$F$149,MATCH(T139,$V$139:$V$149,0)),EUconst_NA)</f>
        <v>n.a.</v>
      </c>
      <c r="X139" s="77"/>
      <c r="Y139" s="77"/>
      <c r="Z139" s="77"/>
      <c r="AA139" s="77"/>
      <c r="AB139" s="415" t="b">
        <f t="shared" ref="AB139:AB149" si="8">IF(OR(CNTR_InstHasMeasurement=TRUE,CNTR_InstHasN2O=TRUE,CNTR_InstHasTransferredCO2=TRUE),FALSE,IF(COUNTA(CNTR_ListRelevantSections)&gt;0,TRUE,FALSE))</f>
        <v>0</v>
      </c>
    </row>
    <row r="140" spans="1:28" s="97" customFormat="1" ht="12.75" customHeight="1" x14ac:dyDescent="0.2">
      <c r="A140" s="77"/>
      <c r="C140" s="98"/>
      <c r="D140" s="33"/>
      <c r="E140" s="106" t="s">
        <v>244</v>
      </c>
      <c r="F140" s="1017"/>
      <c r="G140" s="1017"/>
      <c r="H140" s="1017"/>
      <c r="I140" s="1017"/>
      <c r="J140" s="1017"/>
      <c r="K140" s="905"/>
      <c r="L140" s="245"/>
      <c r="M140" s="245"/>
      <c r="N140" s="245"/>
      <c r="O140" s="397"/>
      <c r="P140" s="77"/>
      <c r="Q140" s="77"/>
      <c r="R140" s="77"/>
      <c r="S140" s="77"/>
      <c r="T140" s="77">
        <v>2</v>
      </c>
      <c r="U140" s="414" t="str">
        <f>IF(ISBLANK(F140),"",E140)</f>
        <v/>
      </c>
      <c r="V140" s="428" t="str">
        <f>IF(U140="","",MAX(V$138:V139)+1)</f>
        <v/>
      </c>
      <c r="W140" s="419" t="str">
        <f t="shared" ref="W140:W148" si="9">IF(COUNTIF($V$139:$V$149,T140)=1,INDEX($U$139:$U$149,MATCH(T140,$V$139:$V$149,0)) &amp; ": " &amp; INDEX($F$139:$F$149,MATCH(T140,$V$139:$V$149,0)),EUconst_NA)</f>
        <v>n.a.</v>
      </c>
      <c r="X140" s="77"/>
      <c r="Y140" s="77"/>
      <c r="Z140" s="77"/>
      <c r="AA140" s="77"/>
      <c r="AB140" s="415" t="b">
        <f t="shared" si="8"/>
        <v>0</v>
      </c>
    </row>
    <row r="141" spans="1:28" s="97" customFormat="1" ht="12.75" customHeight="1" x14ac:dyDescent="0.2">
      <c r="A141" s="77"/>
      <c r="C141" s="98"/>
      <c r="D141" s="33"/>
      <c r="E141" s="106" t="s">
        <v>245</v>
      </c>
      <c r="F141" s="1017"/>
      <c r="G141" s="1017"/>
      <c r="H141" s="1017"/>
      <c r="I141" s="1017"/>
      <c r="J141" s="1017"/>
      <c r="K141" s="905"/>
      <c r="L141" s="245"/>
      <c r="M141" s="245"/>
      <c r="N141" s="245"/>
      <c r="O141" s="397"/>
      <c r="P141" s="77"/>
      <c r="Q141" s="77"/>
      <c r="R141" s="77"/>
      <c r="S141" s="77"/>
      <c r="T141" s="77">
        <v>3</v>
      </c>
      <c r="U141" s="414" t="str">
        <f t="shared" ref="U141:U149" si="10">IF(ISBLANK(F141),"",E141)</f>
        <v/>
      </c>
      <c r="V141" s="428" t="str">
        <f>IF(U141="","",MAX(V$138:V140)+1)</f>
        <v/>
      </c>
      <c r="W141" s="419" t="str">
        <f t="shared" si="9"/>
        <v>n.a.</v>
      </c>
      <c r="X141" s="77"/>
      <c r="Y141" s="77"/>
      <c r="Z141" s="77"/>
      <c r="AA141" s="77"/>
      <c r="AB141" s="415" t="b">
        <f t="shared" si="8"/>
        <v>0</v>
      </c>
    </row>
    <row r="142" spans="1:28" s="97" customFormat="1" ht="12.75" customHeight="1" x14ac:dyDescent="0.2">
      <c r="A142" s="77"/>
      <c r="C142" s="98"/>
      <c r="D142" s="33"/>
      <c r="E142" s="106" t="s">
        <v>246</v>
      </c>
      <c r="F142" s="1017"/>
      <c r="G142" s="1017"/>
      <c r="H142" s="1017"/>
      <c r="I142" s="1017"/>
      <c r="J142" s="1017"/>
      <c r="K142" s="905"/>
      <c r="L142" s="245"/>
      <c r="M142" s="245"/>
      <c r="N142" s="245"/>
      <c r="O142" s="397"/>
      <c r="P142" s="77"/>
      <c r="Q142" s="77"/>
      <c r="R142" s="77"/>
      <c r="S142" s="77"/>
      <c r="T142" s="77">
        <v>4</v>
      </c>
      <c r="U142" s="414" t="str">
        <f t="shared" si="10"/>
        <v/>
      </c>
      <c r="V142" s="428" t="str">
        <f>IF(U142="","",MAX(V$138:V141)+1)</f>
        <v/>
      </c>
      <c r="W142" s="419" t="str">
        <f t="shared" si="9"/>
        <v>n.a.</v>
      </c>
      <c r="X142" s="77"/>
      <c r="Y142" s="77"/>
      <c r="Z142" s="77"/>
      <c r="AA142" s="77"/>
      <c r="AB142" s="415" t="b">
        <f t="shared" si="8"/>
        <v>0</v>
      </c>
    </row>
    <row r="143" spans="1:28" s="97" customFormat="1" ht="12.75" customHeight="1" x14ac:dyDescent="0.2">
      <c r="A143" s="77"/>
      <c r="C143" s="98"/>
      <c r="D143" s="33"/>
      <c r="E143" s="106" t="s">
        <v>247</v>
      </c>
      <c r="F143" s="1017"/>
      <c r="G143" s="1017"/>
      <c r="H143" s="1017"/>
      <c r="I143" s="1017"/>
      <c r="J143" s="1017"/>
      <c r="K143" s="905"/>
      <c r="L143" s="245"/>
      <c r="M143" s="245"/>
      <c r="N143" s="245"/>
      <c r="O143" s="397"/>
      <c r="P143" s="77"/>
      <c r="Q143" s="77"/>
      <c r="R143" s="77"/>
      <c r="S143" s="77"/>
      <c r="T143" s="77">
        <v>5</v>
      </c>
      <c r="U143" s="414" t="str">
        <f t="shared" si="10"/>
        <v/>
      </c>
      <c r="V143" s="428" t="str">
        <f>IF(U143="","",MAX(V$138:V142)+1)</f>
        <v/>
      </c>
      <c r="W143" s="419" t="str">
        <f t="shared" si="9"/>
        <v>n.a.</v>
      </c>
      <c r="X143" s="77"/>
      <c r="Y143" s="77"/>
      <c r="Z143" s="77"/>
      <c r="AA143" s="77"/>
      <c r="AB143" s="415" t="b">
        <f t="shared" si="8"/>
        <v>0</v>
      </c>
    </row>
    <row r="144" spans="1:28" s="97" customFormat="1" ht="12.75" customHeight="1" x14ac:dyDescent="0.2">
      <c r="A144" s="77"/>
      <c r="C144" s="98"/>
      <c r="D144" s="33"/>
      <c r="E144" s="106" t="s">
        <v>188</v>
      </c>
      <c r="F144" s="1017"/>
      <c r="G144" s="1017"/>
      <c r="H144" s="1017"/>
      <c r="I144" s="1017"/>
      <c r="J144" s="1017"/>
      <c r="K144" s="905"/>
      <c r="L144" s="245"/>
      <c r="M144" s="245"/>
      <c r="N144" s="245"/>
      <c r="O144" s="397"/>
      <c r="P144" s="77"/>
      <c r="Q144" s="77"/>
      <c r="R144" s="77"/>
      <c r="S144" s="77"/>
      <c r="T144" s="77">
        <v>6</v>
      </c>
      <c r="U144" s="414" t="str">
        <f t="shared" si="10"/>
        <v/>
      </c>
      <c r="V144" s="428" t="str">
        <f>IF(U144="","",MAX(V$138:V143)+1)</f>
        <v/>
      </c>
      <c r="W144" s="419" t="str">
        <f t="shared" si="9"/>
        <v>n.a.</v>
      </c>
      <c r="X144" s="77"/>
      <c r="Y144" s="77"/>
      <c r="Z144" s="77"/>
      <c r="AA144" s="77"/>
      <c r="AB144" s="415" t="b">
        <f t="shared" si="8"/>
        <v>0</v>
      </c>
    </row>
    <row r="145" spans="1:28" s="97" customFormat="1" ht="12.75" customHeight="1" x14ac:dyDescent="0.2">
      <c r="A145" s="77"/>
      <c r="C145" s="98"/>
      <c r="D145" s="33"/>
      <c r="E145" s="106" t="s">
        <v>189</v>
      </c>
      <c r="F145" s="1017"/>
      <c r="G145" s="1017"/>
      <c r="H145" s="1017"/>
      <c r="I145" s="1017"/>
      <c r="J145" s="1017"/>
      <c r="K145" s="905"/>
      <c r="L145" s="245"/>
      <c r="M145" s="245"/>
      <c r="N145" s="245"/>
      <c r="O145" s="397"/>
      <c r="P145" s="77"/>
      <c r="Q145" s="77"/>
      <c r="R145" s="77"/>
      <c r="S145" s="77"/>
      <c r="T145" s="77">
        <v>7</v>
      </c>
      <c r="U145" s="414" t="str">
        <f t="shared" si="10"/>
        <v/>
      </c>
      <c r="V145" s="428" t="str">
        <f>IF(U145="","",MAX(V$138:V144)+1)</f>
        <v/>
      </c>
      <c r="W145" s="419" t="str">
        <f t="shared" si="9"/>
        <v>n.a.</v>
      </c>
      <c r="X145" s="77"/>
      <c r="Y145" s="77"/>
      <c r="Z145" s="77"/>
      <c r="AA145" s="77"/>
      <c r="AB145" s="415" t="b">
        <f t="shared" si="8"/>
        <v>0</v>
      </c>
    </row>
    <row r="146" spans="1:28" s="97" customFormat="1" ht="12.75" customHeight="1" x14ac:dyDescent="0.2">
      <c r="A146" s="77"/>
      <c r="C146" s="98"/>
      <c r="D146" s="33"/>
      <c r="E146" s="106" t="s">
        <v>190</v>
      </c>
      <c r="F146" s="1017"/>
      <c r="G146" s="1017"/>
      <c r="H146" s="1017"/>
      <c r="I146" s="1017"/>
      <c r="J146" s="1017"/>
      <c r="K146" s="905"/>
      <c r="L146" s="245"/>
      <c r="M146" s="245"/>
      <c r="N146" s="245"/>
      <c r="O146" s="397"/>
      <c r="P146" s="77"/>
      <c r="Q146" s="77"/>
      <c r="R146" s="77"/>
      <c r="S146" s="77"/>
      <c r="T146" s="77">
        <v>8</v>
      </c>
      <c r="U146" s="414" t="str">
        <f t="shared" si="10"/>
        <v/>
      </c>
      <c r="V146" s="428" t="str">
        <f>IF(U146="","",MAX(V$138:V145)+1)</f>
        <v/>
      </c>
      <c r="W146" s="419" t="str">
        <f t="shared" si="9"/>
        <v>n.a.</v>
      </c>
      <c r="X146" s="77"/>
      <c r="Y146" s="77"/>
      <c r="Z146" s="77"/>
      <c r="AA146" s="77"/>
      <c r="AB146" s="415" t="b">
        <f t="shared" si="8"/>
        <v>0</v>
      </c>
    </row>
    <row r="147" spans="1:28" s="97" customFormat="1" ht="12.75" customHeight="1" x14ac:dyDescent="0.2">
      <c r="A147" s="77"/>
      <c r="C147" s="98"/>
      <c r="D147" s="33"/>
      <c r="E147" s="106" t="s">
        <v>191</v>
      </c>
      <c r="F147" s="1017"/>
      <c r="G147" s="1017"/>
      <c r="H147" s="1017"/>
      <c r="I147" s="1017"/>
      <c r="J147" s="1017"/>
      <c r="K147" s="905"/>
      <c r="L147" s="245"/>
      <c r="M147" s="245"/>
      <c r="N147" s="245"/>
      <c r="O147" s="397"/>
      <c r="P147" s="77"/>
      <c r="Q147" s="77"/>
      <c r="R147" s="77"/>
      <c r="S147" s="77"/>
      <c r="T147" s="77">
        <v>9</v>
      </c>
      <c r="U147" s="414" t="str">
        <f t="shared" si="10"/>
        <v/>
      </c>
      <c r="V147" s="428" t="str">
        <f>IF(U147="","",MAX(V$138:V146)+1)</f>
        <v/>
      </c>
      <c r="W147" s="419" t="str">
        <f t="shared" si="9"/>
        <v>n.a.</v>
      </c>
      <c r="X147" s="77"/>
      <c r="Y147" s="77"/>
      <c r="Z147" s="77"/>
      <c r="AA147" s="77"/>
      <c r="AB147" s="415" t="b">
        <f t="shared" si="8"/>
        <v>0</v>
      </c>
    </row>
    <row r="148" spans="1:28" s="97" customFormat="1" ht="12.75" customHeight="1" x14ac:dyDescent="0.2">
      <c r="A148" s="77"/>
      <c r="C148" s="98"/>
      <c r="D148" s="33"/>
      <c r="E148" s="106" t="s">
        <v>192</v>
      </c>
      <c r="F148" s="1017"/>
      <c r="G148" s="1017"/>
      <c r="H148" s="1017"/>
      <c r="I148" s="1017"/>
      <c r="J148" s="1017"/>
      <c r="K148" s="905"/>
      <c r="L148" s="245"/>
      <c r="M148" s="245"/>
      <c r="N148" s="245"/>
      <c r="O148" s="397"/>
      <c r="P148" s="77"/>
      <c r="Q148" s="77"/>
      <c r="R148" s="77"/>
      <c r="S148" s="77"/>
      <c r="T148" s="77">
        <v>10</v>
      </c>
      <c r="U148" s="414" t="str">
        <f t="shared" si="10"/>
        <v/>
      </c>
      <c r="V148" s="428" t="str">
        <f>IF(U148="","",MAX(V$138:V147)+1)</f>
        <v/>
      </c>
      <c r="W148" s="419" t="str">
        <f t="shared" si="9"/>
        <v>n.a.</v>
      </c>
      <c r="X148" s="77"/>
      <c r="Y148" s="77"/>
      <c r="Z148" s="77"/>
      <c r="AA148" s="77"/>
      <c r="AB148" s="415" t="b">
        <f t="shared" si="8"/>
        <v>0</v>
      </c>
    </row>
    <row r="149" spans="1:28" s="97" customFormat="1" ht="12.75" hidden="1" customHeight="1" thickBot="1" x14ac:dyDescent="0.25">
      <c r="A149" s="79" t="s">
        <v>322</v>
      </c>
      <c r="C149" s="98"/>
      <c r="D149" s="33"/>
      <c r="E149" s="106"/>
      <c r="F149" s="1017"/>
      <c r="G149" s="1017"/>
      <c r="H149" s="1017"/>
      <c r="I149" s="1017"/>
      <c r="J149" s="1017"/>
      <c r="K149" s="905"/>
      <c r="L149" s="245"/>
      <c r="M149" s="245"/>
      <c r="N149" s="245"/>
      <c r="O149" s="397"/>
      <c r="P149" s="77"/>
      <c r="Q149" s="77"/>
      <c r="R149" s="77"/>
      <c r="S149" s="77"/>
      <c r="T149" s="77"/>
      <c r="U149" s="414" t="str">
        <f t="shared" si="10"/>
        <v/>
      </c>
      <c r="V149" s="428" t="str">
        <f>IF(U149="","",MAX(V$138:V148)+1)</f>
        <v/>
      </c>
      <c r="W149" s="429"/>
      <c r="X149" s="77"/>
      <c r="Y149" s="77"/>
      <c r="Z149" s="77"/>
      <c r="AA149" s="77"/>
      <c r="AB149" s="415" t="b">
        <f t="shared" si="8"/>
        <v>0</v>
      </c>
    </row>
    <row r="150" spans="1:28" s="97" customFormat="1" ht="12.75" customHeight="1" x14ac:dyDescent="0.2">
      <c r="A150" s="79" t="s">
        <v>264</v>
      </c>
      <c r="C150" s="98"/>
      <c r="D150" s="33"/>
      <c r="M150" s="391"/>
      <c r="O150" s="397"/>
      <c r="P150" s="77"/>
      <c r="Q150" s="77"/>
      <c r="R150" s="77"/>
      <c r="S150" s="77"/>
      <c r="T150" s="77"/>
      <c r="U150" s="430"/>
      <c r="V150" s="77"/>
      <c r="W150" s="290"/>
      <c r="X150" s="77"/>
      <c r="Y150" s="77"/>
      <c r="Z150" s="77"/>
      <c r="AA150" s="77"/>
      <c r="AB150" s="77"/>
    </row>
    <row r="151" spans="1:28" s="97" customFormat="1" ht="5.0999999999999996" customHeight="1" x14ac:dyDescent="0.2">
      <c r="A151" s="79"/>
      <c r="C151" s="98"/>
      <c r="D151" s="33"/>
      <c r="G151" s="953" t="str">
        <f>Translations!$B$264</f>
        <v>Apăsați pe „+” pentru a adăuga mai multe puncte de emisie</v>
      </c>
      <c r="H151" s="953"/>
      <c r="I151" s="953"/>
      <c r="J151" s="953"/>
      <c r="K151" s="1074"/>
      <c r="M151" s="391"/>
      <c r="O151" s="397"/>
      <c r="P151" s="77"/>
      <c r="Q151" s="77"/>
      <c r="R151" s="77"/>
      <c r="S151" s="77"/>
      <c r="T151" s="77"/>
      <c r="U151" s="430"/>
      <c r="V151" s="77"/>
      <c r="W151" s="290"/>
      <c r="X151" s="77"/>
      <c r="Y151" s="77"/>
      <c r="Z151" s="77"/>
      <c r="AA151" s="77"/>
      <c r="AB151" s="77"/>
    </row>
    <row r="152" spans="1:28" s="97" customFormat="1" ht="12.75" customHeight="1" x14ac:dyDescent="0.2">
      <c r="A152" s="79"/>
      <c r="C152" s="98"/>
      <c r="D152" s="33"/>
      <c r="G152" s="953"/>
      <c r="H152" s="953"/>
      <c r="I152" s="953"/>
      <c r="J152" s="953"/>
      <c r="K152" s="1074"/>
      <c r="M152" s="391"/>
      <c r="O152" s="397"/>
      <c r="P152" s="77"/>
      <c r="Q152" s="77"/>
      <c r="R152" s="77"/>
      <c r="S152" s="77"/>
      <c r="T152" s="77"/>
      <c r="U152" s="430"/>
      <c r="V152" s="77"/>
      <c r="W152" s="290"/>
      <c r="X152" s="77"/>
      <c r="Y152" s="77"/>
      <c r="Z152" s="77"/>
      <c r="AA152" s="77"/>
      <c r="AB152" s="77"/>
    </row>
    <row r="153" spans="1:28" s="97" customFormat="1" ht="5.0999999999999996" customHeight="1" x14ac:dyDescent="0.2">
      <c r="A153" s="79"/>
      <c r="C153" s="98"/>
      <c r="D153" s="33"/>
      <c r="G153" s="953"/>
      <c r="H153" s="953"/>
      <c r="I153" s="953"/>
      <c r="J153" s="953"/>
      <c r="K153" s="1074"/>
      <c r="M153" s="391"/>
      <c r="O153" s="397"/>
      <c r="P153" s="77"/>
      <c r="Q153" s="77"/>
      <c r="R153" s="77"/>
      <c r="S153" s="77"/>
      <c r="T153" s="77"/>
      <c r="U153" s="430"/>
      <c r="V153" s="77"/>
      <c r="W153" s="290"/>
      <c r="X153" s="77"/>
      <c r="Y153" s="77"/>
      <c r="Z153" s="77"/>
      <c r="AA153" s="77"/>
      <c r="AB153" s="77"/>
    </row>
    <row r="154" spans="1:28" s="97" customFormat="1" ht="12.75" customHeight="1" x14ac:dyDescent="0.2">
      <c r="A154" s="77"/>
      <c r="C154" s="98"/>
      <c r="D154" s="33"/>
      <c r="O154" s="397"/>
      <c r="P154" s="77"/>
      <c r="Q154" s="77"/>
      <c r="R154" s="77"/>
      <c r="S154" s="77"/>
      <c r="T154" s="290"/>
      <c r="U154" s="430"/>
      <c r="V154" s="77"/>
      <c r="W154" s="290"/>
      <c r="X154" s="77"/>
      <c r="Y154" s="77"/>
      <c r="Z154" s="77"/>
      <c r="AA154" s="77"/>
      <c r="AB154" s="77"/>
    </row>
    <row r="155" spans="1:28" s="44" customFormat="1" ht="12.75" customHeight="1" x14ac:dyDescent="0.2">
      <c r="A155" s="288"/>
      <c r="C155" s="393"/>
      <c r="D155" s="120" t="s">
        <v>314</v>
      </c>
      <c r="E155" s="873" t="str">
        <f>Translations!$B$265</f>
        <v>Puncte de măsurare, acolo unde sunt instalate sisteme de măsurare continuă:</v>
      </c>
      <c r="F155" s="888"/>
      <c r="G155" s="888"/>
      <c r="H155" s="888"/>
      <c r="I155" s="888"/>
      <c r="J155" s="888"/>
      <c r="K155" s="1072"/>
      <c r="L155" s="1081" t="str">
        <f>IF(OR(CNTR_InstHasMeasurement=TRUE,CNTR_InstHasN2O=TRUE,CNTR_InstHasTransferredCO2=TRUE),EUconst_Relevant,IF(COUNTA(CNTR_ListRelevantSections)&gt;0,EUconst_NotRelevant,EUconst_Relevant))</f>
        <v>relevant</v>
      </c>
      <c r="M155" s="1082"/>
      <c r="N155" s="1083"/>
      <c r="O155" s="397"/>
      <c r="P155" s="432"/>
      <c r="Q155" s="427"/>
      <c r="R155" s="288"/>
      <c r="S155" s="288"/>
      <c r="T155" s="288"/>
      <c r="U155" s="288"/>
      <c r="V155" s="288"/>
      <c r="W155" s="288"/>
      <c r="X155" s="288"/>
      <c r="Y155" s="288"/>
      <c r="Z155" s="288"/>
      <c r="AA155" s="288"/>
      <c r="AB155" s="288"/>
    </row>
    <row r="156" spans="1:28" s="44" customFormat="1" ht="12.75" customHeight="1" x14ac:dyDescent="0.2">
      <c r="A156" s="288"/>
      <c r="E156" s="120"/>
      <c r="K156" s="1085" t="str">
        <f>IF(L155=EUconst_NotRelevant,HYPERLINK(R156,EUconst_MsgGoOn),HYPERLINK("",EUconst_MsgEnterThisSection))</f>
        <v>Introduceți date în această secțiune</v>
      </c>
      <c r="L156" s="1085"/>
      <c r="M156" s="1085"/>
      <c r="N156" s="1085"/>
      <c r="O156" s="397"/>
      <c r="P156" s="288"/>
      <c r="Q156" s="6" t="s">
        <v>327</v>
      </c>
      <c r="R156" s="433" t="str">
        <f>"#"&amp;ADDRESS(ROW(D180),COLUMN(D180))</f>
        <v>#$D$180</v>
      </c>
      <c r="S156" s="288"/>
      <c r="T156" s="288"/>
      <c r="U156" s="288"/>
      <c r="V156" s="288"/>
      <c r="W156" s="288"/>
      <c r="X156" s="288"/>
      <c r="Y156" s="288"/>
      <c r="Z156" s="288"/>
      <c r="AA156" s="288"/>
      <c r="AB156" s="288"/>
    </row>
    <row r="157" spans="1:28" s="97" customFormat="1" ht="5.0999999999999996" customHeight="1" x14ac:dyDescent="0.2">
      <c r="A157" s="77"/>
      <c r="K157" s="489"/>
      <c r="L157" s="489"/>
      <c r="M157" s="489"/>
      <c r="N157" s="489"/>
      <c r="O157" s="397"/>
      <c r="P157" s="77"/>
      <c r="Q157" s="77"/>
      <c r="R157" s="77"/>
      <c r="S157" s="77"/>
      <c r="T157" s="77"/>
      <c r="U157" s="77"/>
      <c r="V157" s="77"/>
      <c r="W157" s="77"/>
      <c r="X157" s="77"/>
      <c r="Y157" s="77"/>
      <c r="Z157" s="77"/>
      <c r="AA157" s="77"/>
      <c r="AB157" s="77"/>
    </row>
    <row r="158" spans="1:28" s="97" customFormat="1" ht="25.5" customHeight="1" x14ac:dyDescent="0.2">
      <c r="A158" s="77"/>
      <c r="C158" s="98"/>
      <c r="D158" s="33"/>
      <c r="E158" s="957" t="str">
        <f>Translations!$B$266</f>
        <v>Pentru a permite acestui model să propună automat categorii de surse de emisie, este necesar să se definească mai întâi orice sursă de emisie pentru care se aplică metode bazate pe măsurare.</v>
      </c>
      <c r="F158" s="957"/>
      <c r="G158" s="957"/>
      <c r="H158" s="957"/>
      <c r="I158" s="957"/>
      <c r="J158" s="957"/>
      <c r="K158" s="957"/>
      <c r="L158" s="957"/>
      <c r="M158" s="957"/>
      <c r="N158" s="957"/>
      <c r="O158" s="397"/>
      <c r="P158" s="410"/>
      <c r="Q158" s="410"/>
      <c r="R158" s="77"/>
      <c r="S158" s="77"/>
      <c r="T158" s="77"/>
      <c r="U158" s="77"/>
      <c r="V158" s="77"/>
      <c r="W158" s="77"/>
      <c r="X158" s="77"/>
      <c r="Y158" s="77"/>
      <c r="Z158" s="77"/>
      <c r="AA158" s="77"/>
      <c r="AB158" s="77"/>
    </row>
    <row r="159" spans="1:28" s="97" customFormat="1" ht="25.5" customHeight="1" x14ac:dyDescent="0.2">
      <c r="A159" s="77"/>
      <c r="C159" s="98"/>
      <c r="D159" s="33"/>
      <c r="E159" s="1026" t="str">
        <f>Translations!$B$267</f>
        <v>Enumerați și descrieți aici toate punctele de măsurare la care se măsoară GES prin sisteme de măsurare continuă a emisiilor (CEMS). Printre acestea se numără punctele de măsurare din sistemele de conducte pentru transportul CO2 în scopul stocării geologice a acestuia.</v>
      </c>
      <c r="F159" s="1026"/>
      <c r="G159" s="1026"/>
      <c r="H159" s="1026"/>
      <c r="I159" s="1026"/>
      <c r="J159" s="1026"/>
      <c r="K159" s="1026"/>
      <c r="L159" s="1026"/>
      <c r="M159" s="1026"/>
      <c r="N159" s="1026"/>
      <c r="O159" s="397"/>
      <c r="P159" s="410"/>
      <c r="Q159" s="410"/>
      <c r="R159" s="77"/>
      <c r="S159" s="77"/>
      <c r="T159" s="77"/>
      <c r="U159" s="77"/>
      <c r="V159" s="77"/>
      <c r="W159" s="77"/>
      <c r="X159" s="77"/>
      <c r="Y159" s="77"/>
      <c r="Z159" s="77"/>
      <c r="AA159" s="77"/>
      <c r="AB159" s="77"/>
    </row>
    <row r="160" spans="1:28" s="97" customFormat="1" ht="12.75" customHeight="1" x14ac:dyDescent="0.2">
      <c r="A160" s="77"/>
      <c r="C160" s="98"/>
      <c r="D160" s="33"/>
      <c r="E160" s="1026" t="str">
        <f>Translations!$B$268</f>
        <v>Nu este necesară nicio intrare dacă ați precizat în secțiunea 6(a) de mai sus că nu se utilizează metode bazate pe măsurare.</v>
      </c>
      <c r="F160" s="1026"/>
      <c r="G160" s="1026"/>
      <c r="H160" s="1026"/>
      <c r="I160" s="1026"/>
      <c r="J160" s="1026"/>
      <c r="K160" s="1026"/>
      <c r="L160" s="1026"/>
      <c r="M160" s="1026"/>
      <c r="N160" s="1026"/>
      <c r="O160" s="397"/>
      <c r="P160" s="410"/>
      <c r="Q160" s="410"/>
      <c r="R160" s="77"/>
      <c r="S160" s="77"/>
      <c r="T160" s="77"/>
      <c r="U160" s="77"/>
      <c r="V160" s="77"/>
      <c r="W160" s="77"/>
      <c r="X160" s="77"/>
      <c r="Y160" s="77"/>
      <c r="Z160" s="77"/>
      <c r="AA160" s="77"/>
      <c r="AB160" s="77"/>
    </row>
    <row r="161" spans="1:28" s="97" customFormat="1" ht="12.75" customHeight="1" x14ac:dyDescent="0.2">
      <c r="A161" s="77"/>
      <c r="C161" s="98"/>
      <c r="D161" s="33"/>
      <c r="E161" s="1026" t="str">
        <f>Translations!$B$269</f>
        <v>Pentru fiecare punct de măsurare, introduceți și o estimare privind emisiile anuale respective. Această informație este necesară pentru determinarea nivelului aplicabil.</v>
      </c>
      <c r="F161" s="1026"/>
      <c r="G161" s="1026"/>
      <c r="H161" s="1026"/>
      <c r="I161" s="1026"/>
      <c r="J161" s="1026"/>
      <c r="K161" s="1026"/>
      <c r="L161" s="1026"/>
      <c r="M161" s="1026"/>
      <c r="N161" s="1026"/>
      <c r="O161" s="397"/>
      <c r="P161" s="410"/>
      <c r="Q161" s="410"/>
      <c r="R161" s="77"/>
      <c r="S161" s="77"/>
      <c r="T161" s="77"/>
      <c r="U161" s="77"/>
      <c r="V161" s="77"/>
      <c r="W161" s="77"/>
      <c r="X161" s="77"/>
      <c r="Y161" s="77"/>
      <c r="Z161" s="77"/>
      <c r="AA161" s="77"/>
      <c r="AB161" s="77"/>
    </row>
    <row r="162" spans="1:28" s="97" customFormat="1" ht="25.5" customHeight="1" x14ac:dyDescent="0.2">
      <c r="A162" s="77"/>
      <c r="C162" s="98"/>
      <c r="D162" s="33"/>
      <c r="E162" s="1026" t="str">
        <f>Translations!B1273</f>
        <v>Sursă de emisie minoră: Puteți aplica un nivel mai scăzut decât cel afișat mai jos astfel cum este necesar (nivelul 1 fiind minimul), în cazul în care puteți demonstra că aplicarea nivelului respectiv nu este fezabilă din punct de vedere tehnic sau că presupune costuri excesive.</v>
      </c>
      <c r="F162" s="1026"/>
      <c r="G162" s="1026"/>
      <c r="H162" s="1026"/>
      <c r="I162" s="1026"/>
      <c r="J162" s="1026"/>
      <c r="K162" s="1026"/>
      <c r="L162" s="1026"/>
      <c r="M162" s="1026"/>
      <c r="N162" s="1026"/>
      <c r="O162" s="397"/>
      <c r="P162" s="410"/>
      <c r="Q162" s="410"/>
      <c r="R162" s="77"/>
      <c r="S162" s="77"/>
      <c r="T162" s="77"/>
      <c r="U162" s="77"/>
      <c r="V162" s="77"/>
      <c r="W162" s="77"/>
      <c r="X162" s="77"/>
      <c r="Y162" s="77"/>
      <c r="Z162" s="77"/>
      <c r="AA162" s="77"/>
      <c r="AB162" s="77"/>
    </row>
    <row r="163" spans="1:28" s="97" customFormat="1" ht="12.75" customHeight="1" x14ac:dyDescent="0.2">
      <c r="A163" s="77"/>
      <c r="C163" s="98"/>
      <c r="D163" s="33"/>
      <c r="E163" s="1026" t="str">
        <f>Translations!$B$271</f>
        <v>Toate celelalte surse de emisii vor fi clasificate ca surse de emisie „majore”.</v>
      </c>
      <c r="F163" s="1026"/>
      <c r="G163" s="1026"/>
      <c r="H163" s="1026"/>
      <c r="I163" s="1026"/>
      <c r="J163" s="1026"/>
      <c r="K163" s="1026"/>
      <c r="L163" s="1026"/>
      <c r="M163" s="1026"/>
      <c r="N163" s="1026"/>
      <c r="O163" s="397"/>
      <c r="P163" s="410"/>
      <c r="Q163" s="410"/>
      <c r="R163" s="77"/>
      <c r="S163" s="77"/>
      <c r="T163" s="77"/>
      <c r="U163" s="77"/>
      <c r="V163" s="77"/>
      <c r="W163" s="77"/>
      <c r="X163" s="77"/>
      <c r="Y163" s="77"/>
      <c r="Z163" s="77"/>
      <c r="AA163" s="77"/>
      <c r="AB163" s="77"/>
    </row>
    <row r="164" spans="1:28" s="97" customFormat="1" ht="12.75" customHeight="1" x14ac:dyDescent="0.2">
      <c r="A164" s="77"/>
      <c r="C164" s="98"/>
      <c r="D164" s="33"/>
      <c r="E164" s="1026" t="str">
        <f>Translations!$B$272</f>
        <v xml:space="preserve">Aceste emisii estimate sunt de asemenea relevante pentru clasificarea fluxurilor de sursă pe bază de calcul de la litera (f) de mai jos, în cazul în care se aplică metode bazate pe calcul. </v>
      </c>
      <c r="F164" s="1026"/>
      <c r="G164" s="1026"/>
      <c r="H164" s="1026"/>
      <c r="I164" s="1026"/>
      <c r="J164" s="1026"/>
      <c r="K164" s="1026"/>
      <c r="L164" s="1026"/>
      <c r="M164" s="1026"/>
      <c r="N164" s="1026"/>
      <c r="O164" s="397"/>
      <c r="P164" s="410"/>
      <c r="Q164" s="410"/>
      <c r="R164" s="77"/>
      <c r="S164" s="77"/>
      <c r="T164" s="77"/>
      <c r="U164" s="77"/>
      <c r="V164" s="77"/>
      <c r="W164" s="77"/>
      <c r="X164" s="77"/>
      <c r="Y164" s="77"/>
      <c r="Z164" s="77"/>
      <c r="AA164" s="77"/>
      <c r="AB164" s="77"/>
    </row>
    <row r="165" spans="1:28" s="97" customFormat="1" ht="12.75" customHeight="1" x14ac:dyDescent="0.2">
      <c r="A165" s="77"/>
      <c r="C165" s="98"/>
      <c r="D165" s="33"/>
      <c r="E165" s="957" t="str">
        <f>Translations!$B$135</f>
        <v>Pentru a afişa/ascunde exemplele, apăsați butonul „Exemple” din zona de navigație.</v>
      </c>
      <c r="F165" s="1073"/>
      <c r="G165" s="1073"/>
      <c r="H165" s="1073"/>
      <c r="I165" s="1073"/>
      <c r="J165" s="1073"/>
      <c r="K165" s="1073"/>
      <c r="L165" s="1073"/>
      <c r="M165" s="1073"/>
      <c r="N165" s="1073"/>
      <c r="O165" s="397"/>
      <c r="P165" s="77"/>
      <c r="Q165" s="77"/>
      <c r="R165" s="77"/>
      <c r="S165" s="77"/>
      <c r="T165" s="77"/>
      <c r="U165" s="77"/>
      <c r="V165" s="77"/>
      <c r="W165" s="77"/>
      <c r="X165" s="77"/>
      <c r="Y165" s="77"/>
      <c r="Z165" s="77"/>
      <c r="AA165" s="77"/>
      <c r="AB165" s="77"/>
    </row>
    <row r="166" spans="1:28" s="97" customFormat="1" ht="5.0999999999999996" customHeight="1" x14ac:dyDescent="0.2">
      <c r="A166" s="77"/>
      <c r="C166" s="98"/>
      <c r="D166" s="33"/>
      <c r="E166" s="406"/>
      <c r="M166" s="391"/>
      <c r="O166" s="397"/>
      <c r="P166" s="434"/>
      <c r="Q166" s="77"/>
      <c r="R166" s="77"/>
      <c r="S166" s="77"/>
      <c r="T166" s="77"/>
      <c r="U166" s="430"/>
      <c r="V166" s="77"/>
      <c r="W166" s="77"/>
      <c r="X166" s="77"/>
      <c r="Y166" s="77"/>
      <c r="Z166" s="77"/>
      <c r="AA166" s="77"/>
      <c r="AB166" s="77"/>
    </row>
    <row r="167" spans="1:28" s="97" customFormat="1" ht="33.75" x14ac:dyDescent="0.2">
      <c r="A167" s="77"/>
      <c r="C167" s="98"/>
      <c r="D167" s="33"/>
      <c r="E167" s="479" t="str">
        <f>Translations!$B$273</f>
        <v>Ref. punct de măsurare M1, M2,...</v>
      </c>
      <c r="F167" s="1051" t="str">
        <f>Translations!$B$274</f>
        <v>Descriere</v>
      </c>
      <c r="G167" s="1077"/>
      <c r="H167" s="1077"/>
      <c r="I167" s="1077"/>
      <c r="J167" s="1037"/>
      <c r="K167" s="107" t="str">
        <f>Translations!$B$275</f>
        <v>Ref. punct de emisie</v>
      </c>
      <c r="L167" s="107" t="str">
        <f>Translations!$B$276</f>
        <v xml:space="preserve">Emisiile estimate [tone CO2e / an] </v>
      </c>
      <c r="M167" s="107" t="str">
        <f>Translations!$B$277</f>
        <v>Categoria posibilă</v>
      </c>
      <c r="N167" s="107" t="str">
        <f>Translations!$B$278</f>
        <v>GES măsurat</v>
      </c>
      <c r="O167" s="397"/>
      <c r="P167" s="435"/>
      <c r="Q167" s="77"/>
      <c r="R167" s="77"/>
      <c r="S167" s="77"/>
      <c r="T167" s="290"/>
      <c r="U167" s="430"/>
      <c r="V167" s="77"/>
      <c r="W167" s="436" t="s">
        <v>384</v>
      </c>
      <c r="X167" s="77"/>
      <c r="Y167" s="436" t="s">
        <v>262</v>
      </c>
      <c r="Z167" s="77"/>
      <c r="AA167" s="77"/>
      <c r="AB167" s="79" t="s">
        <v>230</v>
      </c>
    </row>
    <row r="168" spans="1:28" s="97" customFormat="1" ht="13.5" thickBot="1" x14ac:dyDescent="0.25">
      <c r="A168" s="79" t="s">
        <v>413</v>
      </c>
      <c r="C168" s="98"/>
      <c r="D168" s="33"/>
      <c r="E168" s="247" t="s">
        <v>83</v>
      </c>
      <c r="F168" s="1078" t="str">
        <f>Translations!$B$279</f>
        <v>Coş de cazan pe cărbune, platformă de măsurare A</v>
      </c>
      <c r="G168" s="1079"/>
      <c r="H168" s="1079"/>
      <c r="I168" s="1079"/>
      <c r="J168" s="1080"/>
      <c r="K168" s="269" t="s">
        <v>81</v>
      </c>
      <c r="L168" s="270">
        <v>150000</v>
      </c>
      <c r="M168" s="247" t="str">
        <f t="shared" ref="M168:M174" si="11">IF(ISBLANK(L168),"",IF(L168&lt;$Y$169,INDEX(SourceCategoryCEMS,2),INDEX(SourceCategoryCEMS,1)))</f>
        <v>Major</v>
      </c>
      <c r="N168" s="269" t="s">
        <v>516</v>
      </c>
      <c r="O168" s="397"/>
      <c r="P168" s="435"/>
      <c r="Q168" s="77"/>
      <c r="R168" s="77"/>
      <c r="S168" s="77"/>
      <c r="T168" s="290"/>
      <c r="U168" s="430"/>
      <c r="V168" s="77"/>
      <c r="W168" s="436"/>
      <c r="X168" s="77"/>
      <c r="Y168" s="436"/>
      <c r="Z168" s="77"/>
      <c r="AA168" s="77"/>
      <c r="AB168" s="79"/>
    </row>
    <row r="169" spans="1:28" s="97" customFormat="1" ht="12.75" customHeight="1" x14ac:dyDescent="0.2">
      <c r="A169" s="77"/>
      <c r="C169" s="98"/>
      <c r="D169" s="33"/>
      <c r="E169" s="106" t="s">
        <v>382</v>
      </c>
      <c r="F169" s="1071"/>
      <c r="G169" s="1071"/>
      <c r="H169" s="1071"/>
      <c r="I169" s="1071"/>
      <c r="J169" s="1076"/>
      <c r="K169" s="245"/>
      <c r="L169" s="236"/>
      <c r="M169" s="108" t="str">
        <f t="shared" si="11"/>
        <v/>
      </c>
      <c r="N169" s="233"/>
      <c r="O169" s="397"/>
      <c r="P169" s="435"/>
      <c r="Q169" s="437" t="str">
        <f t="shared" ref="Q169:Q174" si="12">EUconst_CNTR_SourceCategory&amp;E169</f>
        <v>SourceCategory_M1</v>
      </c>
      <c r="R169" s="437" t="str">
        <f t="shared" ref="R169:R174" si="13">EUconst_CNTR_SourceCategory&amp;M169</f>
        <v>SourceCategory_</v>
      </c>
      <c r="S169" s="77"/>
      <c r="T169" s="438"/>
      <c r="U169" s="430"/>
      <c r="V169" s="77"/>
      <c r="W169" s="417" t="str">
        <f t="shared" ref="W169:W174" si="14">IF(ISBLANK(L169),"",ABS(L169))</f>
        <v/>
      </c>
      <c r="X169" s="439" t="s">
        <v>379</v>
      </c>
      <c r="Y169" s="414">
        <f>MAX(5000,MIN(0.1*$Y$240,100000))</f>
        <v>5000</v>
      </c>
      <c r="Z169" s="77"/>
      <c r="AA169" s="77"/>
      <c r="AB169" s="415" t="b">
        <f>L155=EUconst_NotRelevant</f>
        <v>0</v>
      </c>
    </row>
    <row r="170" spans="1:28" s="97" customFormat="1" ht="12.75" customHeight="1" x14ac:dyDescent="0.2">
      <c r="A170" s="77"/>
      <c r="C170" s="98"/>
      <c r="D170" s="33"/>
      <c r="E170" s="106" t="s">
        <v>383</v>
      </c>
      <c r="F170" s="1071"/>
      <c r="G170" s="1071"/>
      <c r="H170" s="1071"/>
      <c r="I170" s="1071"/>
      <c r="J170" s="1076"/>
      <c r="K170" s="245"/>
      <c r="L170" s="236"/>
      <c r="M170" s="108" t="str">
        <f t="shared" si="11"/>
        <v/>
      </c>
      <c r="N170" s="233"/>
      <c r="O170" s="397"/>
      <c r="P170" s="435"/>
      <c r="Q170" s="437" t="str">
        <f t="shared" si="12"/>
        <v>SourceCategory_M2</v>
      </c>
      <c r="R170" s="437" t="str">
        <f t="shared" si="13"/>
        <v>SourceCategory_</v>
      </c>
      <c r="S170" s="77"/>
      <c r="T170" s="438"/>
      <c r="U170" s="430"/>
      <c r="V170" s="77"/>
      <c r="W170" s="419" t="str">
        <f t="shared" si="14"/>
        <v/>
      </c>
      <c r="X170" s="77"/>
      <c r="Y170" s="77"/>
      <c r="Z170" s="77"/>
      <c r="AA170" s="77"/>
      <c r="AB170" s="415" t="b">
        <f>AB169</f>
        <v>0</v>
      </c>
    </row>
    <row r="171" spans="1:28" s="97" customFormat="1" ht="12.75" customHeight="1" x14ac:dyDescent="0.2">
      <c r="A171" s="77"/>
      <c r="C171" s="98"/>
      <c r="D171" s="33"/>
      <c r="E171" s="106" t="s">
        <v>198</v>
      </c>
      <c r="F171" s="1071"/>
      <c r="G171" s="1071"/>
      <c r="H171" s="1071"/>
      <c r="I171" s="1071"/>
      <c r="J171" s="1076"/>
      <c r="K171" s="245"/>
      <c r="L171" s="236"/>
      <c r="M171" s="108" t="str">
        <f t="shared" si="11"/>
        <v/>
      </c>
      <c r="N171" s="233"/>
      <c r="O171" s="397"/>
      <c r="P171" s="435"/>
      <c r="Q171" s="437" t="str">
        <f t="shared" si="12"/>
        <v>SourceCategory_M3</v>
      </c>
      <c r="R171" s="437" t="str">
        <f t="shared" si="13"/>
        <v>SourceCategory_</v>
      </c>
      <c r="S171" s="77"/>
      <c r="T171" s="438"/>
      <c r="U171" s="430"/>
      <c r="V171" s="77"/>
      <c r="W171" s="419" t="str">
        <f t="shared" si="14"/>
        <v/>
      </c>
      <c r="X171" s="77"/>
      <c r="Y171" s="77"/>
      <c r="Z171" s="77"/>
      <c r="AA171" s="77"/>
      <c r="AB171" s="415" t="b">
        <f>AB170</f>
        <v>0</v>
      </c>
    </row>
    <row r="172" spans="1:28" s="97" customFormat="1" ht="12.75" customHeight="1" x14ac:dyDescent="0.2">
      <c r="A172" s="77"/>
      <c r="C172" s="98"/>
      <c r="D172" s="33"/>
      <c r="E172" s="106" t="s">
        <v>199</v>
      </c>
      <c r="F172" s="1071"/>
      <c r="G172" s="1071"/>
      <c r="H172" s="1071"/>
      <c r="I172" s="1071"/>
      <c r="J172" s="1076"/>
      <c r="K172" s="245"/>
      <c r="L172" s="236"/>
      <c r="M172" s="108" t="str">
        <f t="shared" si="11"/>
        <v/>
      </c>
      <c r="N172" s="233"/>
      <c r="O172" s="397"/>
      <c r="P172" s="435"/>
      <c r="Q172" s="437" t="str">
        <f t="shared" si="12"/>
        <v>SourceCategory_M4</v>
      </c>
      <c r="R172" s="437" t="str">
        <f t="shared" si="13"/>
        <v>SourceCategory_</v>
      </c>
      <c r="S172" s="77"/>
      <c r="T172" s="438"/>
      <c r="U172" s="430"/>
      <c r="V172" s="77"/>
      <c r="W172" s="419" t="str">
        <f t="shared" si="14"/>
        <v/>
      </c>
      <c r="X172" s="77"/>
      <c r="Y172" s="77"/>
      <c r="Z172" s="77"/>
      <c r="AA172" s="77"/>
      <c r="AB172" s="415" t="b">
        <f>AB171</f>
        <v>0</v>
      </c>
    </row>
    <row r="173" spans="1:28" s="97" customFormat="1" ht="12.75" customHeight="1" x14ac:dyDescent="0.2">
      <c r="A173" s="77"/>
      <c r="C173" s="98"/>
      <c r="D173" s="33"/>
      <c r="E173" s="106" t="s">
        <v>200</v>
      </c>
      <c r="F173" s="1071"/>
      <c r="G173" s="1071"/>
      <c r="H173" s="1071"/>
      <c r="I173" s="1071"/>
      <c r="J173" s="1076"/>
      <c r="K173" s="245"/>
      <c r="L173" s="236"/>
      <c r="M173" s="108" t="str">
        <f t="shared" si="11"/>
        <v/>
      </c>
      <c r="N173" s="233"/>
      <c r="O173" s="397"/>
      <c r="P173" s="435"/>
      <c r="Q173" s="437" t="str">
        <f t="shared" si="12"/>
        <v>SourceCategory_M5</v>
      </c>
      <c r="R173" s="437" t="str">
        <f t="shared" si="13"/>
        <v>SourceCategory_</v>
      </c>
      <c r="S173" s="77"/>
      <c r="T173" s="438"/>
      <c r="U173" s="430"/>
      <c r="V173" s="77"/>
      <c r="W173" s="419" t="str">
        <f t="shared" si="14"/>
        <v/>
      </c>
      <c r="X173" s="77"/>
      <c r="Y173" s="77"/>
      <c r="Z173" s="77"/>
      <c r="AA173" s="77"/>
      <c r="AB173" s="415" t="b">
        <f>AB172</f>
        <v>0</v>
      </c>
    </row>
    <row r="174" spans="1:28" s="97" customFormat="1" ht="12.75" hidden="1" customHeight="1" x14ac:dyDescent="0.2">
      <c r="A174" s="79" t="s">
        <v>322</v>
      </c>
      <c r="C174" s="98"/>
      <c r="D174" s="33"/>
      <c r="E174" s="106"/>
      <c r="F174" s="1071"/>
      <c r="G174" s="1071"/>
      <c r="H174" s="1071"/>
      <c r="I174" s="1071"/>
      <c r="J174" s="1076"/>
      <c r="K174" s="245"/>
      <c r="L174" s="236"/>
      <c r="M174" s="108" t="str">
        <f t="shared" si="11"/>
        <v/>
      </c>
      <c r="N174" s="233"/>
      <c r="O174" s="397"/>
      <c r="P174" s="435"/>
      <c r="Q174" s="437" t="str">
        <f t="shared" si="12"/>
        <v>SourceCategory_</v>
      </c>
      <c r="R174" s="437" t="str">
        <f t="shared" si="13"/>
        <v>SourceCategory_</v>
      </c>
      <c r="S174" s="77"/>
      <c r="T174" s="438"/>
      <c r="U174" s="430"/>
      <c r="V174" s="77"/>
      <c r="W174" s="419" t="str">
        <f t="shared" si="14"/>
        <v/>
      </c>
      <c r="X174" s="77"/>
      <c r="Y174" s="77"/>
      <c r="Z174" s="77"/>
      <c r="AA174" s="77"/>
      <c r="AB174" s="415" t="b">
        <f>AB173</f>
        <v>0</v>
      </c>
    </row>
    <row r="175" spans="1:28" s="97" customFormat="1" ht="12.75" customHeight="1" x14ac:dyDescent="0.2">
      <c r="A175" s="79" t="s">
        <v>415</v>
      </c>
      <c r="C175" s="98"/>
      <c r="D175" s="33"/>
      <c r="O175" s="397"/>
      <c r="P175" s="77"/>
      <c r="Q175" s="77"/>
      <c r="R175" s="77"/>
      <c r="S175" s="77"/>
      <c r="T175" s="290"/>
      <c r="U175" s="430"/>
      <c r="V175" s="77"/>
      <c r="W175" s="440"/>
      <c r="X175" s="77"/>
      <c r="Y175" s="77"/>
      <c r="Z175" s="77"/>
      <c r="AA175" s="77"/>
      <c r="AB175" s="77"/>
    </row>
    <row r="176" spans="1:28" s="97" customFormat="1" ht="5.0999999999999996" customHeight="1" x14ac:dyDescent="0.2">
      <c r="A176" s="79"/>
      <c r="C176" s="98"/>
      <c r="D176" s="33"/>
      <c r="G176" s="953" t="str">
        <f>Translations!$B$280</f>
        <v>Apăsați pe „+” pentru a adăuga mai multe puncte de măsurare</v>
      </c>
      <c r="H176" s="953"/>
      <c r="I176" s="953"/>
      <c r="J176" s="953"/>
      <c r="K176" s="1074"/>
      <c r="M176" s="391"/>
      <c r="O176" s="397"/>
      <c r="P176" s="77"/>
      <c r="Q176" s="77"/>
      <c r="R176" s="77"/>
      <c r="S176" s="77"/>
      <c r="T176" s="77"/>
      <c r="U176" s="430"/>
      <c r="V176" s="77"/>
      <c r="W176" s="440"/>
      <c r="X176" s="77"/>
      <c r="Y176" s="77"/>
      <c r="Z176" s="77"/>
      <c r="AA176" s="77"/>
      <c r="AB176" s="290"/>
    </row>
    <row r="177" spans="1:28" s="97" customFormat="1" ht="12.75" customHeight="1" x14ac:dyDescent="0.2">
      <c r="A177" s="79"/>
      <c r="C177" s="98"/>
      <c r="D177" s="33"/>
      <c r="G177" s="953"/>
      <c r="H177" s="953"/>
      <c r="I177" s="953"/>
      <c r="J177" s="953"/>
      <c r="K177" s="1074"/>
      <c r="M177" s="391"/>
      <c r="O177" s="397"/>
      <c r="P177" s="77"/>
      <c r="Q177" s="77"/>
      <c r="R177" s="77"/>
      <c r="S177" s="77"/>
      <c r="T177" s="77"/>
      <c r="U177" s="430"/>
      <c r="V177" s="77"/>
      <c r="W177" s="440"/>
      <c r="X177" s="77"/>
      <c r="Y177" s="77"/>
      <c r="Z177" s="77"/>
      <c r="AA177" s="77"/>
      <c r="AB177" s="290"/>
    </row>
    <row r="178" spans="1:28" s="97" customFormat="1" ht="5.0999999999999996" customHeight="1" x14ac:dyDescent="0.2">
      <c r="A178" s="79"/>
      <c r="C178" s="98"/>
      <c r="D178" s="33"/>
      <c r="G178" s="953"/>
      <c r="H178" s="953"/>
      <c r="I178" s="953"/>
      <c r="J178" s="953"/>
      <c r="K178" s="1074"/>
      <c r="M178" s="391"/>
      <c r="O178" s="397"/>
      <c r="P178" s="77"/>
      <c r="Q178" s="77"/>
      <c r="R178" s="77"/>
      <c r="S178" s="77"/>
      <c r="T178" s="77"/>
      <c r="U178" s="430"/>
      <c r="V178" s="77"/>
      <c r="W178" s="440"/>
      <c r="X178" s="77"/>
      <c r="Y178" s="77"/>
      <c r="Z178" s="77"/>
      <c r="AA178" s="77"/>
      <c r="AB178" s="290"/>
    </row>
    <row r="179" spans="1:28" s="97" customFormat="1" ht="12.75" customHeight="1" x14ac:dyDescent="0.2">
      <c r="A179" s="77"/>
      <c r="C179" s="98"/>
      <c r="D179" s="33"/>
      <c r="O179" s="397"/>
      <c r="P179" s="77"/>
      <c r="Q179" s="77"/>
      <c r="R179" s="77"/>
      <c r="S179" s="77"/>
      <c r="T179" s="290"/>
      <c r="U179" s="430"/>
      <c r="V179" s="77"/>
      <c r="W179" s="440"/>
      <c r="X179" s="77"/>
      <c r="Y179" s="77"/>
      <c r="Z179" s="77"/>
      <c r="AA179" s="77"/>
      <c r="AB179" s="77"/>
    </row>
    <row r="180" spans="1:28" s="44" customFormat="1" ht="12.75" customHeight="1" x14ac:dyDescent="0.2">
      <c r="A180" s="288"/>
      <c r="C180" s="393"/>
      <c r="D180" s="120" t="s">
        <v>315</v>
      </c>
      <c r="E180" s="873" t="str">
        <f>Translations!$B$281</f>
        <v>Fluxuri de sursă relevante:</v>
      </c>
      <c r="F180" s="888"/>
      <c r="G180" s="888"/>
      <c r="H180" s="888"/>
      <c r="I180" s="888"/>
      <c r="J180" s="888"/>
      <c r="K180" s="1072"/>
      <c r="L180" s="1081" t="str">
        <f>IF(OR(CNTR_InstHasCalculation=TRUE,CNTR_InstHasPFC=TRUE),EUconst_Relevant,IF(COUNTA(CNTR_ListRelevantSections)&gt;0,EUconst_NotRelevant,EUconst_Relevant))</f>
        <v>relevant</v>
      </c>
      <c r="M180" s="1082"/>
      <c r="N180" s="1083"/>
      <c r="O180" s="397"/>
      <c r="P180" s="432"/>
      <c r="Q180" s="427"/>
      <c r="R180" s="288"/>
      <c r="S180" s="288"/>
      <c r="T180" s="288"/>
      <c r="U180" s="288"/>
      <c r="V180" s="288"/>
      <c r="W180" s="441"/>
      <c r="X180" s="288"/>
      <c r="Y180" s="288"/>
      <c r="Z180" s="288"/>
      <c r="AA180" s="288"/>
      <c r="AB180" s="288"/>
    </row>
    <row r="181" spans="1:28" s="44" customFormat="1" ht="12.75" customHeight="1" x14ac:dyDescent="0.2">
      <c r="A181" s="288"/>
      <c r="C181" s="393"/>
      <c r="D181" s="120"/>
      <c r="E181" s="120"/>
      <c r="F181" s="121"/>
      <c r="G181" s="121"/>
      <c r="H181" s="121"/>
      <c r="I181" s="121"/>
      <c r="J181" s="490"/>
      <c r="K181" s="1085" t="str">
        <f>IF(L180=EUconst_NotRelevant,HYPERLINK(R181,EUconst_MsgGoOn),HYPERLINK("",EUconst_MsgEnterThisSection))</f>
        <v>Introduceți date în această secțiune</v>
      </c>
      <c r="L181" s="1085"/>
      <c r="M181" s="1085"/>
      <c r="N181" s="1085"/>
      <c r="O181" s="397"/>
      <c r="P181" s="427"/>
      <c r="Q181" s="6" t="s">
        <v>327</v>
      </c>
      <c r="R181" s="433" t="str">
        <f>"#"&amp;ADDRESS(ROW(D242),COLUMN(D242))</f>
        <v>#$D$242</v>
      </c>
      <c r="S181" s="288"/>
      <c r="T181" s="288"/>
      <c r="U181" s="288"/>
      <c r="V181" s="288"/>
      <c r="W181" s="441"/>
      <c r="X181" s="288"/>
      <c r="Y181" s="288"/>
      <c r="Z181" s="288"/>
      <c r="AA181" s="288"/>
      <c r="AB181" s="288"/>
    </row>
    <row r="182" spans="1:28" s="97" customFormat="1" ht="38.25" customHeight="1" x14ac:dyDescent="0.2">
      <c r="A182" s="77"/>
      <c r="C182" s="98"/>
      <c r="D182" s="33"/>
      <c r="E182" s="1026" t="str">
        <f>Translations!$B$282</f>
        <v>Enumerați aici toate fluxurile de sursă (combustibili, materiale, produse etc.) care urmează să fie monitorizate la instalația dvs. folosind metode bazate pe calcul (adică metodologia standard sau bilanțul masic). Pentru definiția termenului „flux de sursă”, a se vedea documentul de orientare nr. 1 („General guidance for installations”). Pentru definiția fluxurilor de sursă în cazul PFC, consultați punctul 14(c) din foaia „I_PFC”.</v>
      </c>
      <c r="F182" s="1026"/>
      <c r="G182" s="1026"/>
      <c r="H182" s="1026"/>
      <c r="I182" s="1026"/>
      <c r="J182" s="1026"/>
      <c r="K182" s="1026"/>
      <c r="L182" s="1026"/>
      <c r="M182" s="1026"/>
      <c r="N182" s="1026"/>
      <c r="O182" s="397"/>
      <c r="P182" s="410"/>
      <c r="Q182" s="410"/>
      <c r="R182" s="77"/>
      <c r="S182" s="77"/>
      <c r="T182" s="77"/>
      <c r="U182" s="77"/>
      <c r="V182" s="77"/>
      <c r="W182" s="440"/>
      <c r="X182" s="77"/>
      <c r="Y182" s="77"/>
      <c r="Z182" s="77"/>
      <c r="AA182" s="77"/>
      <c r="AB182" s="77"/>
    </row>
    <row r="183" spans="1:28" s="97" customFormat="1" ht="12.75" customHeight="1" x14ac:dyDescent="0.2">
      <c r="A183" s="77"/>
      <c r="C183" s="98"/>
      <c r="D183" s="33"/>
      <c r="E183" s="1055" t="str">
        <f>Translations!$B$283</f>
        <v>Fluxurile de sursă pot fi denumite, de exemplu, „gaze naturale”, „păcură ”, „materie primă de intrare în cuptorul de ciment” etc.</v>
      </c>
      <c r="F183" s="1055"/>
      <c r="G183" s="1055"/>
      <c r="H183" s="1055"/>
      <c r="I183" s="1055"/>
      <c r="J183" s="1055"/>
      <c r="K183" s="1055"/>
      <c r="L183" s="1055"/>
      <c r="M183" s="1055"/>
      <c r="N183" s="1055"/>
      <c r="O183" s="397"/>
      <c r="P183" s="410"/>
      <c r="Q183" s="410"/>
      <c r="R183" s="77"/>
      <c r="S183" s="77"/>
      <c r="T183" s="77"/>
      <c r="U183" s="77"/>
      <c r="V183" s="77"/>
      <c r="W183" s="440"/>
      <c r="X183" s="77"/>
      <c r="Y183" s="77"/>
      <c r="Z183" s="77"/>
      <c r="AA183" s="77"/>
      <c r="AB183" s="77"/>
    </row>
    <row r="184" spans="1:28" s="97" customFormat="1" ht="12.75" customHeight="1" x14ac:dyDescent="0.2">
      <c r="A184" s="77"/>
      <c r="C184" s="98"/>
      <c r="D184" s="33"/>
      <c r="E184" s="1026" t="str">
        <f>Translations!$B$284</f>
        <v>Tipul de flux de sursă trebuie înțeles ca un set de norme care trebuie utilizate conform RMR. Această clasificare determină alte obligații, de exemplu nivelurile care urmează să fie aplicate.</v>
      </c>
      <c r="F184" s="1026"/>
      <c r="G184" s="1026"/>
      <c r="H184" s="1026"/>
      <c r="I184" s="1026"/>
      <c r="J184" s="1026"/>
      <c r="K184" s="1026"/>
      <c r="L184" s="1026"/>
      <c r="M184" s="1026"/>
      <c r="N184" s="1026"/>
      <c r="O184" s="397"/>
      <c r="P184" s="410"/>
      <c r="Q184" s="410"/>
      <c r="R184" s="77"/>
      <c r="S184" s="77"/>
      <c r="T184" s="77"/>
      <c r="U184" s="77"/>
      <c r="V184" s="77"/>
      <c r="W184" s="440"/>
      <c r="X184" s="77"/>
      <c r="Y184" s="77"/>
      <c r="Z184" s="77"/>
      <c r="AA184" s="77"/>
      <c r="AB184" s="77"/>
    </row>
    <row r="185" spans="1:28" s="97" customFormat="1" ht="25.5" customHeight="1" x14ac:dyDescent="0.2">
      <c r="A185" s="77"/>
      <c r="C185" s="98"/>
      <c r="D185" s="33"/>
      <c r="E185" s="1026" t="str">
        <f>Translations!$B$285</f>
        <v>Lista verticală pentru selectarea tipului de flux de sursă este bazată pe activitățile selectate în secțiunea 5(c) de mai sus. Informațiile introduse aici sunt necesare pentru determinarea nivelului minim aplicabil în foaia „E_SourceStreams”.</v>
      </c>
      <c r="F185" s="1026"/>
      <c r="G185" s="1026"/>
      <c r="H185" s="1026"/>
      <c r="I185" s="1026"/>
      <c r="J185" s="1026"/>
      <c r="K185" s="1026"/>
      <c r="L185" s="1026"/>
      <c r="M185" s="1026"/>
      <c r="N185" s="1026"/>
      <c r="O185" s="397"/>
      <c r="P185" s="410"/>
      <c r="Q185" s="410"/>
      <c r="R185" s="77"/>
      <c r="S185" s="77"/>
      <c r="T185" s="77"/>
      <c r="U185" s="77"/>
      <c r="V185" s="77"/>
      <c r="W185" s="440"/>
      <c r="X185" s="77"/>
      <c r="Y185" s="77"/>
      <c r="Z185" s="77"/>
      <c r="AA185" s="77"/>
      <c r="AB185" s="77"/>
    </row>
    <row r="186" spans="1:28" s="97" customFormat="1" ht="25.5" customHeight="1" x14ac:dyDescent="0.2">
      <c r="A186" s="77"/>
      <c r="C186" s="98"/>
      <c r="D186" s="33"/>
      <c r="E186" s="1026" t="str">
        <f>Translations!$B$286</f>
        <v>Pentru a permite autorității competente să înțeleagă pe deplin funcționarea instalației, selectați din listele verticale respective activitățile din anexa I, sursele de emisie și punctele de emisie care corespund fiecărui flux de sursă. Dacă este vorba de mai mult de o activitate sau sursă de emisie, introduceți, de exemplu, „A1, A2”.</v>
      </c>
      <c r="F186" s="1026"/>
      <c r="G186" s="1026"/>
      <c r="H186" s="1026"/>
      <c r="I186" s="1026"/>
      <c r="J186" s="1026"/>
      <c r="K186" s="1026"/>
      <c r="L186" s="1026"/>
      <c r="M186" s="1026"/>
      <c r="N186" s="1026"/>
      <c r="O186" s="397"/>
      <c r="P186" s="410"/>
      <c r="Q186" s="410"/>
      <c r="R186" s="77"/>
      <c r="S186" s="77"/>
      <c r="T186" s="77"/>
      <c r="U186" s="77"/>
      <c r="V186" s="77"/>
      <c r="W186" s="440"/>
      <c r="X186" s="77"/>
      <c r="Y186" s="77"/>
      <c r="Z186" s="77"/>
      <c r="AA186" s="77"/>
      <c r="AB186" s="77"/>
    </row>
    <row r="187" spans="1:28" s="97" customFormat="1" ht="12.75" customHeight="1" x14ac:dyDescent="0.2">
      <c r="A187" s="77"/>
      <c r="C187" s="98"/>
      <c r="D187" s="33"/>
      <c r="E187" s="957" t="str">
        <f>Translations!$B$135</f>
        <v>Pentru a afişa/ascunde exemplele, apăsați butonul „Exemple” din zona de navigație.</v>
      </c>
      <c r="F187" s="1073"/>
      <c r="G187" s="1073"/>
      <c r="H187" s="1073"/>
      <c r="I187" s="1073"/>
      <c r="J187" s="1073"/>
      <c r="K187" s="1073"/>
      <c r="L187" s="1073"/>
      <c r="M187" s="1073"/>
      <c r="N187" s="1073"/>
      <c r="O187" s="397"/>
      <c r="P187" s="77"/>
      <c r="Q187" s="77"/>
      <c r="R187" s="77"/>
      <c r="S187" s="77"/>
      <c r="T187" s="77"/>
      <c r="U187" s="77"/>
      <c r="V187" s="77"/>
      <c r="W187" s="440"/>
      <c r="X187" s="77"/>
      <c r="Y187" s="77"/>
      <c r="Z187" s="77"/>
      <c r="AA187" s="77"/>
      <c r="AB187" s="77"/>
    </row>
    <row r="188" spans="1:28" s="97" customFormat="1" ht="5.0999999999999996" customHeight="1" x14ac:dyDescent="0.2">
      <c r="A188" s="77"/>
      <c r="C188" s="98"/>
      <c r="D188" s="33"/>
      <c r="G188" s="406"/>
      <c r="O188" s="397"/>
      <c r="P188" s="77"/>
      <c r="Q188" s="77"/>
      <c r="R188" s="77"/>
      <c r="S188" s="77"/>
      <c r="T188" s="77"/>
      <c r="U188" s="77"/>
      <c r="V188" s="77"/>
      <c r="W188" s="440"/>
      <c r="X188" s="77"/>
      <c r="Y188" s="77"/>
      <c r="Z188" s="77"/>
      <c r="AA188" s="77"/>
      <c r="AB188" s="77"/>
    </row>
    <row r="189" spans="1:28" s="97" customFormat="1" ht="36.6" customHeight="1" x14ac:dyDescent="0.2">
      <c r="A189" s="77"/>
      <c r="C189" s="98"/>
      <c r="D189" s="33"/>
      <c r="E189" s="404" t="str">
        <f>Translations!$B$287</f>
        <v>Ref. flux de sursă F1, F2,...</v>
      </c>
      <c r="F189" s="1051" t="str">
        <f>Translations!$B$288</f>
        <v>Numele fluxului de sursă</v>
      </c>
      <c r="G189" s="1094"/>
      <c r="H189" s="1037"/>
      <c r="I189" s="1091" t="str">
        <f>Translations!$B$289</f>
        <v>Tip flux de sursă</v>
      </c>
      <c r="J189" s="1092"/>
      <c r="K189" s="1092"/>
      <c r="L189" s="107" t="str">
        <f>Translations!$B$250</f>
        <v>Ref. activitate</v>
      </c>
      <c r="M189" s="107" t="str">
        <f>Translations!$B$261</f>
        <v>Ref. sursă de emisie</v>
      </c>
      <c r="N189" s="107" t="str">
        <f>Translations!$B$275</f>
        <v>Ref. punct de emisie</v>
      </c>
      <c r="O189" s="397"/>
      <c r="P189" s="77"/>
      <c r="Q189" s="77"/>
      <c r="R189" s="77"/>
      <c r="S189" s="77"/>
      <c r="T189" s="77"/>
      <c r="U189" s="77"/>
      <c r="V189" s="77"/>
      <c r="W189" s="440"/>
      <c r="X189" s="77"/>
      <c r="Y189" s="77"/>
      <c r="Z189" s="77"/>
      <c r="AA189" s="77"/>
      <c r="AB189" s="77"/>
    </row>
    <row r="190" spans="1:28" s="97" customFormat="1" ht="12.75" customHeight="1" x14ac:dyDescent="0.2">
      <c r="A190" s="79" t="s">
        <v>413</v>
      </c>
      <c r="C190" s="98"/>
      <c r="D190" s="33"/>
      <c r="E190" s="247" t="s">
        <v>84</v>
      </c>
      <c r="F190" s="1030" t="str">
        <f>Translations!$B$290</f>
        <v>Făină brută</v>
      </c>
      <c r="G190" s="1030"/>
      <c r="H190" s="1031"/>
      <c r="I190" s="1032" t="str">
        <f>Translations!$B$291</f>
        <v>Clincher de ciment: Pe baza intrărilor de cuptor (metoda A)</v>
      </c>
      <c r="J190" s="1033"/>
      <c r="K190" s="1034"/>
      <c r="L190" s="269" t="str">
        <f>Translations!$B$292</f>
        <v>A1: Producția de clincher de ciment</v>
      </c>
      <c r="M190" s="269" t="str">
        <f>Translations!$B$293</f>
        <v>S1: Cuptor de clincher de ciment (decarbonatarea făinii brute, arderea combustibililor)</v>
      </c>
      <c r="N190" s="269" t="str">
        <f>Translations!$B$294</f>
        <v>PE2: Coş 2 (cuptor de ciment)</v>
      </c>
      <c r="O190" s="397"/>
      <c r="P190" s="77"/>
      <c r="Q190" s="77"/>
      <c r="R190" s="77"/>
      <c r="S190" s="77"/>
      <c r="T190" s="77"/>
      <c r="U190" s="77"/>
      <c r="V190" s="77"/>
      <c r="W190" s="440"/>
      <c r="X190" s="77"/>
      <c r="Y190" s="77"/>
      <c r="Z190" s="77"/>
      <c r="AA190" s="77"/>
      <c r="AB190" s="77"/>
    </row>
    <row r="191" spans="1:28" s="97" customFormat="1" ht="12.75" customHeight="1" x14ac:dyDescent="0.2">
      <c r="A191" s="79" t="s">
        <v>413</v>
      </c>
      <c r="C191" s="98"/>
      <c r="D191" s="33"/>
      <c r="E191" s="247" t="s">
        <v>85</v>
      </c>
      <c r="F191" s="1030" t="str">
        <f>Translations!$B$295</f>
        <v>Păcură</v>
      </c>
      <c r="G191" s="1030"/>
      <c r="H191" s="1031"/>
      <c r="I191" s="1032" t="str">
        <f>Translations!$B$296</f>
        <v>Ardere: Alți combustibili gazoși și lichizi</v>
      </c>
      <c r="J191" s="1033"/>
      <c r="K191" s="1034"/>
      <c r="L191" s="269" t="str">
        <f>Translations!$B$292</f>
        <v>A1: Producția de clincher de ciment</v>
      </c>
      <c r="M191" s="269" t="str">
        <f>Translations!$B$293</f>
        <v>S1: Cuptor de clincher de ciment (decarbonatarea făinii brute, arderea combustibililor)</v>
      </c>
      <c r="N191" s="269" t="str">
        <f>Translations!$B$294</f>
        <v>PE2: Coş 2 (cuptor de ciment)</v>
      </c>
      <c r="O191" s="397"/>
      <c r="P191" s="77"/>
      <c r="Q191" s="77"/>
      <c r="R191" s="77"/>
      <c r="S191" s="77"/>
      <c r="T191" s="77"/>
      <c r="U191" s="77"/>
      <c r="V191" s="77"/>
      <c r="W191" s="440"/>
      <c r="X191" s="77"/>
      <c r="Y191" s="77"/>
      <c r="Z191" s="444" t="s">
        <v>87</v>
      </c>
      <c r="AA191" s="77"/>
      <c r="AB191" s="77"/>
    </row>
    <row r="192" spans="1:28" s="97" customFormat="1" ht="12.75" customHeight="1" x14ac:dyDescent="0.2">
      <c r="A192" s="77"/>
      <c r="C192" s="98"/>
      <c r="D192" s="33"/>
      <c r="E192" s="106" t="s">
        <v>352</v>
      </c>
      <c r="F192" s="1068"/>
      <c r="G192" s="1069"/>
      <c r="H192" s="1070"/>
      <c r="I192" s="1018"/>
      <c r="J192" s="1019"/>
      <c r="K192" s="1020"/>
      <c r="L192" s="245"/>
      <c r="M192" s="245"/>
      <c r="N192" s="245"/>
      <c r="O192" s="397"/>
      <c r="P192" s="77"/>
      <c r="Q192" s="77"/>
      <c r="R192" s="77"/>
      <c r="S192" s="415" t="str">
        <f t="shared" ref="S192:S201" si="15">EUconst_CNTR_SourceStreamName&amp;F192</f>
        <v>SourceStreamName_</v>
      </c>
      <c r="T192" s="415" t="str">
        <f t="shared" ref="T192:T201" si="16">EUconst_CNTR_SourceStreamClass&amp;I192</f>
        <v>SourceStreamClass_</v>
      </c>
      <c r="U192" s="77"/>
      <c r="V192" s="77"/>
      <c r="W192" s="440"/>
      <c r="X192" s="77"/>
      <c r="Y192" s="77"/>
      <c r="Z192" s="414" t="str">
        <f>IF(I192="","",IF(COUNTIF(CNTR_PFCSourceStreams,I192)&gt;0,MAX(Z$191:Z191)+1,""))</f>
        <v/>
      </c>
      <c r="AA192" s="77"/>
      <c r="AB192" s="415" t="b">
        <f>L180=EUconst_NotRelevant</f>
        <v>0</v>
      </c>
    </row>
    <row r="193" spans="1:28" s="97" customFormat="1" ht="12.75" customHeight="1" x14ac:dyDescent="0.2">
      <c r="A193" s="77"/>
      <c r="C193" s="98"/>
      <c r="D193" s="33"/>
      <c r="E193" s="106" t="s">
        <v>353</v>
      </c>
      <c r="F193" s="1017"/>
      <c r="G193" s="1017"/>
      <c r="H193" s="905"/>
      <c r="I193" s="1018"/>
      <c r="J193" s="1019"/>
      <c r="K193" s="1020"/>
      <c r="L193" s="245"/>
      <c r="M193" s="245"/>
      <c r="N193" s="245"/>
      <c r="O193" s="397"/>
      <c r="P193" s="77"/>
      <c r="Q193" s="77"/>
      <c r="R193" s="77"/>
      <c r="S193" s="415" t="str">
        <f t="shared" si="15"/>
        <v>SourceStreamName_</v>
      </c>
      <c r="T193" s="415" t="str">
        <f t="shared" si="16"/>
        <v>SourceStreamClass_</v>
      </c>
      <c r="U193" s="77"/>
      <c r="V193" s="77"/>
      <c r="W193" s="440"/>
      <c r="X193" s="77"/>
      <c r="Y193" s="77"/>
      <c r="Z193" s="414" t="str">
        <f>IF(I193="","",IF(COUNTIF(CNTR_PFCSourceStreams,I193)&gt;0,MAX(Z$191:Z192)+1,""))</f>
        <v/>
      </c>
      <c r="AA193" s="77"/>
      <c r="AB193" s="415" t="b">
        <f>AB192</f>
        <v>0</v>
      </c>
    </row>
    <row r="194" spans="1:28" s="97" customFormat="1" ht="12.75" customHeight="1" x14ac:dyDescent="0.2">
      <c r="A194" s="77"/>
      <c r="C194" s="98"/>
      <c r="D194" s="33"/>
      <c r="E194" s="106" t="s">
        <v>354</v>
      </c>
      <c r="F194" s="1017"/>
      <c r="G194" s="1017"/>
      <c r="H194" s="905"/>
      <c r="I194" s="1018"/>
      <c r="J194" s="1019"/>
      <c r="K194" s="1020"/>
      <c r="L194" s="245"/>
      <c r="M194" s="245"/>
      <c r="N194" s="245"/>
      <c r="O194" s="397"/>
      <c r="P194" s="77"/>
      <c r="Q194" s="77"/>
      <c r="R194" s="77"/>
      <c r="S194" s="415" t="str">
        <f t="shared" si="15"/>
        <v>SourceStreamName_</v>
      </c>
      <c r="T194" s="415" t="str">
        <f t="shared" si="16"/>
        <v>SourceStreamClass_</v>
      </c>
      <c r="U194" s="77"/>
      <c r="V194" s="77"/>
      <c r="W194" s="440"/>
      <c r="X194" s="77"/>
      <c r="Y194" s="77"/>
      <c r="Z194" s="414" t="str">
        <f>IF(I194="","",IF(COUNTIF(CNTR_PFCSourceStreams,I194)&gt;0,MAX(Z$191:Z193)+1,""))</f>
        <v/>
      </c>
      <c r="AA194" s="77"/>
      <c r="AB194" s="415" t="b">
        <f t="shared" ref="AB194:AB201" si="17">AB193</f>
        <v>0</v>
      </c>
    </row>
    <row r="195" spans="1:28" s="97" customFormat="1" ht="12.75" customHeight="1" x14ac:dyDescent="0.2">
      <c r="A195" s="77"/>
      <c r="C195" s="98"/>
      <c r="D195" s="33"/>
      <c r="E195" s="106" t="s">
        <v>355</v>
      </c>
      <c r="F195" s="1017"/>
      <c r="G195" s="1017"/>
      <c r="H195" s="905"/>
      <c r="I195" s="1018"/>
      <c r="J195" s="1019"/>
      <c r="K195" s="1020"/>
      <c r="L195" s="245"/>
      <c r="M195" s="245"/>
      <c r="N195" s="245"/>
      <c r="O195" s="397"/>
      <c r="P195" s="77"/>
      <c r="Q195" s="77"/>
      <c r="R195" s="77"/>
      <c r="S195" s="415" t="str">
        <f t="shared" si="15"/>
        <v>SourceStreamName_</v>
      </c>
      <c r="T195" s="415" t="str">
        <f t="shared" si="16"/>
        <v>SourceStreamClass_</v>
      </c>
      <c r="U195" s="77"/>
      <c r="V195" s="77"/>
      <c r="W195" s="440"/>
      <c r="X195" s="77"/>
      <c r="Y195" s="77"/>
      <c r="Z195" s="414" t="str">
        <f>IF(I195="","",IF(COUNTIF(CNTR_PFCSourceStreams,I195)&gt;0,MAX(Z$191:Z194)+1,""))</f>
        <v/>
      </c>
      <c r="AA195" s="77"/>
      <c r="AB195" s="415" t="b">
        <f t="shared" si="17"/>
        <v>0</v>
      </c>
    </row>
    <row r="196" spans="1:28" s="97" customFormat="1" ht="12.75" customHeight="1" x14ac:dyDescent="0.2">
      <c r="A196" s="77"/>
      <c r="C196" s="98"/>
      <c r="D196" s="33"/>
      <c r="E196" s="106" t="s">
        <v>356</v>
      </c>
      <c r="F196" s="1017"/>
      <c r="G196" s="1017"/>
      <c r="H196" s="905"/>
      <c r="I196" s="1018"/>
      <c r="J196" s="1019"/>
      <c r="K196" s="1020"/>
      <c r="L196" s="245"/>
      <c r="M196" s="245"/>
      <c r="N196" s="245"/>
      <c r="O196" s="397"/>
      <c r="P196" s="77"/>
      <c r="Q196" s="77"/>
      <c r="R196" s="77"/>
      <c r="S196" s="415" t="str">
        <f t="shared" si="15"/>
        <v>SourceStreamName_</v>
      </c>
      <c r="T196" s="415" t="str">
        <f t="shared" si="16"/>
        <v>SourceStreamClass_</v>
      </c>
      <c r="U196" s="77"/>
      <c r="V196" s="77"/>
      <c r="W196" s="440"/>
      <c r="X196" s="77"/>
      <c r="Y196" s="77"/>
      <c r="Z196" s="414" t="str">
        <f>IF(I196="","",IF(COUNTIF(CNTR_PFCSourceStreams,I196)&gt;0,MAX(Z$191:Z195)+1,""))</f>
        <v/>
      </c>
      <c r="AA196" s="77"/>
      <c r="AB196" s="415" t="b">
        <f t="shared" si="17"/>
        <v>0</v>
      </c>
    </row>
    <row r="197" spans="1:28" s="97" customFormat="1" ht="12.75" customHeight="1" x14ac:dyDescent="0.2">
      <c r="A197" s="77"/>
      <c r="C197" s="98"/>
      <c r="D197" s="33"/>
      <c r="E197" s="106" t="s">
        <v>193</v>
      </c>
      <c r="F197" s="1017"/>
      <c r="G197" s="1017"/>
      <c r="H197" s="905"/>
      <c r="I197" s="1018"/>
      <c r="J197" s="1019"/>
      <c r="K197" s="1020"/>
      <c r="L197" s="245"/>
      <c r="M197" s="245"/>
      <c r="N197" s="245"/>
      <c r="O197" s="397"/>
      <c r="P197" s="77"/>
      <c r="Q197" s="77"/>
      <c r="R197" s="77"/>
      <c r="S197" s="415" t="str">
        <f t="shared" si="15"/>
        <v>SourceStreamName_</v>
      </c>
      <c r="T197" s="415" t="str">
        <f t="shared" si="16"/>
        <v>SourceStreamClass_</v>
      </c>
      <c r="U197" s="77"/>
      <c r="V197" s="77"/>
      <c r="W197" s="440"/>
      <c r="X197" s="77"/>
      <c r="Y197" s="77"/>
      <c r="Z197" s="414" t="str">
        <f>IF(I197="","",IF(COUNTIF(CNTR_PFCSourceStreams,I197)&gt;0,MAX(Z$191:Z196)+1,""))</f>
        <v/>
      </c>
      <c r="AA197" s="77"/>
      <c r="AB197" s="415" t="b">
        <f t="shared" si="17"/>
        <v>0</v>
      </c>
    </row>
    <row r="198" spans="1:28" s="97" customFormat="1" ht="12.75" customHeight="1" x14ac:dyDescent="0.2">
      <c r="A198" s="77"/>
      <c r="C198" s="98"/>
      <c r="D198" s="33"/>
      <c r="E198" s="106" t="s">
        <v>194</v>
      </c>
      <c r="F198" s="1017"/>
      <c r="G198" s="1017"/>
      <c r="H198" s="905"/>
      <c r="I198" s="1018"/>
      <c r="J198" s="1019"/>
      <c r="K198" s="1020"/>
      <c r="L198" s="245"/>
      <c r="M198" s="245"/>
      <c r="N198" s="245"/>
      <c r="O198" s="397"/>
      <c r="P198" s="77"/>
      <c r="Q198" s="77"/>
      <c r="R198" s="77"/>
      <c r="S198" s="415" t="str">
        <f t="shared" si="15"/>
        <v>SourceStreamName_</v>
      </c>
      <c r="T198" s="415" t="str">
        <f t="shared" si="16"/>
        <v>SourceStreamClass_</v>
      </c>
      <c r="U198" s="77"/>
      <c r="V198" s="77"/>
      <c r="W198" s="440"/>
      <c r="X198" s="77"/>
      <c r="Y198" s="77"/>
      <c r="Z198" s="414" t="str">
        <f>IF(I198="","",IF(COUNTIF(CNTR_PFCSourceStreams,I198)&gt;0,MAX(Z$191:Z197)+1,""))</f>
        <v/>
      </c>
      <c r="AA198" s="77"/>
      <c r="AB198" s="415" t="b">
        <f t="shared" si="17"/>
        <v>0</v>
      </c>
    </row>
    <row r="199" spans="1:28" s="97" customFormat="1" ht="12.75" customHeight="1" x14ac:dyDescent="0.2">
      <c r="A199" s="77"/>
      <c r="C199" s="98"/>
      <c r="D199" s="33"/>
      <c r="E199" s="106" t="s">
        <v>195</v>
      </c>
      <c r="F199" s="1017"/>
      <c r="G199" s="1017"/>
      <c r="H199" s="905"/>
      <c r="I199" s="1018"/>
      <c r="J199" s="1019"/>
      <c r="K199" s="1020"/>
      <c r="L199" s="245"/>
      <c r="M199" s="245"/>
      <c r="N199" s="245"/>
      <c r="O199" s="397"/>
      <c r="P199" s="77"/>
      <c r="Q199" s="77"/>
      <c r="R199" s="77"/>
      <c r="S199" s="415" t="str">
        <f t="shared" si="15"/>
        <v>SourceStreamName_</v>
      </c>
      <c r="T199" s="415" t="str">
        <f t="shared" si="16"/>
        <v>SourceStreamClass_</v>
      </c>
      <c r="U199" s="77"/>
      <c r="V199" s="77"/>
      <c r="W199" s="440"/>
      <c r="X199" s="77"/>
      <c r="Y199" s="77"/>
      <c r="Z199" s="414" t="str">
        <f>IF(I199="","",IF(COUNTIF(CNTR_PFCSourceStreams,I199)&gt;0,MAX(Z$191:Z198)+1,""))</f>
        <v/>
      </c>
      <c r="AA199" s="77"/>
      <c r="AB199" s="415" t="b">
        <f t="shared" si="17"/>
        <v>0</v>
      </c>
    </row>
    <row r="200" spans="1:28" s="97" customFormat="1" ht="12.75" customHeight="1" x14ac:dyDescent="0.2">
      <c r="A200" s="77"/>
      <c r="C200" s="98"/>
      <c r="D200" s="33"/>
      <c r="E200" s="106" t="s">
        <v>196</v>
      </c>
      <c r="F200" s="1017"/>
      <c r="G200" s="1017"/>
      <c r="H200" s="905"/>
      <c r="I200" s="1018"/>
      <c r="J200" s="1019"/>
      <c r="K200" s="1020"/>
      <c r="L200" s="245"/>
      <c r="M200" s="245"/>
      <c r="N200" s="245"/>
      <c r="O200" s="397"/>
      <c r="P200" s="77"/>
      <c r="Q200" s="77"/>
      <c r="R200" s="77"/>
      <c r="S200" s="415" t="str">
        <f t="shared" si="15"/>
        <v>SourceStreamName_</v>
      </c>
      <c r="T200" s="415" t="str">
        <f t="shared" si="16"/>
        <v>SourceStreamClass_</v>
      </c>
      <c r="U200" s="77"/>
      <c r="V200" s="77"/>
      <c r="W200" s="440"/>
      <c r="X200" s="77"/>
      <c r="Y200" s="77"/>
      <c r="Z200" s="414" t="str">
        <f>IF(I200="","",IF(COUNTIF(CNTR_PFCSourceStreams,I200)&gt;0,MAX(Z$191:Z199)+1,""))</f>
        <v/>
      </c>
      <c r="AA200" s="77"/>
      <c r="AB200" s="415" t="b">
        <f t="shared" si="17"/>
        <v>0</v>
      </c>
    </row>
    <row r="201" spans="1:28" s="97" customFormat="1" ht="12.75" customHeight="1" x14ac:dyDescent="0.2">
      <c r="A201" s="77"/>
      <c r="C201" s="98"/>
      <c r="D201" s="33"/>
      <c r="E201" s="106" t="s">
        <v>197</v>
      </c>
      <c r="F201" s="1017"/>
      <c r="G201" s="1017"/>
      <c r="H201" s="905"/>
      <c r="I201" s="1018"/>
      <c r="J201" s="1019"/>
      <c r="K201" s="1020"/>
      <c r="L201" s="245"/>
      <c r="M201" s="245"/>
      <c r="N201" s="245"/>
      <c r="O201" s="397"/>
      <c r="P201" s="77"/>
      <c r="Q201" s="77"/>
      <c r="R201" s="77"/>
      <c r="S201" s="415" t="str">
        <f t="shared" si="15"/>
        <v>SourceStreamName_</v>
      </c>
      <c r="T201" s="415" t="str">
        <f t="shared" si="16"/>
        <v>SourceStreamClass_</v>
      </c>
      <c r="U201" s="77"/>
      <c r="V201" s="77"/>
      <c r="W201" s="440"/>
      <c r="X201" s="77"/>
      <c r="Y201" s="77"/>
      <c r="Z201" s="414" t="str">
        <f>IF(I201="","",IF(COUNTIF(CNTR_PFCSourceStreams,I201)&gt;0,MAX(Z$191:Z200)+1,""))</f>
        <v/>
      </c>
      <c r="AA201" s="77"/>
      <c r="AB201" s="415" t="b">
        <f t="shared" si="17"/>
        <v>0</v>
      </c>
    </row>
    <row r="202" spans="1:28" s="97" customFormat="1" ht="12.75" hidden="1" customHeight="1" x14ac:dyDescent="0.2">
      <c r="A202" s="79" t="s">
        <v>322</v>
      </c>
      <c r="C202" s="98"/>
      <c r="D202" s="33"/>
      <c r="E202" s="106"/>
      <c r="F202" s="1068"/>
      <c r="G202" s="1069"/>
      <c r="H202" s="1070"/>
      <c r="I202" s="1018"/>
      <c r="J202" s="1019"/>
      <c r="K202" s="1020"/>
      <c r="L202" s="245"/>
      <c r="M202" s="245"/>
      <c r="N202" s="245"/>
      <c r="O202" s="397"/>
      <c r="P202" s="77"/>
      <c r="Q202" s="77"/>
      <c r="R202" s="77"/>
      <c r="S202" s="415" t="str">
        <f>EUconst_CNTR_SourceStreamName&amp;F202</f>
        <v>SourceStreamName_</v>
      </c>
      <c r="T202" s="415" t="str">
        <f>EUconst_CNTR_SourceStreamClass&amp;I202</f>
        <v>SourceStreamClass_</v>
      </c>
      <c r="U202" s="77"/>
      <c r="V202" s="77"/>
      <c r="W202" s="440"/>
      <c r="X202" s="77"/>
      <c r="Y202" s="77"/>
      <c r="Z202" s="414" t="str">
        <f>IF(I202="","",IF(COUNTIF(CNTR_PFCSourceStreams,I202)&gt;0,MAX(Z$191:Z201)+1,""))</f>
        <v/>
      </c>
      <c r="AA202" s="77"/>
      <c r="AB202" s="415" t="b">
        <f>AB201</f>
        <v>0</v>
      </c>
    </row>
    <row r="203" spans="1:28" s="97" customFormat="1" ht="12.75" customHeight="1" x14ac:dyDescent="0.2">
      <c r="A203" s="79" t="s">
        <v>412</v>
      </c>
      <c r="C203" s="98"/>
      <c r="D203" s="33"/>
      <c r="M203" s="391"/>
      <c r="O203" s="397"/>
      <c r="P203" s="77"/>
      <c r="Q203" s="77"/>
      <c r="R203" s="77"/>
      <c r="S203" s="77"/>
      <c r="T203" s="77"/>
      <c r="U203" s="430"/>
      <c r="V203" s="77"/>
      <c r="W203" s="440"/>
      <c r="X203" s="77"/>
      <c r="Y203" s="77"/>
      <c r="Z203" s="77"/>
      <c r="AA203" s="77"/>
      <c r="AB203" s="290"/>
    </row>
    <row r="204" spans="1:28" s="97" customFormat="1" ht="5.0999999999999996" customHeight="1" x14ac:dyDescent="0.2">
      <c r="A204" s="79"/>
      <c r="C204" s="98"/>
      <c r="D204" s="33"/>
      <c r="G204" s="953" t="str">
        <f>Translations!$B$297</f>
        <v>Apăsați pe „+” pentru a adăuga mai multe fluxuri de sursă</v>
      </c>
      <c r="H204" s="953"/>
      <c r="I204" s="953"/>
      <c r="J204" s="953"/>
      <c r="K204" s="1074"/>
      <c r="M204" s="391"/>
      <c r="O204" s="397"/>
      <c r="P204" s="77"/>
      <c r="Q204" s="77"/>
      <c r="R204" s="77"/>
      <c r="S204" s="77"/>
      <c r="T204" s="77"/>
      <c r="U204" s="430"/>
      <c r="V204" s="77"/>
      <c r="W204" s="440"/>
      <c r="X204" s="77"/>
      <c r="Y204" s="77"/>
      <c r="Z204" s="77"/>
      <c r="AA204" s="77"/>
      <c r="AB204" s="290"/>
    </row>
    <row r="205" spans="1:28" s="97" customFormat="1" ht="12.75" customHeight="1" x14ac:dyDescent="0.2">
      <c r="A205" s="79"/>
      <c r="C205" s="98"/>
      <c r="D205" s="33"/>
      <c r="G205" s="953"/>
      <c r="H205" s="953"/>
      <c r="I205" s="953"/>
      <c r="J205" s="953"/>
      <c r="K205" s="1074"/>
      <c r="M205" s="391"/>
      <c r="O205" s="397"/>
      <c r="P205" s="77"/>
      <c r="Q205" s="77"/>
      <c r="R205" s="77"/>
      <c r="S205" s="77"/>
      <c r="T205" s="77"/>
      <c r="U205" s="430"/>
      <c r="V205" s="77"/>
      <c r="W205" s="440"/>
      <c r="X205" s="77"/>
      <c r="Y205" s="77"/>
      <c r="Z205" s="77"/>
      <c r="AA205" s="77"/>
      <c r="AB205" s="290"/>
    </row>
    <row r="206" spans="1:28" s="97" customFormat="1" ht="5.0999999999999996" customHeight="1" x14ac:dyDescent="0.2">
      <c r="A206" s="79"/>
      <c r="C206" s="98"/>
      <c r="D206" s="33"/>
      <c r="G206" s="953"/>
      <c r="H206" s="953"/>
      <c r="I206" s="953"/>
      <c r="J206" s="953"/>
      <c r="K206" s="1074"/>
      <c r="M206" s="391"/>
      <c r="O206" s="397"/>
      <c r="P206" s="77"/>
      <c r="Q206" s="77"/>
      <c r="R206" s="77"/>
      <c r="S206" s="77"/>
      <c r="T206" s="77"/>
      <c r="U206" s="430"/>
      <c r="V206" s="77"/>
      <c r="W206" s="440"/>
      <c r="X206" s="77"/>
      <c r="Y206" s="77"/>
      <c r="Z206" s="77"/>
      <c r="AA206" s="77"/>
      <c r="AB206" s="290"/>
    </row>
    <row r="207" spans="1:28" s="97" customFormat="1" ht="12.75" customHeight="1" x14ac:dyDescent="0.2">
      <c r="A207" s="77"/>
      <c r="C207" s="98"/>
      <c r="D207" s="33"/>
      <c r="O207" s="397"/>
      <c r="P207" s="77"/>
      <c r="Q207" s="77"/>
      <c r="R207" s="77"/>
      <c r="S207" s="77"/>
      <c r="T207" s="290"/>
      <c r="U207" s="430"/>
      <c r="V207" s="77"/>
      <c r="W207" s="440"/>
      <c r="X207" s="77"/>
      <c r="Y207" s="77"/>
      <c r="Z207" s="77"/>
      <c r="AA207" s="77"/>
      <c r="AB207" s="77"/>
    </row>
    <row r="208" spans="1:28" s="44" customFormat="1" ht="12.75" customHeight="1" x14ac:dyDescent="0.2">
      <c r="A208" s="288"/>
      <c r="C208" s="393"/>
      <c r="D208" s="120" t="s">
        <v>312</v>
      </c>
      <c r="E208" s="120" t="str">
        <f>Translations!$B$298</f>
        <v>Categorii de fluxuri de sursă și emisii estimate:</v>
      </c>
      <c r="F208" s="121"/>
      <c r="G208" s="121"/>
      <c r="H208" s="121"/>
      <c r="I208" s="121"/>
      <c r="K208" s="121"/>
      <c r="L208" s="1"/>
      <c r="M208" s="1"/>
      <c r="O208" s="397"/>
      <c r="P208" s="427"/>
      <c r="Q208" s="427"/>
      <c r="R208" s="288"/>
      <c r="S208" s="288"/>
      <c r="T208" s="288"/>
      <c r="U208" s="288"/>
      <c r="V208" s="288"/>
      <c r="W208" s="441"/>
      <c r="X208" s="288"/>
      <c r="Y208" s="288"/>
      <c r="Z208" s="288"/>
      <c r="AA208" s="288"/>
      <c r="AB208" s="288"/>
    </row>
    <row r="209" spans="1:28" s="97" customFormat="1" ht="12.75" customHeight="1" x14ac:dyDescent="0.2">
      <c r="A209" s="77"/>
      <c r="C209" s="98"/>
      <c r="D209" s="33"/>
      <c r="E209" s="1055" t="str">
        <f>Translations!$B$299</f>
        <v>Indicați emisiile estimate pentru fiecare flux de sursă (metoda bazată pe calcul, inclusiv PFC) și selectați o categorie de flux de sursă corespunzătoare.</v>
      </c>
      <c r="F209" s="1055"/>
      <c r="G209" s="1055"/>
      <c r="H209" s="1055"/>
      <c r="I209" s="1055"/>
      <c r="J209" s="1055"/>
      <c r="K209" s="1055"/>
      <c r="L209" s="1055"/>
      <c r="M209" s="1055"/>
      <c r="N209" s="1055"/>
      <c r="O209" s="397"/>
      <c r="P209" s="410"/>
      <c r="Q209" s="410"/>
      <c r="R209" s="77"/>
      <c r="S209" s="77"/>
      <c r="T209" s="77"/>
      <c r="U209" s="77"/>
      <c r="V209" s="77"/>
      <c r="W209" s="440"/>
      <c r="X209" s="77"/>
      <c r="Y209" s="77"/>
      <c r="Z209" s="77"/>
      <c r="AA209" s="77"/>
      <c r="AB209" s="77"/>
    </row>
    <row r="210" spans="1:28" s="44" customFormat="1" ht="12.75" customHeight="1" x14ac:dyDescent="0.2">
      <c r="A210" s="288"/>
      <c r="C210" s="393"/>
      <c r="D210" s="120"/>
      <c r="E210" s="1055" t="str">
        <f>Translations!$B$300</f>
        <v>Datele privind referința fluxului de sursă și denumirea completă a fluxului de sursă (denumirea fluxului de sursă și tipul de flux de sursă) vor fi luate automat de la litera (d) de mai sus.</v>
      </c>
      <c r="F210" s="1055"/>
      <c r="G210" s="1055"/>
      <c r="H210" s="1055"/>
      <c r="I210" s="1055"/>
      <c r="J210" s="1055"/>
      <c r="K210" s="1055"/>
      <c r="L210" s="1055"/>
      <c r="M210" s="1055"/>
      <c r="N210" s="1055"/>
      <c r="O210" s="397"/>
      <c r="P210" s="427"/>
      <c r="Q210" s="427"/>
      <c r="R210" s="288"/>
      <c r="S210" s="288"/>
      <c r="T210" s="288"/>
      <c r="U210" s="288"/>
      <c r="V210" s="288"/>
      <c r="W210" s="441"/>
      <c r="X210" s="288"/>
      <c r="Y210" s="288"/>
      <c r="Z210" s="288"/>
      <c r="AA210" s="288"/>
      <c r="AB210" s="288"/>
    </row>
    <row r="211" spans="1:28" s="97" customFormat="1" ht="12.75" customHeight="1" x14ac:dyDescent="0.2">
      <c r="A211" s="77"/>
      <c r="C211" s="98"/>
      <c r="D211" s="33"/>
      <c r="E211" s="1056" t="str">
        <f>Translations!$B$301</f>
        <v>În cazul în care fluxurile de sursă ies dintr-un bilanț masic, emisiile trebuie introduse ca valori negative.</v>
      </c>
      <c r="F211" s="1056"/>
      <c r="G211" s="1056"/>
      <c r="H211" s="1056"/>
      <c r="I211" s="1056"/>
      <c r="J211" s="1056"/>
      <c r="K211" s="1056"/>
      <c r="L211" s="1056"/>
      <c r="M211" s="1056"/>
      <c r="N211" s="1056"/>
      <c r="O211" s="397"/>
      <c r="P211" s="410"/>
      <c r="Q211" s="410"/>
      <c r="R211" s="77"/>
      <c r="S211" s="77"/>
      <c r="T211" s="77"/>
      <c r="U211" s="77"/>
      <c r="V211" s="77"/>
      <c r="W211" s="440"/>
      <c r="X211" s="77"/>
      <c r="Y211" s="77"/>
      <c r="Z211" s="77"/>
      <c r="AA211" s="77"/>
      <c r="AB211" s="77"/>
    </row>
    <row r="212" spans="1:28" s="97" customFormat="1" ht="12.75" customHeight="1" x14ac:dyDescent="0.2">
      <c r="A212" s="77"/>
      <c r="C212" s="98"/>
      <c r="D212" s="33"/>
      <c r="E212" s="1055" t="str">
        <f>Translations!$B$302</f>
        <v>Context: În conformitate cu articolul 19 alineatul (3), puteți clasifica fiecare flux de sursă ca „major”, „minor” sau „de minimis”.</v>
      </c>
      <c r="F212" s="1055"/>
      <c r="G212" s="1055"/>
      <c r="H212" s="1055"/>
      <c r="I212" s="1055"/>
      <c r="J212" s="1055"/>
      <c r="K212" s="1055"/>
      <c r="L212" s="1055"/>
      <c r="M212" s="1055"/>
      <c r="N212" s="1055"/>
      <c r="O212" s="397"/>
      <c r="P212" s="410"/>
      <c r="Q212" s="410"/>
      <c r="R212" s="77"/>
      <c r="S212" s="77"/>
      <c r="T212" s="77"/>
      <c r="U212" s="77"/>
      <c r="V212" s="77"/>
      <c r="W212" s="440"/>
      <c r="X212" s="77"/>
      <c r="Y212" s="77"/>
      <c r="Z212" s="77"/>
      <c r="AA212" s="77"/>
      <c r="AB212" s="77"/>
    </row>
    <row r="213" spans="1:28" s="97" customFormat="1" ht="25.5" customHeight="1" x14ac:dyDescent="0.2">
      <c r="A213" s="77"/>
      <c r="C213" s="98"/>
      <c r="D213" s="33"/>
      <c r="E213" s="127" t="s">
        <v>386</v>
      </c>
      <c r="F213" s="1026" t="str">
        <f>Translations!$B$303</f>
        <v>fluxurile de sursă „minore” reprezintă, împreună, mai puțin de 5 000 de tone de CO2 fosil pe an sau mai puțin de 10%, până la o contribuție maximă totală de 100 000 de tone de CO2 fosil pe an, luându-se în considerare cifra cea mai mare ca valoare absolută</v>
      </c>
      <c r="G213" s="1026"/>
      <c r="H213" s="1026"/>
      <c r="I213" s="1026"/>
      <c r="J213" s="1026"/>
      <c r="K213" s="1026"/>
      <c r="L213" s="1026"/>
      <c r="M213" s="1026"/>
      <c r="N213" s="1026"/>
      <c r="O213" s="397"/>
      <c r="P213" s="410"/>
      <c r="Q213" s="410"/>
      <c r="R213" s="77"/>
      <c r="S213" s="77"/>
      <c r="T213" s="77"/>
      <c r="U213" s="77"/>
      <c r="V213" s="77"/>
      <c r="W213" s="440"/>
      <c r="X213" s="77"/>
      <c r="Y213" s="77"/>
      <c r="Z213" s="77"/>
      <c r="AA213" s="77"/>
      <c r="AB213" s="77"/>
    </row>
    <row r="214" spans="1:28" s="97" customFormat="1" ht="25.5" customHeight="1" x14ac:dyDescent="0.2">
      <c r="A214" s="77"/>
      <c r="C214" s="98"/>
      <c r="D214" s="33"/>
      <c r="E214" s="127" t="s">
        <v>386</v>
      </c>
      <c r="F214" s="1026" t="str">
        <f>Translations!$B$304</f>
        <v>fluxurile de sursă „de minimis” reprezintă, împreună, mai puțin de 1 000 de tone de CO2 fosil pe an sau mai puțin de 2%, până la o contribuție maximă totală de 20 000 de tone de CO2 fosil pe an, luându-se în considerare cifra cea mai mare ca valoare absolută</v>
      </c>
      <c r="G214" s="1026"/>
      <c r="H214" s="1026"/>
      <c r="I214" s="1026"/>
      <c r="J214" s="1026"/>
      <c r="K214" s="1026"/>
      <c r="L214" s="1026"/>
      <c r="M214" s="1026"/>
      <c r="N214" s="1026"/>
      <c r="O214" s="397"/>
      <c r="P214" s="410"/>
      <c r="Q214" s="410"/>
      <c r="R214" s="77"/>
      <c r="S214" s="77"/>
      <c r="T214" s="77"/>
      <c r="U214" s="77"/>
      <c r="V214" s="77"/>
      <c r="W214" s="440"/>
      <c r="X214" s="77"/>
      <c r="Y214" s="77"/>
      <c r="Z214" s="77"/>
      <c r="AA214" s="77"/>
      <c r="AB214" s="77"/>
    </row>
    <row r="215" spans="1:28" s="97" customFormat="1" ht="12.75" customHeight="1" x14ac:dyDescent="0.2">
      <c r="A215" s="77"/>
      <c r="C215" s="98"/>
      <c r="D215" s="33"/>
      <c r="E215" s="127" t="s">
        <v>386</v>
      </c>
      <c r="F215" s="1026" t="str">
        <f>Translations!$B$305</f>
        <v>fluxurile de sursă „majore” sunt toate fluxurile de sursă care nu sunt clasificate ca „de minimis” sau „minore”</v>
      </c>
      <c r="G215" s="1026"/>
      <c r="H215" s="1026"/>
      <c r="I215" s="1026"/>
      <c r="J215" s="1026"/>
      <c r="K215" s="1026"/>
      <c r="L215" s="1026"/>
      <c r="M215" s="1026"/>
      <c r="N215" s="1026"/>
      <c r="O215" s="397"/>
      <c r="P215" s="410"/>
      <c r="Q215" s="410"/>
      <c r="R215" s="77"/>
      <c r="S215" s="77"/>
      <c r="T215" s="77"/>
      <c r="U215" s="77"/>
      <c r="V215" s="77"/>
      <c r="W215" s="440"/>
      <c r="X215" s="77"/>
      <c r="Y215" s="77"/>
      <c r="Z215" s="77"/>
      <c r="AA215" s="77"/>
      <c r="AB215" s="77"/>
    </row>
    <row r="216" spans="1:28" s="97" customFormat="1" ht="12.75" customHeight="1" x14ac:dyDescent="0.2">
      <c r="A216" s="77"/>
      <c r="C216" s="98"/>
      <c r="D216" s="33"/>
      <c r="E216" s="1055" t="str">
        <f>Translations!$B$306</f>
        <v>Pentru fluxurile de sursă care intră într-un bilanț masic, pentru clasificare se vor lua în calcul valorile absolute.</v>
      </c>
      <c r="F216" s="1055"/>
      <c r="G216" s="1055"/>
      <c r="H216" s="1055"/>
      <c r="I216" s="1055"/>
      <c r="J216" s="1055"/>
      <c r="K216" s="1055"/>
      <c r="L216" s="1055"/>
      <c r="M216" s="1055"/>
      <c r="N216" s="1055"/>
      <c r="O216" s="397"/>
      <c r="P216" s="410"/>
      <c r="Q216" s="410"/>
      <c r="R216" s="77"/>
      <c r="S216" s="77"/>
      <c r="T216" s="77"/>
      <c r="U216" s="77"/>
      <c r="V216" s="77"/>
      <c r="W216" s="440"/>
      <c r="X216" s="77"/>
      <c r="Y216" s="77"/>
      <c r="Z216" s="77"/>
      <c r="AA216" s="77"/>
      <c r="AB216" s="77"/>
    </row>
    <row r="217" spans="1:28" s="97" customFormat="1" ht="12.75" customHeight="1" x14ac:dyDescent="0.2">
      <c r="A217" s="77"/>
      <c r="C217" s="98"/>
      <c r="D217" s="33"/>
      <c r="E217" s="1055" t="str">
        <f>Translations!$B$307</f>
        <v>Pentru a vă ajuta să alegeți o categorie adecvată, pentru fiecare flux de sursă va fi afișată categoria posibilă în câmpul verde.</v>
      </c>
      <c r="F217" s="1055"/>
      <c r="G217" s="1055"/>
      <c r="H217" s="1055"/>
      <c r="I217" s="1055"/>
      <c r="J217" s="1055"/>
      <c r="K217" s="1055"/>
      <c r="L217" s="1055"/>
      <c r="M217" s="1055"/>
      <c r="N217" s="1055"/>
      <c r="O217" s="397"/>
      <c r="P217" s="410"/>
      <c r="Q217" s="410"/>
      <c r="R217" s="77"/>
      <c r="S217" s="77"/>
      <c r="T217" s="77"/>
      <c r="U217" s="77"/>
      <c r="V217" s="77"/>
      <c r="W217" s="440"/>
      <c r="X217" s="77"/>
      <c r="Y217" s="77"/>
      <c r="Z217" s="77"/>
      <c r="AA217" s="77"/>
      <c r="AB217" s="77"/>
    </row>
    <row r="218" spans="1:28" s="97" customFormat="1" ht="25.5" customHeight="1" x14ac:dyDescent="0.2">
      <c r="A218" s="77"/>
      <c r="C218" s="98"/>
      <c r="D218" s="33"/>
      <c r="E218" s="1026" t="str">
        <f>Translations!$B$308</f>
        <v>Vă atragem atenția asupra faptului că acest afișaj automat furnizează doar informații despre categoria posibilă pentru fiecare flux de sursă autonom. Dacă oricare dintre pragurile explicate mai sus este depășit, categoriile posibile nu se vor schimba, dar va apărea un mesaj de eroare. În acest caz, selectați o categorie cu cel puțin un nivel mai sus.</v>
      </c>
      <c r="F218" s="1026"/>
      <c r="G218" s="1026"/>
      <c r="H218" s="1026"/>
      <c r="I218" s="1026"/>
      <c r="J218" s="1026"/>
      <c r="K218" s="1026"/>
      <c r="L218" s="1026"/>
      <c r="M218" s="1026"/>
      <c r="N218" s="1026"/>
      <c r="O218" s="397"/>
      <c r="P218" s="410"/>
      <c r="Q218" s="410"/>
      <c r="R218" s="77"/>
      <c r="S218" s="77"/>
      <c r="T218" s="77"/>
      <c r="U218" s="77"/>
      <c r="V218" s="77"/>
      <c r="W218" s="440"/>
      <c r="X218" s="77"/>
      <c r="Y218" s="77"/>
      <c r="Z218" s="77"/>
      <c r="AA218" s="77"/>
      <c r="AB218" s="77"/>
    </row>
    <row r="219" spans="1:28" s="97" customFormat="1" ht="25.5" customHeight="1" x14ac:dyDescent="0.2">
      <c r="A219" s="77"/>
      <c r="C219" s="98"/>
      <c r="D219" s="33"/>
      <c r="E219" s="1026" t="str">
        <f>Translations!$B$309</f>
        <v xml:space="preserve">După ce ați terminat de introdus emisiile estimate pentru toate fluxurile de sursă, suma va fi comparată cu emisiile anuale totale introduse la punctul 5.d de mai sus. Dacă suma emisiilor estimate diferă cu mai mult de 5% față de emisiile anuale totale, va apărea un mesaj automat de eroare. </v>
      </c>
      <c r="F219" s="1026"/>
      <c r="G219" s="1026"/>
      <c r="H219" s="1026"/>
      <c r="I219" s="1026"/>
      <c r="J219" s="1026"/>
      <c r="K219" s="1026"/>
      <c r="L219" s="1026"/>
      <c r="M219" s="1026"/>
      <c r="N219" s="1026"/>
      <c r="O219" s="397"/>
      <c r="P219" s="410"/>
      <c r="Q219" s="410"/>
      <c r="R219" s="77"/>
      <c r="S219" s="77"/>
      <c r="T219" s="77"/>
      <c r="U219" s="77"/>
      <c r="V219" s="77"/>
      <c r="W219" s="440"/>
      <c r="X219" s="77"/>
      <c r="Y219" s="77"/>
      <c r="Z219" s="77"/>
      <c r="AA219" s="77"/>
      <c r="AB219" s="77"/>
    </row>
    <row r="220" spans="1:28" s="97" customFormat="1" ht="5.0999999999999996" customHeight="1" x14ac:dyDescent="0.2">
      <c r="A220" s="77"/>
      <c r="C220" s="98"/>
      <c r="D220" s="33"/>
      <c r="E220" s="128"/>
      <c r="F220" s="129"/>
      <c r="G220" s="129"/>
      <c r="H220" s="129"/>
      <c r="I220" s="129"/>
      <c r="J220" s="489"/>
      <c r="K220" s="130"/>
      <c r="L220" s="130"/>
      <c r="M220" s="130"/>
      <c r="N220" s="489"/>
      <c r="O220" s="397"/>
      <c r="P220" s="410"/>
      <c r="Q220" s="410"/>
      <c r="R220" s="77"/>
      <c r="S220" s="77"/>
      <c r="T220" s="77"/>
      <c r="U220" s="77"/>
      <c r="V220" s="77"/>
      <c r="W220" s="440"/>
      <c r="X220" s="77"/>
      <c r="Y220" s="77"/>
      <c r="Z220" s="77"/>
      <c r="AA220" s="77"/>
      <c r="AB220" s="77"/>
    </row>
    <row r="221" spans="1:28" s="97" customFormat="1" ht="27" x14ac:dyDescent="0.2">
      <c r="A221" s="77"/>
      <c r="C221" s="98"/>
      <c r="D221" s="33"/>
      <c r="E221" s="404" t="str">
        <f>Translations!$B$287</f>
        <v>Ref. flux de sursă F1, F2,...</v>
      </c>
      <c r="F221" s="1051" t="str">
        <f>Translations!$B$310</f>
        <v>Denumirea completă a fluxului de sursă (nume + tip)</v>
      </c>
      <c r="G221" s="1052"/>
      <c r="H221" s="1052"/>
      <c r="I221" s="1052"/>
      <c r="J221" s="1052"/>
      <c r="K221" s="1037"/>
      <c r="L221" s="107" t="str">
        <f>Translations!$B$276</f>
        <v xml:space="preserve">Emisiile estimate [tone CO2e / an] </v>
      </c>
      <c r="M221" s="107" t="str">
        <f>Translations!$B$277</f>
        <v>Categoria posibilă</v>
      </c>
      <c r="N221" s="107" t="str">
        <f>Translations!$B$311</f>
        <v>Categoria selectată</v>
      </c>
      <c r="O221" s="397"/>
      <c r="P221" s="77"/>
      <c r="Q221" s="77"/>
      <c r="R221" s="77"/>
      <c r="S221" s="79" t="s">
        <v>130</v>
      </c>
      <c r="T221" s="77"/>
      <c r="U221" s="77"/>
      <c r="V221" s="77"/>
      <c r="W221" s="442" t="s">
        <v>384</v>
      </c>
      <c r="X221" s="77"/>
      <c r="Y221" s="436" t="s">
        <v>262</v>
      </c>
      <c r="Z221" s="436" t="s">
        <v>239</v>
      </c>
      <c r="AA221" s="77"/>
      <c r="AB221" s="77"/>
    </row>
    <row r="222" spans="1:28" s="97" customFormat="1" x14ac:dyDescent="0.2">
      <c r="A222" s="79" t="s">
        <v>413</v>
      </c>
      <c r="C222" s="98"/>
      <c r="D222" s="33"/>
      <c r="E222" s="456" t="s">
        <v>84</v>
      </c>
      <c r="F222" s="1057" t="str">
        <f>Translations!$B$312</f>
        <v>Făină brută; Clincher de ciment: Pe baza intrărilor de cuptor (metoda A)</v>
      </c>
      <c r="G222" s="1058"/>
      <c r="H222" s="1058"/>
      <c r="I222" s="1058"/>
      <c r="J222" s="1058"/>
      <c r="K222" s="1059"/>
      <c r="L222" s="585">
        <v>98000</v>
      </c>
      <c r="M222" s="584" t="str">
        <f>Translations!$B$313</f>
        <v>Major</v>
      </c>
      <c r="N222" s="584" t="str">
        <f>Translations!$B$313</f>
        <v>Major</v>
      </c>
      <c r="O222" s="397"/>
      <c r="P222" s="564"/>
      <c r="Q222" s="77"/>
      <c r="R222" s="77"/>
      <c r="S222" s="79"/>
      <c r="T222" s="77"/>
      <c r="U222" s="77"/>
      <c r="V222" s="77"/>
      <c r="W222" s="442"/>
      <c r="X222" s="77"/>
      <c r="Y222" s="436"/>
      <c r="Z222" s="436"/>
      <c r="AA222" s="77"/>
      <c r="AB222" s="77"/>
    </row>
    <row r="223" spans="1:28" s="97" customFormat="1" x14ac:dyDescent="0.2">
      <c r="A223" s="79" t="s">
        <v>413</v>
      </c>
      <c r="C223" s="98"/>
      <c r="D223" s="33"/>
      <c r="E223" s="456" t="s">
        <v>85</v>
      </c>
      <c r="F223" s="1057" t="str">
        <f>Translations!$B$314</f>
        <v>Păcură; Ardere: Alți combustibili gazoși și lichizi</v>
      </c>
      <c r="G223" s="1058"/>
      <c r="H223" s="1058"/>
      <c r="I223" s="1058"/>
      <c r="J223" s="1058"/>
      <c r="K223" s="1059"/>
      <c r="L223" s="585">
        <v>19300</v>
      </c>
      <c r="M223" s="584" t="str">
        <f>Translations!$B$313</f>
        <v>Major</v>
      </c>
      <c r="N223" s="584" t="str">
        <f>Translations!$B$313</f>
        <v>Major</v>
      </c>
      <c r="O223" s="397"/>
      <c r="P223" s="564"/>
      <c r="Q223" s="77"/>
      <c r="R223" s="77"/>
      <c r="S223" s="79"/>
      <c r="T223" s="77"/>
      <c r="U223" s="77"/>
      <c r="V223" s="77"/>
      <c r="W223" s="442"/>
      <c r="X223" s="77"/>
      <c r="Y223" s="436"/>
      <c r="Z223" s="436"/>
      <c r="AA223" s="77"/>
      <c r="AB223" s="77"/>
    </row>
    <row r="224" spans="1:28" s="97" customFormat="1" ht="12.75" customHeight="1" x14ac:dyDescent="0.2">
      <c r="A224" s="77"/>
      <c r="C224" s="98"/>
      <c r="D224" s="61"/>
      <c r="E224" s="108" t="str">
        <f t="shared" ref="E224:E233" si="18">IF(ISBLANK(F192),"",E192)</f>
        <v/>
      </c>
      <c r="F224" s="1035" t="str">
        <f t="shared" ref="F224:F233" si="19">IF(COUNTA(F192:I192)&lt;2,"",F192 &amp; "; " &amp;I192)</f>
        <v/>
      </c>
      <c r="G224" s="1036"/>
      <c r="H224" s="1036"/>
      <c r="I224" s="1036"/>
      <c r="J224" s="1036"/>
      <c r="K224" s="1037"/>
      <c r="L224" s="236"/>
      <c r="M224" s="108" t="str">
        <f t="shared" ref="M224:M233" si="20">IF(W224="","",IF(W224&lt;$Z$224,INDEX(SourceCategory,3),IF(W224&lt;$Y$224,INDEX(SourceCategory,2),INDEX(SourceCategory,1))))</f>
        <v/>
      </c>
      <c r="N224" s="233"/>
      <c r="O224" s="397"/>
      <c r="P224" s="77"/>
      <c r="Q224" s="437" t="str">
        <f t="shared" ref="Q224:Q233" si="21">EUconst_CNTR_SourceCategory&amp;E192</f>
        <v>SourceCategory_F1</v>
      </c>
      <c r="R224" s="77"/>
      <c r="S224" s="415" t="b">
        <f>(F224&lt;&gt;"")</f>
        <v>0</v>
      </c>
      <c r="T224" s="437" t="str">
        <f t="shared" ref="T224:T233" si="22">EUconst_CNTR_SourceCategory&amp;N224</f>
        <v>SourceCategory_</v>
      </c>
      <c r="U224" s="77"/>
      <c r="V224" s="77"/>
      <c r="W224" s="419" t="str">
        <f>IF(ISBLANK(L224),"",ABS(L224))</f>
        <v/>
      </c>
      <c r="X224" s="439" t="s">
        <v>379</v>
      </c>
      <c r="Y224" s="414">
        <f>MAX(5000,MIN(0.1*$Y$240,100000))</f>
        <v>5000</v>
      </c>
      <c r="Z224" s="414">
        <f>MAX(1000,MIN(0.02*$Y$240,20000))</f>
        <v>1000</v>
      </c>
      <c r="AA224" s="77"/>
      <c r="AB224" s="415" t="b">
        <f t="shared" ref="AB224:AB234" si="23">IF(COUNTIF($S$224:$S$234,TRUE)&gt;0,NOT(S224),$L$180=EUconst_NotRelevant)</f>
        <v>0</v>
      </c>
    </row>
    <row r="225" spans="1:28" s="97" customFormat="1" ht="12.75" customHeight="1" x14ac:dyDescent="0.2">
      <c r="A225" s="77"/>
      <c r="C225" s="98"/>
      <c r="D225" s="61"/>
      <c r="E225" s="108" t="str">
        <f t="shared" si="18"/>
        <v/>
      </c>
      <c r="F225" s="1035" t="str">
        <f t="shared" si="19"/>
        <v/>
      </c>
      <c r="G225" s="1036"/>
      <c r="H225" s="1036"/>
      <c r="I225" s="1036"/>
      <c r="J225" s="1036"/>
      <c r="K225" s="1037"/>
      <c r="L225" s="236"/>
      <c r="M225" s="108" t="str">
        <f t="shared" si="20"/>
        <v/>
      </c>
      <c r="N225" s="233"/>
      <c r="O225" s="397"/>
      <c r="P225" s="77"/>
      <c r="Q225" s="437" t="str">
        <f t="shared" si="21"/>
        <v>SourceCategory_F2</v>
      </c>
      <c r="R225" s="77"/>
      <c r="S225" s="415" t="b">
        <f t="shared" ref="S225:S233" si="24">(F225&lt;&gt;"")</f>
        <v>0</v>
      </c>
      <c r="T225" s="437" t="str">
        <f t="shared" si="22"/>
        <v>SourceCategory_</v>
      </c>
      <c r="U225" s="77"/>
      <c r="V225" s="77"/>
      <c r="W225" s="419" t="str">
        <f t="shared" ref="W225:W233" si="25">IF(ISBLANK(L225),"",ABS(L225))</f>
        <v/>
      </c>
      <c r="X225" s="431" t="s">
        <v>358</v>
      </c>
      <c r="Y225" s="414">
        <f>SUMIF(T$224:T234,EUconst_CNTR_SourceCategory&amp;INDEX(SourceCategory,2),W$224:W234)</f>
        <v>0</v>
      </c>
      <c r="Z225" s="414">
        <f>SUMIF(T$224:T234,EUconst_CNTR_SourceCategory&amp;INDEX(SourceCategory,3),W$224:W234)</f>
        <v>0</v>
      </c>
      <c r="AA225" s="77"/>
      <c r="AB225" s="415" t="b">
        <f t="shared" si="23"/>
        <v>0</v>
      </c>
    </row>
    <row r="226" spans="1:28" s="97" customFormat="1" ht="12.75" customHeight="1" x14ac:dyDescent="0.2">
      <c r="A226" s="77"/>
      <c r="C226" s="98"/>
      <c r="D226" s="61"/>
      <c r="E226" s="108" t="str">
        <f t="shared" si="18"/>
        <v/>
      </c>
      <c r="F226" s="1035" t="str">
        <f t="shared" si="19"/>
        <v/>
      </c>
      <c r="G226" s="1036"/>
      <c r="H226" s="1036"/>
      <c r="I226" s="1036"/>
      <c r="J226" s="1036"/>
      <c r="K226" s="1037"/>
      <c r="L226" s="236"/>
      <c r="M226" s="108" t="str">
        <f t="shared" si="20"/>
        <v/>
      </c>
      <c r="N226" s="233"/>
      <c r="O226" s="397"/>
      <c r="P226" s="77"/>
      <c r="Q226" s="437" t="str">
        <f t="shared" si="21"/>
        <v>SourceCategory_F3</v>
      </c>
      <c r="R226" s="77"/>
      <c r="S226" s="415" t="b">
        <f t="shared" si="24"/>
        <v>0</v>
      </c>
      <c r="T226" s="437" t="str">
        <f t="shared" si="22"/>
        <v>SourceCategory_</v>
      </c>
      <c r="U226" s="77"/>
      <c r="V226" s="77"/>
      <c r="W226" s="419" t="str">
        <f t="shared" si="25"/>
        <v/>
      </c>
      <c r="X226" s="77"/>
      <c r="Y226" s="77"/>
      <c r="Z226" s="77"/>
      <c r="AA226" s="77"/>
      <c r="AB226" s="415" t="b">
        <f t="shared" si="23"/>
        <v>0</v>
      </c>
    </row>
    <row r="227" spans="1:28" s="97" customFormat="1" ht="12.75" customHeight="1" x14ac:dyDescent="0.2">
      <c r="A227" s="77"/>
      <c r="C227" s="98"/>
      <c r="D227" s="61"/>
      <c r="E227" s="108" t="str">
        <f t="shared" si="18"/>
        <v/>
      </c>
      <c r="F227" s="1035" t="str">
        <f t="shared" si="19"/>
        <v/>
      </c>
      <c r="G227" s="1036"/>
      <c r="H227" s="1036"/>
      <c r="I227" s="1036"/>
      <c r="J227" s="1036"/>
      <c r="K227" s="1037"/>
      <c r="L227" s="236"/>
      <c r="M227" s="108" t="str">
        <f t="shared" si="20"/>
        <v/>
      </c>
      <c r="N227" s="233"/>
      <c r="O227" s="397"/>
      <c r="P227" s="443"/>
      <c r="Q227" s="437" t="str">
        <f t="shared" si="21"/>
        <v>SourceCategory_F4</v>
      </c>
      <c r="R227" s="77"/>
      <c r="S227" s="415" t="b">
        <f t="shared" si="24"/>
        <v>0</v>
      </c>
      <c r="T227" s="437" t="str">
        <f t="shared" si="22"/>
        <v>SourceCategory_</v>
      </c>
      <c r="U227" s="77"/>
      <c r="V227" s="77"/>
      <c r="W227" s="419" t="str">
        <f t="shared" si="25"/>
        <v/>
      </c>
      <c r="X227" s="77"/>
      <c r="Y227" s="77"/>
      <c r="Z227" s="77"/>
      <c r="AA227" s="77"/>
      <c r="AB227" s="415" t="b">
        <f t="shared" si="23"/>
        <v>0</v>
      </c>
    </row>
    <row r="228" spans="1:28" s="97" customFormat="1" ht="12.75" customHeight="1" x14ac:dyDescent="0.2">
      <c r="A228" s="77"/>
      <c r="C228" s="98"/>
      <c r="D228" s="61"/>
      <c r="E228" s="108" t="str">
        <f t="shared" si="18"/>
        <v/>
      </c>
      <c r="F228" s="1035" t="str">
        <f t="shared" si="19"/>
        <v/>
      </c>
      <c r="G228" s="1036"/>
      <c r="H228" s="1036"/>
      <c r="I228" s="1036"/>
      <c r="J228" s="1036"/>
      <c r="K228" s="1037"/>
      <c r="L228" s="236"/>
      <c r="M228" s="108" t="str">
        <f t="shared" si="20"/>
        <v/>
      </c>
      <c r="N228" s="233"/>
      <c r="O228" s="397"/>
      <c r="P228" s="77"/>
      <c r="Q228" s="437" t="str">
        <f t="shared" si="21"/>
        <v>SourceCategory_F5</v>
      </c>
      <c r="R228" s="77"/>
      <c r="S228" s="415" t="b">
        <f t="shared" si="24"/>
        <v>0</v>
      </c>
      <c r="T228" s="437" t="str">
        <f t="shared" si="22"/>
        <v>SourceCategory_</v>
      </c>
      <c r="U228" s="77"/>
      <c r="V228" s="77"/>
      <c r="W228" s="419" t="str">
        <f t="shared" si="25"/>
        <v/>
      </c>
      <c r="X228" s="77"/>
      <c r="Y228" s="77"/>
      <c r="Z228" s="77"/>
      <c r="AA228" s="77"/>
      <c r="AB228" s="415" t="b">
        <f t="shared" si="23"/>
        <v>0</v>
      </c>
    </row>
    <row r="229" spans="1:28" s="97" customFormat="1" ht="12.75" customHeight="1" x14ac:dyDescent="0.2">
      <c r="A229" s="77"/>
      <c r="C229" s="98"/>
      <c r="D229" s="61"/>
      <c r="E229" s="108" t="str">
        <f t="shared" si="18"/>
        <v/>
      </c>
      <c r="F229" s="1035" t="str">
        <f t="shared" si="19"/>
        <v/>
      </c>
      <c r="G229" s="1036"/>
      <c r="H229" s="1036"/>
      <c r="I229" s="1036"/>
      <c r="J229" s="1036"/>
      <c r="K229" s="1037"/>
      <c r="L229" s="236"/>
      <c r="M229" s="108" t="str">
        <f t="shared" si="20"/>
        <v/>
      </c>
      <c r="N229" s="233"/>
      <c r="O229" s="397"/>
      <c r="P229" s="77"/>
      <c r="Q229" s="437" t="str">
        <f t="shared" si="21"/>
        <v>SourceCategory_F6</v>
      </c>
      <c r="R229" s="77"/>
      <c r="S229" s="415" t="b">
        <f>(F229&lt;&gt;"")</f>
        <v>0</v>
      </c>
      <c r="T229" s="437" t="str">
        <f>EUconst_CNTR_SourceCategory&amp;N229</f>
        <v>SourceCategory_</v>
      </c>
      <c r="U229" s="77"/>
      <c r="V229" s="77"/>
      <c r="W229" s="419" t="str">
        <f t="shared" si="25"/>
        <v/>
      </c>
      <c r="X229" s="77"/>
      <c r="Y229" s="77"/>
      <c r="Z229" s="77"/>
      <c r="AA229" s="77"/>
      <c r="AB229" s="415" t="b">
        <f t="shared" si="23"/>
        <v>0</v>
      </c>
    </row>
    <row r="230" spans="1:28" s="97" customFormat="1" ht="12.75" customHeight="1" x14ac:dyDescent="0.2">
      <c r="A230" s="77"/>
      <c r="C230" s="98"/>
      <c r="D230" s="61"/>
      <c r="E230" s="108" t="str">
        <f t="shared" si="18"/>
        <v/>
      </c>
      <c r="F230" s="1035" t="str">
        <f t="shared" si="19"/>
        <v/>
      </c>
      <c r="G230" s="1036"/>
      <c r="H230" s="1036"/>
      <c r="I230" s="1036"/>
      <c r="J230" s="1036"/>
      <c r="K230" s="1037"/>
      <c r="L230" s="236"/>
      <c r="M230" s="108" t="str">
        <f t="shared" si="20"/>
        <v/>
      </c>
      <c r="N230" s="233"/>
      <c r="O230" s="397"/>
      <c r="P230" s="77"/>
      <c r="Q230" s="437" t="str">
        <f t="shared" si="21"/>
        <v>SourceCategory_F7</v>
      </c>
      <c r="R230" s="77"/>
      <c r="S230" s="415" t="b">
        <f t="shared" si="24"/>
        <v>0</v>
      </c>
      <c r="T230" s="437" t="str">
        <f t="shared" si="22"/>
        <v>SourceCategory_</v>
      </c>
      <c r="U230" s="77"/>
      <c r="V230" s="77"/>
      <c r="W230" s="419" t="str">
        <f t="shared" si="25"/>
        <v/>
      </c>
      <c r="X230" s="77"/>
      <c r="Y230" s="77"/>
      <c r="Z230" s="77"/>
      <c r="AA230" s="77"/>
      <c r="AB230" s="415" t="b">
        <f t="shared" si="23"/>
        <v>0</v>
      </c>
    </row>
    <row r="231" spans="1:28" s="97" customFormat="1" ht="12.75" customHeight="1" x14ac:dyDescent="0.2">
      <c r="A231" s="77"/>
      <c r="C231" s="98"/>
      <c r="D231" s="61"/>
      <c r="E231" s="108" t="str">
        <f t="shared" si="18"/>
        <v/>
      </c>
      <c r="F231" s="1035" t="str">
        <f t="shared" si="19"/>
        <v/>
      </c>
      <c r="G231" s="1036"/>
      <c r="H231" s="1036"/>
      <c r="I231" s="1036"/>
      <c r="J231" s="1036"/>
      <c r="K231" s="1037"/>
      <c r="L231" s="236"/>
      <c r="M231" s="108" t="str">
        <f t="shared" si="20"/>
        <v/>
      </c>
      <c r="N231" s="233"/>
      <c r="O231" s="397"/>
      <c r="P231" s="77"/>
      <c r="Q231" s="437" t="str">
        <f t="shared" si="21"/>
        <v>SourceCategory_F8</v>
      </c>
      <c r="R231" s="77"/>
      <c r="S231" s="415" t="b">
        <f t="shared" si="24"/>
        <v>0</v>
      </c>
      <c r="T231" s="437" t="str">
        <f t="shared" si="22"/>
        <v>SourceCategory_</v>
      </c>
      <c r="U231" s="77"/>
      <c r="V231" s="77"/>
      <c r="W231" s="419" t="str">
        <f t="shared" si="25"/>
        <v/>
      </c>
      <c r="X231" s="77"/>
      <c r="Y231" s="77"/>
      <c r="Z231" s="77"/>
      <c r="AA231" s="77"/>
      <c r="AB231" s="415" t="b">
        <f t="shared" si="23"/>
        <v>0</v>
      </c>
    </row>
    <row r="232" spans="1:28" s="97" customFormat="1" ht="12.75" customHeight="1" x14ac:dyDescent="0.2">
      <c r="A232" s="77"/>
      <c r="C232" s="98"/>
      <c r="D232" s="61"/>
      <c r="E232" s="108" t="str">
        <f t="shared" si="18"/>
        <v/>
      </c>
      <c r="F232" s="1035" t="str">
        <f t="shared" si="19"/>
        <v/>
      </c>
      <c r="G232" s="1036"/>
      <c r="H232" s="1036"/>
      <c r="I232" s="1036"/>
      <c r="J232" s="1036"/>
      <c r="K232" s="1037"/>
      <c r="L232" s="236"/>
      <c r="M232" s="108" t="str">
        <f t="shared" si="20"/>
        <v/>
      </c>
      <c r="N232" s="233"/>
      <c r="O232" s="397"/>
      <c r="P232" s="77"/>
      <c r="Q232" s="437" t="str">
        <f t="shared" si="21"/>
        <v>SourceCategory_F9</v>
      </c>
      <c r="R232" s="77"/>
      <c r="S232" s="415" t="b">
        <f t="shared" si="24"/>
        <v>0</v>
      </c>
      <c r="T232" s="437" t="str">
        <f t="shared" si="22"/>
        <v>SourceCategory_</v>
      </c>
      <c r="U232" s="77"/>
      <c r="V232" s="77"/>
      <c r="W232" s="419" t="str">
        <f t="shared" si="25"/>
        <v/>
      </c>
      <c r="X232" s="77"/>
      <c r="Y232" s="77"/>
      <c r="Z232" s="77"/>
      <c r="AA232" s="77"/>
      <c r="AB232" s="415" t="b">
        <f t="shared" si="23"/>
        <v>0</v>
      </c>
    </row>
    <row r="233" spans="1:28" s="97" customFormat="1" ht="12.75" customHeight="1" x14ac:dyDescent="0.2">
      <c r="A233" s="77"/>
      <c r="C233" s="98"/>
      <c r="D233" s="61"/>
      <c r="E233" s="108" t="str">
        <f t="shared" si="18"/>
        <v/>
      </c>
      <c r="F233" s="1035" t="str">
        <f t="shared" si="19"/>
        <v/>
      </c>
      <c r="G233" s="1036"/>
      <c r="H233" s="1036"/>
      <c r="I233" s="1036"/>
      <c r="J233" s="1036"/>
      <c r="K233" s="1037"/>
      <c r="L233" s="236"/>
      <c r="M233" s="108" t="str">
        <f t="shared" si="20"/>
        <v/>
      </c>
      <c r="N233" s="233"/>
      <c r="O233" s="397"/>
      <c r="P233" s="77"/>
      <c r="Q233" s="437" t="str">
        <f t="shared" si="21"/>
        <v>SourceCategory_F10</v>
      </c>
      <c r="R233" s="77"/>
      <c r="S233" s="415" t="b">
        <f t="shared" si="24"/>
        <v>0</v>
      </c>
      <c r="T233" s="437" t="str">
        <f t="shared" si="22"/>
        <v>SourceCategory_</v>
      </c>
      <c r="U233" s="77"/>
      <c r="V233" s="77"/>
      <c r="W233" s="419" t="str">
        <f t="shared" si="25"/>
        <v/>
      </c>
      <c r="X233" s="77"/>
      <c r="Y233" s="77"/>
      <c r="Z233" s="77"/>
      <c r="AA233" s="77"/>
      <c r="AB233" s="415" t="b">
        <f t="shared" si="23"/>
        <v>0</v>
      </c>
    </row>
    <row r="234" spans="1:28" s="97" customFormat="1" ht="12.75" hidden="1" customHeight="1" thickBot="1" x14ac:dyDescent="0.25">
      <c r="A234" s="79" t="s">
        <v>322</v>
      </c>
      <c r="C234" s="98"/>
      <c r="D234" s="61"/>
      <c r="E234" s="108" t="str">
        <f>IF(ISBLANK(F203),"",E203)</f>
        <v/>
      </c>
      <c r="F234" s="1035" t="str">
        <f>IF(COUNTA(F202:I202)&lt;2,"",F202 &amp; "; " &amp;I202)</f>
        <v/>
      </c>
      <c r="G234" s="1036"/>
      <c r="H234" s="1036"/>
      <c r="I234" s="1036"/>
      <c r="J234" s="1036"/>
      <c r="K234" s="1037"/>
      <c r="L234" s="236"/>
      <c r="M234" s="108" t="str">
        <f>IF(W234="","",IF(W234&lt;$Z$224,INDEX(SourceCategory,3),IF(W234&lt;$Y$224,INDEX(SourceCategory,2),INDEX(SourceCategory,1))))</f>
        <v/>
      </c>
      <c r="N234" s="233"/>
      <c r="O234" s="397"/>
      <c r="P234" s="77"/>
      <c r="Q234" s="437" t="str">
        <f>EUconst_CNTR_SourceCategory&amp;E202</f>
        <v>SourceCategory_</v>
      </c>
      <c r="R234" s="77"/>
      <c r="S234" s="415" t="b">
        <f>(F234&lt;&gt;"")</f>
        <v>0</v>
      </c>
      <c r="T234" s="437" t="str">
        <f>EUconst_CNTR_SourceCategory&amp;N234</f>
        <v>SourceCategory_</v>
      </c>
      <c r="U234" s="77"/>
      <c r="V234" s="77"/>
      <c r="W234" s="429" t="str">
        <f>IF(ISBLANK(L234),"",ABS(L234))</f>
        <v/>
      </c>
      <c r="X234" s="77"/>
      <c r="Y234" s="77"/>
      <c r="Z234" s="77"/>
      <c r="AA234" s="77"/>
      <c r="AB234" s="415" t="b">
        <f t="shared" si="23"/>
        <v>0</v>
      </c>
    </row>
    <row r="235" spans="1:28" s="97" customFormat="1" ht="12.75" customHeight="1" x14ac:dyDescent="0.2">
      <c r="A235" s="79" t="s">
        <v>412</v>
      </c>
      <c r="C235" s="98"/>
      <c r="D235" s="33"/>
      <c r="E235" s="391"/>
      <c r="F235" s="391"/>
      <c r="G235" s="391"/>
      <c r="H235" s="391"/>
      <c r="I235" s="391"/>
      <c r="J235" s="391"/>
      <c r="L235" s="391"/>
      <c r="M235" s="391"/>
      <c r="N235" s="391"/>
      <c r="O235" s="397"/>
      <c r="P235" s="77"/>
      <c r="Q235" s="77"/>
      <c r="R235" s="77"/>
      <c r="S235" s="77"/>
      <c r="T235" s="79"/>
      <c r="U235" s="77"/>
      <c r="V235" s="77"/>
      <c r="W235" s="77"/>
      <c r="X235" s="77"/>
      <c r="Y235" s="77"/>
      <c r="Z235" s="77"/>
      <c r="AA235" s="77"/>
      <c r="AB235" s="77"/>
    </row>
    <row r="236" spans="1:28" s="97" customFormat="1" ht="12.75" customHeight="1" x14ac:dyDescent="0.2">
      <c r="A236" s="77"/>
      <c r="C236" s="98"/>
      <c r="D236" s="33"/>
      <c r="E236" s="391"/>
      <c r="F236" s="407" t="str">
        <f>Translations!$B$315</f>
        <v>Mesaj de eroare (suma fluxurilor de sursă minore):</v>
      </c>
      <c r="G236" s="391"/>
      <c r="H236" s="391"/>
      <c r="I236" s="391"/>
      <c r="J236" s="409"/>
      <c r="K236" s="1053" t="str">
        <f>IF(Y236=TRUE,EUconst_ERR_ThreshholdMinor,"")</f>
        <v/>
      </c>
      <c r="L236" s="1054"/>
      <c r="M236" s="1054"/>
      <c r="N236" s="1037"/>
      <c r="O236" s="397"/>
      <c r="P236" s="77"/>
      <c r="Q236" s="77"/>
      <c r="R236" s="77"/>
      <c r="S236" s="77"/>
      <c r="T236" s="77"/>
      <c r="U236" s="77"/>
      <c r="V236" s="77"/>
      <c r="W236" s="77"/>
      <c r="X236" s="436" t="s">
        <v>201</v>
      </c>
      <c r="Y236" s="415" t="b">
        <f>Y225&gt;Y224</f>
        <v>0</v>
      </c>
      <c r="Z236" s="77"/>
      <c r="AA236" s="77"/>
      <c r="AB236" s="77"/>
    </row>
    <row r="237" spans="1:28" s="97" customFormat="1" ht="5.0999999999999996" customHeight="1" x14ac:dyDescent="0.2">
      <c r="A237" s="77"/>
      <c r="C237" s="98"/>
      <c r="D237" s="33"/>
      <c r="E237" s="391"/>
      <c r="F237" s="407"/>
      <c r="K237" s="391"/>
      <c r="M237" s="391"/>
      <c r="O237" s="397"/>
      <c r="P237" s="77"/>
      <c r="Q237" s="77"/>
      <c r="R237" s="77"/>
      <c r="S237" s="77"/>
      <c r="T237" s="77"/>
      <c r="U237" s="77"/>
      <c r="V237" s="77"/>
      <c r="W237" s="77"/>
      <c r="X237" s="444"/>
      <c r="Y237" s="77"/>
      <c r="Z237" s="77"/>
      <c r="AA237" s="77"/>
      <c r="AB237" s="77"/>
    </row>
    <row r="238" spans="1:28" s="97" customFormat="1" ht="12.75" customHeight="1" x14ac:dyDescent="0.2">
      <c r="A238" s="77"/>
      <c r="C238" s="98"/>
      <c r="D238" s="33"/>
      <c r="E238" s="391"/>
      <c r="F238" s="407" t="str">
        <f>Translations!$B$316</f>
        <v>Mesaj de eroare (suma fluxurilor de sursă de minimis):</v>
      </c>
      <c r="J238" s="409"/>
      <c r="K238" s="1053" t="str">
        <f>IF(Y238=TRUE,EUconst_ERR_ThreshholdDeminimis,"")</f>
        <v/>
      </c>
      <c r="L238" s="1054"/>
      <c r="M238" s="1054"/>
      <c r="N238" s="1037"/>
      <c r="O238" s="397"/>
      <c r="P238" s="77"/>
      <c r="Q238" s="77"/>
      <c r="R238" s="77"/>
      <c r="S238" s="77"/>
      <c r="T238" s="77"/>
      <c r="U238" s="77"/>
      <c r="V238" s="77"/>
      <c r="W238" s="77"/>
      <c r="X238" s="436" t="s">
        <v>201</v>
      </c>
      <c r="Y238" s="415" t="b">
        <f>Z225&gt;Z224</f>
        <v>0</v>
      </c>
      <c r="Z238" s="77"/>
      <c r="AA238" s="77"/>
      <c r="AB238" s="77"/>
    </row>
    <row r="239" spans="1:28" s="97" customFormat="1" ht="5.0999999999999996" customHeight="1" x14ac:dyDescent="0.2">
      <c r="A239" s="77"/>
      <c r="C239" s="98"/>
      <c r="D239" s="33"/>
      <c r="E239" s="391"/>
      <c r="F239" s="408"/>
      <c r="G239" s="391"/>
      <c r="H239" s="391"/>
      <c r="I239" s="391"/>
      <c r="J239" s="391"/>
      <c r="K239" s="391"/>
      <c r="L239" s="391"/>
      <c r="M239" s="391"/>
      <c r="O239" s="397"/>
      <c r="P239" s="77"/>
      <c r="Q239" s="77"/>
      <c r="R239" s="77"/>
      <c r="S239" s="77"/>
      <c r="T239" s="77"/>
      <c r="U239" s="77"/>
      <c r="V239" s="77"/>
      <c r="W239" s="77"/>
      <c r="X239" s="444"/>
      <c r="Y239" s="77"/>
      <c r="Z239" s="77"/>
      <c r="AA239" s="77"/>
      <c r="AB239" s="77"/>
    </row>
    <row r="240" spans="1:28" s="97" customFormat="1" ht="12.75" customHeight="1" x14ac:dyDescent="0.2">
      <c r="A240" s="77"/>
      <c r="C240" s="98"/>
      <c r="D240" s="33"/>
      <c r="E240" s="391"/>
      <c r="F240" s="407" t="str">
        <f>Translations!$B$317</f>
        <v>Mesaj de eroare (Emisii totale, diferență față de 5(d)):</v>
      </c>
      <c r="G240" s="391"/>
      <c r="H240" s="391"/>
      <c r="I240" s="391"/>
      <c r="J240" s="252" t="str">
        <f>IF(ISBLANK(CNTR_TotalEmissions),"",IF(COUNTIF(S224:S234,TRUE)&lt;&gt;COUNT(W224:W234),"",SUM(L169:L174,L224:L234)/CNTR_TotalEmissions-1))</f>
        <v/>
      </c>
      <c r="K240" s="1053" t="str">
        <f>IF(ISBLANK(CNTR_TotalEmissions),"",IF(COUNTIF(S224:S234,TRUE)&lt;&gt;COUNT(W224:W234),"",IF(OR(SUM(L169:L174,L224:L234)/CNTR_TotalEmissions&lt;0.95,SUM(L169:L174,L224:L234)/CNTR_TotalEmissions&gt;1.05),EUconst_ERR_CheckEstimatedEmissions,"")))</f>
        <v/>
      </c>
      <c r="L240" s="1054"/>
      <c r="M240" s="1054"/>
      <c r="N240" s="1037"/>
      <c r="O240" s="397"/>
      <c r="P240" s="445"/>
      <c r="Q240" s="77"/>
      <c r="R240" s="77"/>
      <c r="S240" s="77"/>
      <c r="T240" s="77"/>
      <c r="U240" s="77"/>
      <c r="V240" s="77"/>
      <c r="W240" s="77"/>
      <c r="X240" s="444" t="s">
        <v>358</v>
      </c>
      <c r="Y240" s="414">
        <f>SUM(W169:W234)</f>
        <v>0</v>
      </c>
      <c r="Z240" s="77"/>
      <c r="AA240" s="77"/>
      <c r="AB240" s="77"/>
    </row>
    <row r="241" spans="1:28" s="97" customFormat="1" ht="12.75" customHeight="1" x14ac:dyDescent="0.2">
      <c r="A241" s="77"/>
      <c r="C241" s="98"/>
      <c r="D241" s="33"/>
      <c r="E241" s="391"/>
      <c r="F241" s="391"/>
      <c r="G241" s="391"/>
      <c r="H241" s="391"/>
      <c r="I241" s="391"/>
      <c r="J241" s="391"/>
      <c r="K241" s="391"/>
      <c r="L241" s="391"/>
      <c r="M241" s="391"/>
      <c r="O241" s="397"/>
      <c r="P241" s="77"/>
      <c r="Q241" s="77"/>
      <c r="R241" s="77"/>
      <c r="S241" s="77"/>
      <c r="T241" s="77"/>
      <c r="U241" s="77"/>
      <c r="V241" s="77"/>
      <c r="W241" s="77"/>
      <c r="X241" s="77"/>
      <c r="Y241" s="77"/>
      <c r="Z241" s="77"/>
      <c r="AA241" s="77"/>
      <c r="AB241" s="77"/>
    </row>
    <row r="242" spans="1:28" s="44" customFormat="1" ht="12.75" customHeight="1" x14ac:dyDescent="0.2">
      <c r="A242" s="288"/>
      <c r="C242" s="393"/>
      <c r="D242" s="120" t="s">
        <v>405</v>
      </c>
      <c r="E242" s="873" t="str">
        <f>Translations!$B$318</f>
        <v>Părți de instalație și activități neincluse în EU ETS, dacă este relevant:</v>
      </c>
      <c r="F242" s="873"/>
      <c r="G242" s="873"/>
      <c r="H242" s="873"/>
      <c r="I242" s="873"/>
      <c r="J242" s="873"/>
      <c r="K242" s="873"/>
      <c r="L242" s="873"/>
      <c r="M242" s="873"/>
      <c r="N242" s="873"/>
      <c r="O242" s="397"/>
      <c r="P242" s="427"/>
      <c r="Q242" s="427"/>
      <c r="R242" s="288"/>
      <c r="S242" s="288"/>
      <c r="T242" s="288"/>
      <c r="U242" s="288"/>
      <c r="V242" s="288"/>
      <c r="W242" s="446"/>
      <c r="X242" s="288"/>
      <c r="Y242" s="288"/>
      <c r="Z242" s="288"/>
      <c r="AA242" s="288"/>
      <c r="AB242" s="288"/>
    </row>
    <row r="243" spans="1:28" s="97" customFormat="1" ht="12.75" customHeight="1" x14ac:dyDescent="0.2">
      <c r="A243" s="77"/>
      <c r="C243" s="98"/>
      <c r="D243" s="33"/>
      <c r="E243" s="1026" t="str">
        <f>Translations!$B$319</f>
        <v>Oferiți detalii pentru orice părți de instalație sau activități care nu sunt incluse în EU ETS în cazul în care combustibilii sau materialele folosite de aceste activități sunt contabilizate cu ajutorul dispozitivelor de măsurare care servesc și pentru activitățile din anexa I.</v>
      </c>
      <c r="F243" s="1026"/>
      <c r="G243" s="1026"/>
      <c r="H243" s="1026"/>
      <c r="I243" s="1026"/>
      <c r="J243" s="1026"/>
      <c r="K243" s="1026"/>
      <c r="L243" s="1026"/>
      <c r="M243" s="1026"/>
      <c r="N243" s="1026"/>
      <c r="O243" s="397"/>
      <c r="P243" s="412"/>
      <c r="Q243" s="412"/>
      <c r="R243" s="77"/>
      <c r="S243" s="77"/>
      <c r="T243" s="77"/>
      <c r="U243" s="77"/>
      <c r="V243" s="77"/>
      <c r="W243" s="77"/>
      <c r="X243" s="77"/>
      <c r="Y243" s="77"/>
      <c r="Z243" s="77"/>
      <c r="AA243" s="77"/>
      <c r="AB243" s="77"/>
    </row>
    <row r="244" spans="1:28" s="97" customFormat="1" ht="12.75" customHeight="1" x14ac:dyDescent="0.2">
      <c r="A244" s="77"/>
      <c r="C244" s="98"/>
      <c r="D244" s="33"/>
      <c r="E244" s="1055" t="str">
        <f>Translations!$B$320</f>
        <v xml:space="preserve">Pentru mai multe detalii, consultați punctele (b), (c) și (e) de mai sus. </v>
      </c>
      <c r="F244" s="1055"/>
      <c r="G244" s="1055"/>
      <c r="H244" s="1055"/>
      <c r="I244" s="1055"/>
      <c r="J244" s="1055"/>
      <c r="K244" s="1055"/>
      <c r="L244" s="1055"/>
      <c r="M244" s="1055"/>
      <c r="N244" s="1055"/>
      <c r="O244" s="397"/>
      <c r="P244" s="77"/>
      <c r="Q244" s="77"/>
      <c r="R244" s="77"/>
      <c r="S244" s="77"/>
      <c r="T244" s="77"/>
      <c r="U244" s="77"/>
      <c r="V244" s="77"/>
      <c r="W244" s="77"/>
      <c r="X244" s="77"/>
      <c r="Y244" s="77"/>
      <c r="Z244" s="77"/>
      <c r="AA244" s="77"/>
      <c r="AB244" s="77"/>
    </row>
    <row r="245" spans="1:28" s="97" customFormat="1" ht="12.75" customHeight="1" x14ac:dyDescent="0.2">
      <c r="A245" s="77"/>
      <c r="C245" s="98"/>
      <c r="D245" s="33"/>
      <c r="E245" s="957" t="str">
        <f>Translations!$B$135</f>
        <v>Pentru a afişa/ascunde exemplele, apăsați butonul „Exemple” din zona de navigație.</v>
      </c>
      <c r="F245" s="957"/>
      <c r="G245" s="957"/>
      <c r="H245" s="957"/>
      <c r="I245" s="957"/>
      <c r="J245" s="957"/>
      <c r="K245" s="957"/>
      <c r="L245" s="957"/>
      <c r="M245" s="957"/>
      <c r="N245" s="957"/>
      <c r="O245" s="397"/>
      <c r="P245" s="77"/>
      <c r="Q245" s="77"/>
      <c r="R245" s="77"/>
      <c r="S245" s="77"/>
      <c r="T245" s="77"/>
      <c r="U245" s="77"/>
      <c r="V245" s="77"/>
      <c r="W245" s="77"/>
      <c r="X245" s="77"/>
      <c r="Y245" s="77"/>
      <c r="Z245" s="77"/>
      <c r="AA245" s="77"/>
      <c r="AB245" s="77"/>
    </row>
    <row r="246" spans="1:28" s="97" customFormat="1" ht="5.0999999999999996" customHeight="1" x14ac:dyDescent="0.2">
      <c r="A246" s="77"/>
      <c r="C246" s="98"/>
      <c r="D246" s="33"/>
      <c r="E246" s="261"/>
      <c r="F246" s="260"/>
      <c r="G246" s="260"/>
      <c r="H246" s="260"/>
      <c r="I246" s="260"/>
      <c r="J246" s="260"/>
      <c r="K246" s="260"/>
      <c r="L246" s="260"/>
      <c r="M246" s="260"/>
      <c r="N246" s="260"/>
      <c r="O246" s="397"/>
      <c r="P246" s="77"/>
      <c r="Q246" s="77"/>
      <c r="R246" s="77"/>
      <c r="S246" s="77"/>
      <c r="T246" s="77"/>
      <c r="U246" s="77"/>
      <c r="V246" s="77"/>
      <c r="W246" s="77"/>
      <c r="X246" s="77"/>
      <c r="Y246" s="77"/>
      <c r="Z246" s="77"/>
      <c r="AA246" s="77"/>
      <c r="AB246" s="77"/>
    </row>
    <row r="247" spans="1:28" s="97" customFormat="1" ht="68.25" customHeight="1" x14ac:dyDescent="0.2">
      <c r="A247" s="77"/>
      <c r="C247" s="98"/>
      <c r="D247" s="33"/>
      <c r="E247" s="487" t="str">
        <f>Translations!$B$321</f>
        <v>Ref. sursă de emisie</v>
      </c>
      <c r="F247" s="1027" t="str">
        <f>Translations!$B$322</f>
        <v>Fluxuri de sursă (combustibili/materiale)</v>
      </c>
      <c r="G247" s="1063"/>
      <c r="H247" s="1064"/>
      <c r="I247" s="1027" t="str">
        <f>Translations!$B$323</f>
        <v>Surse de emisie</v>
      </c>
      <c r="J247" s="1063"/>
      <c r="K247" s="1064"/>
      <c r="L247" s="1027" t="str">
        <f>Translations!$B$324</f>
        <v>Puncte de emisie</v>
      </c>
      <c r="M247" s="1063"/>
      <c r="N247" s="1064"/>
      <c r="O247" s="397"/>
      <c r="P247" s="79"/>
      <c r="Q247" s="77"/>
      <c r="R247" s="77"/>
      <c r="S247" s="77"/>
      <c r="T247" s="77"/>
      <c r="U247" s="77"/>
      <c r="V247" s="77"/>
      <c r="W247" s="77"/>
      <c r="X247" s="77"/>
      <c r="Y247" s="77"/>
      <c r="Z247" s="77"/>
      <c r="AA247" s="77"/>
      <c r="AB247" s="77"/>
    </row>
    <row r="248" spans="1:28" s="97" customFormat="1" ht="25.5" customHeight="1" x14ac:dyDescent="0.2">
      <c r="A248" s="79" t="s">
        <v>413</v>
      </c>
      <c r="C248" s="98"/>
      <c r="D248" s="33"/>
      <c r="E248" s="247" t="s">
        <v>86</v>
      </c>
      <c r="F248" s="1065" t="str">
        <f>Translations!$B$325</f>
        <v>Gaze naturale (trecute prin instalație către consumatorul extern)</v>
      </c>
      <c r="G248" s="1066"/>
      <c r="H248" s="1067"/>
      <c r="I248" s="1065" t="str">
        <f>Translations!$B$326</f>
        <v>mai multe cazane (&lt; 3MWth fiecare)</v>
      </c>
      <c r="J248" s="1066"/>
      <c r="K248" s="1067"/>
      <c r="L248" s="1065" t="str">
        <f>Translations!$B$327</f>
        <v>Coş al instalație conectate (încălzirea unui spital adiacent)</v>
      </c>
      <c r="M248" s="1066"/>
      <c r="N248" s="1067"/>
      <c r="O248" s="397"/>
      <c r="P248" s="77"/>
      <c r="Q248" s="77"/>
      <c r="R248" s="77"/>
      <c r="S248" s="77"/>
      <c r="T248" s="77"/>
      <c r="U248" s="77"/>
      <c r="V248" s="77"/>
      <c r="W248" s="77"/>
      <c r="X248" s="77"/>
      <c r="Y248" s="77"/>
      <c r="Z248" s="77"/>
      <c r="AA248" s="77"/>
      <c r="AB248" s="77"/>
    </row>
    <row r="249" spans="1:28" s="97" customFormat="1" ht="12.75" customHeight="1" x14ac:dyDescent="0.2">
      <c r="A249" s="77"/>
      <c r="C249" s="98"/>
      <c r="D249" s="33"/>
      <c r="E249" s="262"/>
      <c r="F249" s="1060"/>
      <c r="G249" s="1061"/>
      <c r="H249" s="1062"/>
      <c r="I249" s="1060"/>
      <c r="J249" s="1061"/>
      <c r="K249" s="1062"/>
      <c r="L249" s="1060"/>
      <c r="M249" s="1061"/>
      <c r="N249" s="1062"/>
      <c r="O249" s="397"/>
      <c r="P249" s="77"/>
      <c r="Q249" s="77"/>
      <c r="R249" s="77"/>
      <c r="S249" s="77"/>
      <c r="T249" s="77"/>
      <c r="U249" s="77"/>
      <c r="V249" s="77"/>
      <c r="W249" s="77"/>
      <c r="X249" s="77"/>
      <c r="Y249" s="77"/>
      <c r="Z249" s="77"/>
      <c r="AA249" s="77"/>
      <c r="AB249" s="77"/>
    </row>
    <row r="250" spans="1:28" s="97" customFormat="1" ht="12.75" customHeight="1" x14ac:dyDescent="0.2">
      <c r="A250" s="77"/>
      <c r="C250" s="98"/>
      <c r="D250" s="33"/>
      <c r="E250" s="262"/>
      <c r="F250" s="1060"/>
      <c r="G250" s="1061"/>
      <c r="H250" s="1062"/>
      <c r="I250" s="1060"/>
      <c r="J250" s="1061"/>
      <c r="K250" s="1062"/>
      <c r="L250" s="1060"/>
      <c r="M250" s="1061"/>
      <c r="N250" s="1062"/>
      <c r="O250" s="397"/>
      <c r="P250" s="434"/>
      <c r="Q250" s="77"/>
      <c r="R250" s="77"/>
      <c r="S250" s="77"/>
      <c r="T250" s="77"/>
      <c r="U250" s="77"/>
      <c r="V250" s="77"/>
      <c r="W250" s="77"/>
      <c r="X250" s="77"/>
      <c r="Y250" s="77"/>
      <c r="Z250" s="77"/>
      <c r="AA250" s="77"/>
      <c r="AB250" s="77"/>
    </row>
    <row r="251" spans="1:28" s="97" customFormat="1" ht="12.75" customHeight="1" x14ac:dyDescent="0.2">
      <c r="A251" s="77"/>
      <c r="C251" s="98"/>
      <c r="D251" s="33"/>
      <c r="E251" s="262"/>
      <c r="F251" s="1060"/>
      <c r="G251" s="1061"/>
      <c r="H251" s="1062"/>
      <c r="I251" s="1060"/>
      <c r="J251" s="1061"/>
      <c r="K251" s="1062"/>
      <c r="L251" s="1060"/>
      <c r="M251" s="1061"/>
      <c r="N251" s="1062"/>
      <c r="O251" s="397"/>
      <c r="P251" s="434"/>
      <c r="Q251" s="77"/>
      <c r="R251" s="77"/>
      <c r="S251" s="77"/>
      <c r="T251" s="77"/>
      <c r="U251" s="77"/>
      <c r="V251" s="77"/>
      <c r="W251" s="77"/>
      <c r="X251" s="77"/>
      <c r="Y251" s="77"/>
      <c r="Z251" s="77"/>
      <c r="AA251" s="77"/>
      <c r="AB251" s="77"/>
    </row>
    <row r="252" spans="1:28" s="97" customFormat="1" ht="12.75" customHeight="1" x14ac:dyDescent="0.2">
      <c r="A252" s="77"/>
      <c r="C252" s="98"/>
      <c r="D252" s="33"/>
      <c r="E252" s="262"/>
      <c r="F252" s="1060"/>
      <c r="G252" s="1061"/>
      <c r="H252" s="1062"/>
      <c r="I252" s="1060"/>
      <c r="J252" s="1061"/>
      <c r="K252" s="1062"/>
      <c r="L252" s="1060"/>
      <c r="M252" s="1061"/>
      <c r="N252" s="1062"/>
      <c r="O252" s="397"/>
      <c r="P252" s="77"/>
      <c r="Q252" s="77"/>
      <c r="R252" s="77"/>
      <c r="S252" s="77"/>
      <c r="T252" s="77"/>
      <c r="U252" s="77"/>
      <c r="V252" s="77"/>
      <c r="W252" s="77"/>
      <c r="X252" s="77"/>
      <c r="Y252" s="77"/>
      <c r="Z252" s="77"/>
      <c r="AA252" s="77"/>
      <c r="AB252" s="77"/>
    </row>
    <row r="253" spans="1:28" s="97" customFormat="1" ht="12.75" customHeight="1" x14ac:dyDescent="0.2">
      <c r="A253" s="77"/>
      <c r="C253" s="98"/>
      <c r="D253" s="33"/>
      <c r="E253" s="262"/>
      <c r="F253" s="1060"/>
      <c r="G253" s="1061"/>
      <c r="H253" s="1062"/>
      <c r="I253" s="1060"/>
      <c r="J253" s="1061"/>
      <c r="K253" s="1062"/>
      <c r="L253" s="1060"/>
      <c r="M253" s="1061"/>
      <c r="N253" s="1062"/>
      <c r="O253" s="397"/>
      <c r="P253" s="77"/>
      <c r="Q253" s="77"/>
      <c r="R253" s="77"/>
      <c r="S253" s="77"/>
      <c r="T253" s="77"/>
      <c r="U253" s="77"/>
      <c r="V253" s="77"/>
      <c r="W253" s="77"/>
      <c r="X253" s="77"/>
      <c r="Y253" s="77"/>
      <c r="Z253" s="77"/>
      <c r="AA253" s="77"/>
      <c r="AB253" s="77"/>
    </row>
    <row r="254" spans="1:28" s="97" customFormat="1" ht="12.75" customHeight="1" x14ac:dyDescent="0.2">
      <c r="A254" s="77"/>
      <c r="C254" s="98"/>
      <c r="D254" s="33"/>
      <c r="E254" s="262"/>
      <c r="F254" s="1060"/>
      <c r="G254" s="1061"/>
      <c r="H254" s="1062"/>
      <c r="I254" s="1060"/>
      <c r="J254" s="1061"/>
      <c r="K254" s="1062"/>
      <c r="L254" s="1060"/>
      <c r="M254" s="1061"/>
      <c r="N254" s="1062"/>
      <c r="O254" s="397"/>
      <c r="P254" s="77"/>
      <c r="Q254" s="77"/>
      <c r="R254" s="77"/>
      <c r="S254" s="77"/>
      <c r="T254" s="77"/>
      <c r="U254" s="77"/>
      <c r="V254" s="77"/>
      <c r="W254" s="77"/>
      <c r="X254" s="77"/>
      <c r="Y254" s="77"/>
      <c r="Z254" s="77"/>
      <c r="AA254" s="77"/>
      <c r="AB254" s="77"/>
    </row>
    <row r="255" spans="1:28" s="97" customFormat="1" ht="12.75" customHeight="1" x14ac:dyDescent="0.2">
      <c r="A255" s="77"/>
      <c r="C255" s="98"/>
      <c r="D255" s="33"/>
      <c r="E255" s="262"/>
      <c r="F255" s="1060"/>
      <c r="G255" s="1061"/>
      <c r="H255" s="1062"/>
      <c r="I255" s="1060"/>
      <c r="J255" s="1061"/>
      <c r="K255" s="1062"/>
      <c r="L255" s="1060"/>
      <c r="M255" s="1061"/>
      <c r="N255" s="1062"/>
      <c r="O255" s="397"/>
      <c r="P255" s="77"/>
      <c r="Q255" s="77"/>
      <c r="R255" s="77"/>
      <c r="S255" s="77"/>
      <c r="T255" s="77"/>
      <c r="U255" s="77"/>
      <c r="V255" s="77"/>
      <c r="W255" s="77"/>
      <c r="X255" s="77"/>
      <c r="Y255" s="77"/>
      <c r="Z255" s="77"/>
      <c r="AA255" s="77"/>
      <c r="AB255" s="77"/>
    </row>
    <row r="256" spans="1:28" s="97" customFormat="1" ht="12.75" customHeight="1" x14ac:dyDescent="0.2">
      <c r="A256" s="77"/>
      <c r="C256" s="98"/>
      <c r="D256" s="33"/>
      <c r="E256" s="262"/>
      <c r="F256" s="1060"/>
      <c r="G256" s="1061"/>
      <c r="H256" s="1062"/>
      <c r="I256" s="1060"/>
      <c r="J256" s="1061"/>
      <c r="K256" s="1062"/>
      <c r="L256" s="1060"/>
      <c r="M256" s="1061"/>
      <c r="N256" s="1062"/>
      <c r="O256" s="397"/>
      <c r="P256" s="77"/>
      <c r="Q256" s="77"/>
      <c r="R256" s="77"/>
      <c r="S256" s="77"/>
      <c r="T256" s="77"/>
      <c r="U256" s="77"/>
      <c r="V256" s="77"/>
      <c r="W256" s="77"/>
      <c r="X256" s="77"/>
      <c r="Y256" s="77"/>
      <c r="Z256" s="77"/>
      <c r="AA256" s="77"/>
      <c r="AB256" s="77"/>
    </row>
    <row r="257" spans="1:28" s="97" customFormat="1" ht="12.75" customHeight="1" x14ac:dyDescent="0.2">
      <c r="A257" s="77"/>
      <c r="C257" s="98"/>
      <c r="D257" s="33"/>
      <c r="E257" s="262"/>
      <c r="F257" s="1060"/>
      <c r="G257" s="1061"/>
      <c r="H257" s="1062"/>
      <c r="I257" s="1060"/>
      <c r="J257" s="1061"/>
      <c r="K257" s="1062"/>
      <c r="L257" s="1060"/>
      <c r="M257" s="1061"/>
      <c r="N257" s="1062"/>
      <c r="O257" s="397"/>
      <c r="P257" s="77"/>
      <c r="Q257" s="77"/>
      <c r="R257" s="77"/>
      <c r="S257" s="77"/>
      <c r="T257" s="77"/>
      <c r="U257" s="77"/>
      <c r="V257" s="77"/>
      <c r="W257" s="77"/>
      <c r="X257" s="77"/>
      <c r="Y257" s="77"/>
      <c r="Z257" s="77"/>
      <c r="AA257" s="77"/>
      <c r="AB257" s="77"/>
    </row>
    <row r="258" spans="1:28" s="97" customFormat="1" ht="12.75" hidden="1" customHeight="1" x14ac:dyDescent="0.2">
      <c r="A258" s="79" t="s">
        <v>322</v>
      </c>
      <c r="C258" s="98"/>
      <c r="D258" s="33"/>
      <c r="E258" s="262"/>
      <c r="F258" s="1060"/>
      <c r="G258" s="1061"/>
      <c r="H258" s="1062"/>
      <c r="I258" s="1060"/>
      <c r="J258" s="1061"/>
      <c r="K258" s="1062"/>
      <c r="L258" s="1071"/>
      <c r="M258" s="1071"/>
      <c r="N258" s="1071"/>
      <c r="O258" s="397"/>
      <c r="P258" s="77"/>
      <c r="Q258" s="77"/>
      <c r="R258" s="77"/>
      <c r="S258" s="77"/>
      <c r="T258" s="77"/>
      <c r="U258" s="77"/>
      <c r="V258" s="77"/>
      <c r="W258" s="77"/>
      <c r="X258" s="77"/>
      <c r="Y258" s="77"/>
      <c r="Z258" s="77"/>
      <c r="AA258" s="77"/>
      <c r="AB258" s="77"/>
    </row>
    <row r="259" spans="1:28" s="97" customFormat="1" ht="12.75" customHeight="1" x14ac:dyDescent="0.2">
      <c r="A259" s="79" t="s">
        <v>0</v>
      </c>
      <c r="C259" s="98"/>
      <c r="D259" s="33"/>
      <c r="E259" s="391"/>
      <c r="F259" s="391"/>
      <c r="G259" s="391"/>
      <c r="K259" s="391"/>
      <c r="L259" s="12"/>
      <c r="M259" s="12"/>
      <c r="N259" s="12"/>
      <c r="O259" s="397"/>
      <c r="P259" s="77"/>
      <c r="Q259" s="77"/>
      <c r="R259" s="77"/>
      <c r="S259" s="77"/>
      <c r="T259" s="77"/>
      <c r="U259" s="77"/>
      <c r="V259" s="77"/>
      <c r="W259" s="290"/>
      <c r="X259" s="77"/>
      <c r="Y259" s="77"/>
      <c r="Z259" s="77"/>
      <c r="AA259" s="77"/>
      <c r="AB259" s="77"/>
    </row>
    <row r="260" spans="1:28" s="97" customFormat="1" ht="5.0999999999999996" customHeight="1" x14ac:dyDescent="0.2">
      <c r="A260" s="79"/>
      <c r="C260" s="98"/>
      <c r="D260" s="33"/>
      <c r="G260" s="953" t="str">
        <f>Translations!$B$328</f>
        <v>Apăsați pe „+” pentru a adăuga mai multe activități excluse din EU ETS</v>
      </c>
      <c r="H260" s="953"/>
      <c r="I260" s="953"/>
      <c r="J260" s="953"/>
      <c r="K260" s="954"/>
      <c r="L260" s="12"/>
      <c r="M260" s="12"/>
      <c r="N260" s="12"/>
      <c r="O260" s="397"/>
      <c r="P260" s="77"/>
      <c r="Q260" s="77"/>
      <c r="R260" s="77"/>
      <c r="S260" s="77"/>
      <c r="T260" s="77"/>
      <c r="U260" s="430"/>
      <c r="V260" s="77"/>
      <c r="W260" s="290"/>
      <c r="X260" s="77"/>
      <c r="Y260" s="77"/>
      <c r="Z260" s="77"/>
      <c r="AA260" s="77"/>
      <c r="AB260" s="290"/>
    </row>
    <row r="261" spans="1:28" s="97" customFormat="1" ht="12.75" customHeight="1" x14ac:dyDescent="0.2">
      <c r="A261" s="79"/>
      <c r="C261" s="98"/>
      <c r="D261" s="33"/>
      <c r="G261" s="953"/>
      <c r="H261" s="953"/>
      <c r="I261" s="953"/>
      <c r="J261" s="953"/>
      <c r="K261" s="954"/>
      <c r="L261" s="12"/>
      <c r="M261" s="12"/>
      <c r="N261" s="12"/>
      <c r="O261" s="397"/>
      <c r="P261" s="77"/>
      <c r="Q261" s="77"/>
      <c r="R261" s="77"/>
      <c r="S261" s="77"/>
      <c r="T261" s="77"/>
      <c r="U261" s="430"/>
      <c r="V261" s="77"/>
      <c r="W261" s="290"/>
      <c r="X261" s="77"/>
      <c r="Y261" s="77"/>
      <c r="Z261" s="77"/>
      <c r="AA261" s="77"/>
      <c r="AB261" s="290"/>
    </row>
    <row r="262" spans="1:28" s="97" customFormat="1" ht="5.0999999999999996" customHeight="1" x14ac:dyDescent="0.2">
      <c r="A262" s="79"/>
      <c r="C262" s="98"/>
      <c r="D262" s="33"/>
      <c r="G262" s="953"/>
      <c r="H262" s="953"/>
      <c r="I262" s="953"/>
      <c r="J262" s="953"/>
      <c r="K262" s="954"/>
      <c r="L262" s="12"/>
      <c r="M262" s="12"/>
      <c r="N262" s="12"/>
      <c r="O262" s="397"/>
      <c r="P262" s="77"/>
      <c r="Q262" s="77"/>
      <c r="R262" s="77"/>
      <c r="S262" s="77"/>
      <c r="T262" s="77"/>
      <c r="U262" s="430"/>
      <c r="V262" s="77"/>
      <c r="W262" s="290"/>
      <c r="X262" s="77"/>
      <c r="Y262" s="77"/>
      <c r="Z262" s="77"/>
      <c r="AA262" s="77"/>
      <c r="AB262" s="290"/>
    </row>
    <row r="263" spans="1:28" s="97" customFormat="1" ht="12.75" customHeight="1" x14ac:dyDescent="0.2">
      <c r="A263" s="77"/>
      <c r="C263" s="98"/>
      <c r="D263" s="33"/>
      <c r="E263" s="391"/>
      <c r="F263" s="391"/>
      <c r="G263" s="12"/>
      <c r="H263" s="12"/>
      <c r="I263" s="12"/>
      <c r="J263" s="12"/>
      <c r="K263" s="12"/>
      <c r="L263" s="12"/>
      <c r="M263" s="12"/>
      <c r="N263" s="12"/>
      <c r="O263" s="397"/>
      <c r="P263" s="77"/>
      <c r="Q263" s="77"/>
      <c r="R263" s="77"/>
      <c r="S263" s="77"/>
      <c r="T263" s="77"/>
      <c r="U263" s="77"/>
      <c r="V263" s="77"/>
      <c r="W263" s="290"/>
      <c r="X263" s="77"/>
      <c r="Y263" s="77"/>
      <c r="Z263" s="77"/>
      <c r="AA263" s="77"/>
      <c r="AB263" s="77"/>
    </row>
    <row r="264" spans="1:28" s="12" customFormat="1" ht="15" customHeight="1" x14ac:dyDescent="0.2">
      <c r="A264" s="6"/>
      <c r="D264" s="362"/>
      <c r="E264" s="362"/>
      <c r="F264" s="929" t="str">
        <f>EUconst_MsgNextSheet</f>
        <v xml:space="preserve">&lt;&lt;&lt; Apăsați aici pentru a trece la foaia următoare &gt;&gt;&gt; </v>
      </c>
      <c r="G264" s="929"/>
      <c r="H264" s="929"/>
      <c r="I264" s="929"/>
      <c r="J264" s="929"/>
      <c r="K264" s="929"/>
      <c r="L264" s="929"/>
      <c r="O264" s="397"/>
      <c r="P264" s="6"/>
      <c r="Q264" s="77"/>
      <c r="R264" s="77"/>
      <c r="S264" s="77"/>
      <c r="T264" s="77"/>
      <c r="U264" s="77"/>
      <c r="V264" s="77"/>
      <c r="W264" s="77"/>
      <c r="X264" s="77"/>
      <c r="Y264" s="77"/>
      <c r="Z264" s="77"/>
      <c r="AA264" s="77"/>
      <c r="AB264" s="77"/>
    </row>
    <row r="265" spans="1:28" s="97" customFormat="1" ht="12.75" customHeight="1" x14ac:dyDescent="0.2">
      <c r="A265" s="77"/>
      <c r="C265" s="98"/>
      <c r="D265" s="33"/>
      <c r="E265" s="391"/>
      <c r="F265" s="391"/>
      <c r="G265" s="391"/>
      <c r="K265" s="391"/>
      <c r="L265" s="391"/>
      <c r="M265" s="391"/>
      <c r="O265" s="397"/>
      <c r="P265" s="77"/>
      <c r="Q265" s="77"/>
      <c r="R265" s="77"/>
      <c r="S265" s="77"/>
      <c r="T265" s="77"/>
      <c r="U265" s="77"/>
      <c r="V265" s="77"/>
      <c r="W265" s="77"/>
      <c r="X265" s="77"/>
      <c r="Y265" s="77"/>
      <c r="Z265" s="77"/>
      <c r="AA265" s="77"/>
      <c r="AB265" s="77"/>
    </row>
    <row r="266" spans="1:28" s="97" customFormat="1" ht="12.75" customHeight="1" x14ac:dyDescent="0.2">
      <c r="A266" s="77"/>
      <c r="C266" s="98"/>
      <c r="E266" s="1093"/>
      <c r="F266" s="1093">
        <v>10</v>
      </c>
      <c r="G266" s="1093"/>
      <c r="H266" s="1093"/>
      <c r="I266" s="1093"/>
      <c r="O266" s="397"/>
      <c r="P266" s="77"/>
      <c r="Q266" s="77"/>
      <c r="R266" s="77"/>
      <c r="S266" s="77"/>
      <c r="T266" s="77"/>
      <c r="U266" s="77"/>
      <c r="V266" s="77"/>
      <c r="W266" s="77"/>
      <c r="X266" s="77"/>
      <c r="Y266" s="77"/>
      <c r="Z266" s="77"/>
      <c r="AA266" s="77"/>
      <c r="AB266" s="77"/>
    </row>
    <row r="267" spans="1:28" s="97" customFormat="1" ht="12.75" hidden="1" customHeight="1" x14ac:dyDescent="0.2">
      <c r="A267" s="79" t="s">
        <v>322</v>
      </c>
      <c r="B267" s="89" t="s">
        <v>497</v>
      </c>
      <c r="C267" s="89" t="s">
        <v>497</v>
      </c>
      <c r="D267" s="89" t="s">
        <v>497</v>
      </c>
      <c r="E267" s="89" t="s">
        <v>497</v>
      </c>
      <c r="F267" s="89" t="s">
        <v>497</v>
      </c>
      <c r="G267" s="89" t="s">
        <v>497</v>
      </c>
      <c r="H267" s="89" t="s">
        <v>497</v>
      </c>
      <c r="I267" s="89" t="s">
        <v>497</v>
      </c>
      <c r="J267" s="89" t="s">
        <v>497</v>
      </c>
      <c r="K267" s="89" t="s">
        <v>497</v>
      </c>
      <c r="L267" s="89" t="s">
        <v>497</v>
      </c>
      <c r="M267" s="89" t="s">
        <v>497</v>
      </c>
      <c r="N267" s="89" t="s">
        <v>497</v>
      </c>
      <c r="O267" s="89" t="s">
        <v>497</v>
      </c>
      <c r="P267" s="79" t="s">
        <v>497</v>
      </c>
      <c r="Q267" s="79" t="s">
        <v>497</v>
      </c>
      <c r="R267" s="79" t="s">
        <v>497</v>
      </c>
      <c r="S267" s="79" t="s">
        <v>497</v>
      </c>
      <c r="T267" s="79" t="s">
        <v>497</v>
      </c>
      <c r="U267" s="79" t="s">
        <v>497</v>
      </c>
      <c r="V267" s="79" t="s">
        <v>497</v>
      </c>
      <c r="W267" s="79" t="s">
        <v>497</v>
      </c>
      <c r="X267" s="79" t="s">
        <v>497</v>
      </c>
      <c r="Y267" s="79" t="s">
        <v>497</v>
      </c>
      <c r="Z267" s="79" t="s">
        <v>497</v>
      </c>
      <c r="AA267" s="79" t="s">
        <v>497</v>
      </c>
      <c r="AB267" s="79" t="s">
        <v>497</v>
      </c>
    </row>
    <row r="268" spans="1:28" s="97" customFormat="1" ht="12.75" hidden="1" customHeight="1" x14ac:dyDescent="0.2">
      <c r="A268" s="79" t="s">
        <v>322</v>
      </c>
      <c r="B268" s="489"/>
      <c r="C268" s="489"/>
      <c r="D268" s="489"/>
      <c r="E268" s="489"/>
      <c r="F268" s="489"/>
      <c r="G268" s="489"/>
      <c r="H268" s="489"/>
      <c r="I268" s="489"/>
      <c r="J268" s="489"/>
      <c r="K268" s="489"/>
      <c r="L268" s="489"/>
      <c r="M268" s="489"/>
      <c r="N268" s="489"/>
      <c r="O268" s="489"/>
      <c r="P268" s="77"/>
      <c r="Q268" s="77"/>
      <c r="R268" s="77"/>
      <c r="S268" s="77"/>
      <c r="T268" s="77"/>
      <c r="U268" s="77"/>
      <c r="V268" s="77"/>
      <c r="W268" s="77"/>
      <c r="X268" s="77"/>
      <c r="Y268" s="77"/>
      <c r="Z268" s="77"/>
      <c r="AA268" s="77"/>
      <c r="AB268" s="77"/>
    </row>
    <row r="269" spans="1:28" s="97" customFormat="1" ht="12.75" hidden="1" customHeight="1" thickBot="1" x14ac:dyDescent="0.25">
      <c r="A269" s="79" t="s">
        <v>322</v>
      </c>
      <c r="B269" s="489"/>
      <c r="C269" s="489"/>
      <c r="D269" s="489"/>
      <c r="E269" s="489"/>
      <c r="F269" s="366" t="s">
        <v>249</v>
      </c>
      <c r="G269" s="366" t="s">
        <v>526</v>
      </c>
      <c r="H269" s="489"/>
      <c r="I269" s="489"/>
      <c r="J269" s="489"/>
      <c r="K269" s="489"/>
      <c r="L269" s="489"/>
      <c r="M269" s="489"/>
      <c r="N269" s="489"/>
      <c r="O269" s="489"/>
      <c r="P269" s="77"/>
      <c r="Q269" s="77"/>
      <c r="R269" s="77"/>
      <c r="S269" s="77"/>
      <c r="T269" s="77"/>
      <c r="U269" s="77"/>
      <c r="V269" s="77"/>
      <c r="W269" s="77"/>
      <c r="X269" s="77"/>
      <c r="Y269" s="77"/>
      <c r="Z269" s="77"/>
      <c r="AA269" s="77"/>
      <c r="AB269" s="77"/>
    </row>
    <row r="270" spans="1:28" s="97" customFormat="1" ht="12.75" hidden="1" customHeight="1" x14ac:dyDescent="0.2">
      <c r="A270" s="79" t="s">
        <v>322</v>
      </c>
      <c r="B270" s="489"/>
      <c r="C270" s="489"/>
      <c r="D270" s="489"/>
      <c r="E270" s="635" t="s">
        <v>520</v>
      </c>
      <c r="F270" s="683" t="str">
        <f>IF(ISBLANK(F56),"",F56)</f>
        <v/>
      </c>
      <c r="G270" s="675" t="str">
        <f>IF($F270="","",INDEX(EUwideConstants!E$227:E$254,MATCH($F270,AnnexIActivities,0)))</f>
        <v/>
      </c>
      <c r="H270" s="676" t="str">
        <f>IF($F270="","",INDEX(EUwideConstants!F$227:F$254,MATCH($F270,AnnexIActivities,0)))</f>
        <v/>
      </c>
      <c r="I270" s="676" t="str">
        <f>IF($F270="","",INDEX(EUwideConstants!G$227:G$254,MATCH($F270,AnnexIActivities,0)))</f>
        <v/>
      </c>
      <c r="J270" s="676" t="str">
        <f>IF($F270="","",INDEX(EUwideConstants!H$227:H$254,MATCH($F270,AnnexIActivities,0)))</f>
        <v/>
      </c>
      <c r="K270" s="676" t="str">
        <f>IF($F270="","",INDEX(EUwideConstants!I$227:I$254,MATCH($F270,AnnexIActivities,0)))</f>
        <v/>
      </c>
      <c r="L270" s="676" t="str">
        <f>IF($F270="","",INDEX(EUwideConstants!J$227:J$254,MATCH($F270,AnnexIActivities,0)))</f>
        <v/>
      </c>
      <c r="M270" s="677" t="str">
        <f>IF($F270="","",INDEX(EUwideConstants!K$227:K$254,MATCH($F270,AnnexIActivities,0)))</f>
        <v/>
      </c>
      <c r="N270" s="12"/>
      <c r="O270" s="12"/>
      <c r="P270" s="77"/>
      <c r="Q270" s="77"/>
      <c r="R270" s="77"/>
      <c r="S270" s="77"/>
      <c r="T270" s="77"/>
      <c r="U270" s="77"/>
      <c r="V270" s="77"/>
      <c r="W270" s="77"/>
      <c r="X270" s="77"/>
      <c r="Y270" s="77"/>
      <c r="Z270" s="77"/>
      <c r="AA270" s="77"/>
      <c r="AB270" s="77"/>
    </row>
    <row r="271" spans="1:28" s="97" customFormat="1" ht="12.75" hidden="1" customHeight="1" x14ac:dyDescent="0.2">
      <c r="A271" s="79" t="s">
        <v>322</v>
      </c>
      <c r="B271" s="489"/>
      <c r="C271" s="489"/>
      <c r="D271" s="489"/>
      <c r="E271" s="635" t="s">
        <v>521</v>
      </c>
      <c r="F271" s="684" t="str">
        <f>IF(ISBLANK(F57),"",F57)</f>
        <v/>
      </c>
      <c r="G271" s="678" t="str">
        <f>IF($F271="","",INDEX(EUwideConstants!E$227:E$254,MATCH($F271,AnnexIActivities,0)))</f>
        <v/>
      </c>
      <c r="H271" s="110" t="str">
        <f>IF($F271="","",INDEX(EUwideConstants!F$227:F$254,MATCH($F271,AnnexIActivities,0)))</f>
        <v/>
      </c>
      <c r="I271" s="110" t="str">
        <f>IF($F271="","",INDEX(EUwideConstants!G$227:G$254,MATCH($F271,AnnexIActivities,0)))</f>
        <v/>
      </c>
      <c r="J271" s="110" t="str">
        <f>IF($F271="","",INDEX(EUwideConstants!H$227:H$254,MATCH($F271,AnnexIActivities,0)))</f>
        <v/>
      </c>
      <c r="K271" s="110" t="str">
        <f>IF($F271="","",INDEX(EUwideConstants!I$227:I$254,MATCH($F271,AnnexIActivities,0)))</f>
        <v/>
      </c>
      <c r="L271" s="110" t="str">
        <f>IF($F271="","",INDEX(EUwideConstants!J$227:J$254,MATCH($F271,AnnexIActivities,0)))</f>
        <v/>
      </c>
      <c r="M271" s="679" t="str">
        <f>IF($F271="","",INDEX(EUwideConstants!K$227:K$254,MATCH($F271,AnnexIActivities,0)))</f>
        <v/>
      </c>
      <c r="N271" s="12"/>
      <c r="O271" s="12"/>
      <c r="P271" s="77"/>
      <c r="Q271" s="77"/>
      <c r="R271" s="77"/>
      <c r="S271" s="77"/>
      <c r="T271" s="77"/>
      <c r="U271" s="77"/>
      <c r="V271" s="77"/>
      <c r="W271" s="77"/>
      <c r="X271" s="77"/>
      <c r="Y271" s="77"/>
      <c r="Z271" s="77"/>
      <c r="AA271" s="77"/>
      <c r="AB271" s="77"/>
    </row>
    <row r="272" spans="1:28" s="97" customFormat="1" ht="12.75" hidden="1" customHeight="1" x14ac:dyDescent="0.2">
      <c r="A272" s="79" t="s">
        <v>322</v>
      </c>
      <c r="B272" s="489"/>
      <c r="C272" s="489"/>
      <c r="D272" s="489"/>
      <c r="E272" s="635" t="s">
        <v>522</v>
      </c>
      <c r="F272" s="684" t="str">
        <f>IF(ISBLANK(F58),"",F58)</f>
        <v/>
      </c>
      <c r="G272" s="678" t="str">
        <f>IF($F272="","",INDEX(EUwideConstants!E$227:E$254,MATCH($F272,AnnexIActivities,0)))</f>
        <v/>
      </c>
      <c r="H272" s="110" t="str">
        <f>IF($F272="","",INDEX(EUwideConstants!F$227:F$254,MATCH($F272,AnnexIActivities,0)))</f>
        <v/>
      </c>
      <c r="I272" s="110" t="str">
        <f>IF($F272="","",INDEX(EUwideConstants!G$227:G$254,MATCH($F272,AnnexIActivities,0)))</f>
        <v/>
      </c>
      <c r="J272" s="110" t="str">
        <f>IF($F272="","",INDEX(EUwideConstants!H$227:H$254,MATCH($F272,AnnexIActivities,0)))</f>
        <v/>
      </c>
      <c r="K272" s="110" t="str">
        <f>IF($F272="","",INDEX(EUwideConstants!I$227:I$254,MATCH($F272,AnnexIActivities,0)))</f>
        <v/>
      </c>
      <c r="L272" s="110" t="str">
        <f>IF($F272="","",INDEX(EUwideConstants!J$227:J$254,MATCH($F272,AnnexIActivities,0)))</f>
        <v/>
      </c>
      <c r="M272" s="679" t="str">
        <f>IF($F272="","",INDEX(EUwideConstants!K$227:K$254,MATCH($F272,AnnexIActivities,0)))</f>
        <v/>
      </c>
      <c r="N272" s="12"/>
      <c r="O272" s="12"/>
      <c r="P272" s="77"/>
      <c r="Q272" s="77"/>
      <c r="R272" s="77"/>
      <c r="S272" s="77"/>
      <c r="T272" s="77"/>
      <c r="U272" s="77"/>
      <c r="V272" s="77"/>
      <c r="W272" s="77"/>
      <c r="X272" s="77"/>
      <c r="Y272" s="77"/>
      <c r="Z272" s="77"/>
      <c r="AA272" s="77"/>
      <c r="AB272" s="77"/>
    </row>
    <row r="273" spans="1:28" s="97" customFormat="1" ht="12.75" hidden="1" customHeight="1" x14ac:dyDescent="0.2">
      <c r="A273" s="79" t="s">
        <v>322</v>
      </c>
      <c r="B273" s="489"/>
      <c r="C273" s="489"/>
      <c r="D273" s="489"/>
      <c r="E273" s="635" t="s">
        <v>523</v>
      </c>
      <c r="F273" s="684" t="str">
        <f>IF(ISBLANK(F59),"",F59)</f>
        <v/>
      </c>
      <c r="G273" s="678" t="str">
        <f>IF($F273="","",INDEX(EUwideConstants!E$227:E$254,MATCH($F273,AnnexIActivities,0)))</f>
        <v/>
      </c>
      <c r="H273" s="110" t="str">
        <f>IF($F273="","",INDEX(EUwideConstants!F$227:F$254,MATCH($F273,AnnexIActivities,0)))</f>
        <v/>
      </c>
      <c r="I273" s="110" t="str">
        <f>IF($F273="","",INDEX(EUwideConstants!G$227:G$254,MATCH($F273,AnnexIActivities,0)))</f>
        <v/>
      </c>
      <c r="J273" s="110" t="str">
        <f>IF($F273="","",INDEX(EUwideConstants!H$227:H$254,MATCH($F273,AnnexIActivities,0)))</f>
        <v/>
      </c>
      <c r="K273" s="110" t="str">
        <f>IF($F273="","",INDEX(EUwideConstants!I$227:I$254,MATCH($F273,AnnexIActivities,0)))</f>
        <v/>
      </c>
      <c r="L273" s="110" t="str">
        <f>IF($F273="","",INDEX(EUwideConstants!J$227:J$254,MATCH($F273,AnnexIActivities,0)))</f>
        <v/>
      </c>
      <c r="M273" s="679" t="str">
        <f>IF($F273="","",INDEX(EUwideConstants!K$227:K$254,MATCH($F273,AnnexIActivities,0)))</f>
        <v/>
      </c>
      <c r="N273" s="12"/>
      <c r="O273" s="12"/>
      <c r="P273" s="77"/>
      <c r="Q273" s="77"/>
      <c r="R273" s="77"/>
      <c r="S273" s="77"/>
      <c r="T273" s="77"/>
      <c r="U273" s="77"/>
      <c r="V273" s="77"/>
      <c r="W273" s="77"/>
      <c r="X273" s="77"/>
      <c r="Y273" s="77"/>
      <c r="Z273" s="77"/>
      <c r="AA273" s="77"/>
      <c r="AB273" s="77"/>
    </row>
    <row r="274" spans="1:28" s="97" customFormat="1" ht="12.75" hidden="1" customHeight="1" x14ac:dyDescent="0.2">
      <c r="A274" s="79" t="s">
        <v>322</v>
      </c>
      <c r="B274" s="489"/>
      <c r="C274" s="489"/>
      <c r="D274" s="489"/>
      <c r="E274" s="635" t="s">
        <v>524</v>
      </c>
      <c r="F274" s="684" t="str">
        <f>IF(ISBLANK(F60),"",F60)</f>
        <v/>
      </c>
      <c r="G274" s="678" t="str">
        <f>IF($F274="","",INDEX(EUwideConstants!E$227:E$254,MATCH($F274,AnnexIActivities,0)))</f>
        <v/>
      </c>
      <c r="H274" s="110" t="str">
        <f>IF($F274="","",INDEX(EUwideConstants!F$227:F$254,MATCH($F274,AnnexIActivities,0)))</f>
        <v/>
      </c>
      <c r="I274" s="110" t="str">
        <f>IF($F274="","",INDEX(EUwideConstants!G$227:G$254,MATCH($F274,AnnexIActivities,0)))</f>
        <v/>
      </c>
      <c r="J274" s="110" t="str">
        <f>IF($F274="","",INDEX(EUwideConstants!H$227:H$254,MATCH($F274,AnnexIActivities,0)))</f>
        <v/>
      </c>
      <c r="K274" s="110" t="str">
        <f>IF($F274="","",INDEX(EUwideConstants!I$227:I$254,MATCH($F274,AnnexIActivities,0)))</f>
        <v/>
      </c>
      <c r="L274" s="110" t="str">
        <f>IF($F274="","",INDEX(EUwideConstants!J$227:J$254,MATCH($F274,AnnexIActivities,0)))</f>
        <v/>
      </c>
      <c r="M274" s="679" t="str">
        <f>IF($F274="","",INDEX(EUwideConstants!K$227:K$254,MATCH($F274,AnnexIActivities,0)))</f>
        <v/>
      </c>
      <c r="N274" s="12"/>
      <c r="O274" s="12"/>
      <c r="P274" s="77"/>
      <c r="Q274" s="77"/>
      <c r="R274" s="77"/>
      <c r="S274" s="77"/>
      <c r="T274" s="77"/>
      <c r="U274" s="77"/>
      <c r="V274" s="77"/>
      <c r="W274" s="77"/>
      <c r="X274" s="77"/>
      <c r="Y274" s="77"/>
      <c r="Z274" s="77"/>
      <c r="AA274" s="77"/>
      <c r="AB274" s="77"/>
    </row>
    <row r="275" spans="1:28" s="97" customFormat="1" ht="12.75" hidden="1" customHeight="1" thickBot="1" x14ac:dyDescent="0.25">
      <c r="A275" s="79" t="s">
        <v>322</v>
      </c>
      <c r="B275" s="489"/>
      <c r="C275" s="489"/>
      <c r="D275" s="489"/>
      <c r="E275" s="635" t="s">
        <v>525</v>
      </c>
      <c r="F275" s="685" t="str">
        <f>IF(ISBLANK(F63),"",F63)</f>
        <v/>
      </c>
      <c r="G275" s="680" t="str">
        <f>IF($F275="","",INDEX(EUwideConstants!E$227:E$254,MATCH($F275,AnnexIActivities,0)))</f>
        <v/>
      </c>
      <c r="H275" s="681" t="str">
        <f>IF($F275="","",INDEX(EUwideConstants!F$227:F$254,MATCH($F275,AnnexIActivities,0)))</f>
        <v/>
      </c>
      <c r="I275" s="681" t="str">
        <f>IF($F275="","",INDEX(EUwideConstants!G$227:G$254,MATCH($F275,AnnexIActivities,0)))</f>
        <v/>
      </c>
      <c r="J275" s="681" t="str">
        <f>IF($F275="","",INDEX(EUwideConstants!H$227:H$254,MATCH($F275,AnnexIActivities,0)))</f>
        <v/>
      </c>
      <c r="K275" s="681" t="str">
        <f>IF($F275="","",INDEX(EUwideConstants!I$227:I$254,MATCH($F275,AnnexIActivities,0)))</f>
        <v/>
      </c>
      <c r="L275" s="681" t="str">
        <f>IF($F275="","",INDEX(EUwideConstants!J$227:J$254,MATCH($F275,AnnexIActivities,0)))</f>
        <v/>
      </c>
      <c r="M275" s="682" t="str">
        <f>IF($F275="","",INDEX(EUwideConstants!K$227:K$254,MATCH($F275,AnnexIActivities,0)))</f>
        <v/>
      </c>
      <c r="N275" s="12"/>
      <c r="O275" s="12"/>
      <c r="P275" s="77"/>
      <c r="Q275" s="77"/>
      <c r="R275" s="77"/>
      <c r="S275" s="77"/>
      <c r="T275" s="77"/>
      <c r="U275" s="77"/>
      <c r="V275" s="77"/>
      <c r="W275" s="77"/>
      <c r="X275" s="77"/>
      <c r="Y275" s="77"/>
      <c r="Z275" s="77"/>
      <c r="AA275" s="77"/>
      <c r="AB275" s="77"/>
    </row>
    <row r="276" spans="1:28" s="97" customFormat="1" ht="12.75" hidden="1" customHeight="1" thickBot="1" x14ac:dyDescent="0.25">
      <c r="A276" s="79" t="s">
        <v>322</v>
      </c>
      <c r="B276" s="489"/>
      <c r="C276" s="489"/>
      <c r="D276" s="489"/>
      <c r="E276" s="12"/>
      <c r="F276" s="218"/>
      <c r="G276" s="12"/>
      <c r="H276" s="12"/>
      <c r="I276" s="12"/>
      <c r="J276" s="12"/>
      <c r="K276" s="12"/>
      <c r="L276" s="12"/>
      <c r="M276" s="12"/>
      <c r="N276" s="12"/>
      <c r="O276" s="12"/>
      <c r="P276" s="77"/>
      <c r="Q276" s="77"/>
      <c r="R276" s="77"/>
      <c r="S276" s="77"/>
      <c r="T276" s="77"/>
      <c r="U276" s="77"/>
      <c r="V276" s="77"/>
      <c r="W276" s="77"/>
      <c r="X276" s="77"/>
      <c r="Y276" s="77"/>
      <c r="Z276" s="77"/>
      <c r="AA276" s="77"/>
      <c r="AB276" s="77"/>
    </row>
    <row r="277" spans="1:28" s="97" customFormat="1" ht="12.75" hidden="1" customHeight="1" thickBot="1" x14ac:dyDescent="0.25">
      <c r="A277" s="79" t="s">
        <v>322</v>
      </c>
      <c r="B277" s="489"/>
      <c r="C277" s="489"/>
      <c r="D277" s="489"/>
      <c r="E277" s="12"/>
      <c r="F277" s="491"/>
      <c r="G277" s="492"/>
      <c r="H277" s="492"/>
      <c r="I277" s="492" t="s">
        <v>499</v>
      </c>
      <c r="J277" s="492"/>
      <c r="K277" s="492" t="s">
        <v>240</v>
      </c>
      <c r="L277" s="492"/>
      <c r="M277" s="493"/>
      <c r="N277" s="12"/>
      <c r="O277" s="12"/>
      <c r="P277" s="77"/>
      <c r="Q277" s="77"/>
      <c r="R277" s="77"/>
      <c r="S277" s="77"/>
      <c r="T277" s="77"/>
      <c r="U277" s="77"/>
      <c r="V277" s="77"/>
      <c r="W277" s="77"/>
      <c r="X277" s="77"/>
      <c r="Y277" s="77"/>
      <c r="Z277" s="77"/>
      <c r="AA277" s="77"/>
      <c r="AB277" s="77"/>
    </row>
    <row r="278" spans="1:28" s="97" customFormat="1" ht="12.75" hidden="1" customHeight="1" x14ac:dyDescent="0.2">
      <c r="A278" s="79" t="s">
        <v>322</v>
      </c>
      <c r="B278" s="489"/>
      <c r="C278" s="489"/>
      <c r="D278" s="489"/>
      <c r="E278" s="12"/>
      <c r="F278" s="494">
        <v>1</v>
      </c>
      <c r="G278" s="495" t="str">
        <f>INDEX(EUConst_TierActivityListNames,F278)</f>
        <v>Ardere: Combustibili comerciali standard</v>
      </c>
      <c r="H278" s="495">
        <f t="shared" ref="H278:H285" si="26">F278</f>
        <v>1</v>
      </c>
      <c r="I278" s="23" t="str">
        <f t="shared" ref="I278:I309" si="27">IF(ISERROR(INDEX(EUConst_TierActivityListNames,MATCH(F278,$H$278:$H$337,0))),"",INDEX(EUConst_TierActivityListNames,MATCH(F278,$H$278:$H$337,0)))</f>
        <v>Ardere: Combustibili comerciali standard</v>
      </c>
      <c r="J278" s="495"/>
      <c r="K278" s="495"/>
      <c r="L278" s="495"/>
      <c r="M278" s="496"/>
      <c r="N278" s="12"/>
      <c r="O278" s="12"/>
      <c r="P278" s="77"/>
      <c r="Q278" s="77"/>
      <c r="R278" s="77"/>
      <c r="S278" s="77"/>
      <c r="T278" s="77"/>
      <c r="U278" s="77"/>
      <c r="V278" s="77"/>
      <c r="W278" s="77"/>
      <c r="X278" s="77"/>
      <c r="Y278" s="77"/>
      <c r="Z278" s="77"/>
      <c r="AA278" s="77"/>
      <c r="AB278" s="77"/>
    </row>
    <row r="279" spans="1:28" s="97" customFormat="1" ht="12.75" hidden="1" customHeight="1" x14ac:dyDescent="0.2">
      <c r="A279" s="79" t="s">
        <v>322</v>
      </c>
      <c r="B279" s="489"/>
      <c r="C279" s="489"/>
      <c r="D279" s="489"/>
      <c r="E279" s="12"/>
      <c r="F279" s="497">
        <v>2</v>
      </c>
      <c r="G279" s="498" t="str">
        <f t="shared" ref="G279:G337" si="28">INDEX(EUConst_TierActivityListNames,F279)</f>
        <v>Ardere: Alți combustibili gazoși și lichizi</v>
      </c>
      <c r="H279" s="498">
        <f t="shared" si="26"/>
        <v>2</v>
      </c>
      <c r="I279" s="24" t="str">
        <f t="shared" si="27"/>
        <v>Ardere: Alți combustibili gazoși și lichizi</v>
      </c>
      <c r="J279" s="498"/>
      <c r="K279" s="498"/>
      <c r="L279" s="498"/>
      <c r="M279" s="499"/>
      <c r="N279" s="12"/>
      <c r="O279" s="12"/>
      <c r="P279" s="77"/>
      <c r="Q279" s="77"/>
      <c r="R279" s="77"/>
      <c r="S279" s="77"/>
      <c r="T279" s="77"/>
      <c r="U279" s="77"/>
      <c r="V279" s="77"/>
      <c r="W279" s="77"/>
      <c r="X279" s="77"/>
      <c r="Y279" s="77"/>
      <c r="Z279" s="77"/>
      <c r="AA279" s="77"/>
      <c r="AB279" s="77"/>
    </row>
    <row r="280" spans="1:28" s="97" customFormat="1" ht="12.75" hidden="1" customHeight="1" x14ac:dyDescent="0.2">
      <c r="A280" s="79" t="s">
        <v>322</v>
      </c>
      <c r="B280" s="489"/>
      <c r="C280" s="489"/>
      <c r="D280" s="489"/>
      <c r="E280" s="12"/>
      <c r="F280" s="497">
        <v>3</v>
      </c>
      <c r="G280" s="498" t="str">
        <f t="shared" si="28"/>
        <v>Ardere: Combustibili solizi</v>
      </c>
      <c r="H280" s="498">
        <f t="shared" si="26"/>
        <v>3</v>
      </c>
      <c r="I280" s="24" t="str">
        <f t="shared" si="27"/>
        <v>Ardere: Combustibili solizi</v>
      </c>
      <c r="J280" s="498"/>
      <c r="K280" s="498"/>
      <c r="L280" s="498"/>
      <c r="M280" s="499"/>
      <c r="N280" s="12"/>
      <c r="O280" s="12"/>
      <c r="P280" s="77"/>
      <c r="Q280" s="77"/>
      <c r="R280" s="77"/>
      <c r="S280" s="77"/>
      <c r="T280" s="77"/>
      <c r="U280" s="77"/>
      <c r="V280" s="77"/>
      <c r="W280" s="77"/>
      <c r="X280" s="77"/>
      <c r="Y280" s="77"/>
      <c r="Z280" s="77"/>
      <c r="AA280" s="77"/>
      <c r="AB280" s="77"/>
    </row>
    <row r="281" spans="1:28" s="97" customFormat="1" ht="12.75" hidden="1" customHeight="1" x14ac:dyDescent="0.2">
      <c r="A281" s="79" t="s">
        <v>322</v>
      </c>
      <c r="B281" s="489"/>
      <c r="C281" s="489"/>
      <c r="D281" s="489"/>
      <c r="E281" s="12"/>
      <c r="F281" s="497">
        <v>4</v>
      </c>
      <c r="G281" s="498" t="str">
        <f t="shared" si="28"/>
        <v>Ardere: Terminale de prelucrare a gazului</v>
      </c>
      <c r="H281" s="498">
        <f t="shared" si="26"/>
        <v>4</v>
      </c>
      <c r="I281" s="24" t="str">
        <f t="shared" si="27"/>
        <v>Ardere: Terminale de prelucrare a gazului</v>
      </c>
      <c r="J281" s="498"/>
      <c r="K281" s="498"/>
      <c r="L281" s="498"/>
      <c r="M281" s="499"/>
      <c r="N281" s="12"/>
      <c r="O281" s="12"/>
      <c r="P281" s="77"/>
      <c r="Q281" s="77"/>
      <c r="R281" s="77"/>
      <c r="S281" s="77"/>
      <c r="T281" s="77"/>
      <c r="U281" s="77"/>
      <c r="V281" s="77"/>
      <c r="W281" s="77"/>
      <c r="X281" s="77"/>
      <c r="Y281" s="77"/>
      <c r="Z281" s="77"/>
      <c r="AA281" s="77"/>
      <c r="AB281" s="77"/>
    </row>
    <row r="282" spans="1:28" s="97" customFormat="1" ht="12.75" hidden="1" customHeight="1" x14ac:dyDescent="0.2">
      <c r="A282" s="79" t="s">
        <v>322</v>
      </c>
      <c r="B282" s="489"/>
      <c r="C282" s="489"/>
      <c r="D282" s="489"/>
      <c r="E282" s="12"/>
      <c r="F282" s="497">
        <v>5</v>
      </c>
      <c r="G282" s="498" t="str">
        <f t="shared" si="28"/>
        <v>Ardere: Flăcări deschise</v>
      </c>
      <c r="H282" s="498">
        <f t="shared" si="26"/>
        <v>5</v>
      </c>
      <c r="I282" s="24" t="str">
        <f t="shared" si="27"/>
        <v>Ardere: Flăcări deschise</v>
      </c>
      <c r="J282" s="498"/>
      <c r="K282" s="498"/>
      <c r="L282" s="498"/>
      <c r="M282" s="499"/>
      <c r="N282" s="12"/>
      <c r="O282" s="12"/>
      <c r="P282" s="77"/>
      <c r="Q282" s="77"/>
      <c r="R282" s="77"/>
      <c r="S282" s="77"/>
      <c r="T282" s="77"/>
      <c r="U282" s="77"/>
      <c r="V282" s="77"/>
      <c r="W282" s="77"/>
      <c r="X282" s="77"/>
      <c r="Y282" s="77"/>
      <c r="Z282" s="77"/>
      <c r="AA282" s="77"/>
      <c r="AB282" s="77"/>
    </row>
    <row r="283" spans="1:28" s="97" customFormat="1" ht="12.75" hidden="1" customHeight="1" x14ac:dyDescent="0.2">
      <c r="A283" s="79" t="s">
        <v>322</v>
      </c>
      <c r="B283" s="489"/>
      <c r="C283" s="489"/>
      <c r="D283" s="489"/>
      <c r="E283" s="12"/>
      <c r="F283" s="497">
        <v>6</v>
      </c>
      <c r="G283" s="498" t="str">
        <f t="shared" si="28"/>
        <v>Ardere: Epurare (carbonat)</v>
      </c>
      <c r="H283" s="498">
        <f t="shared" si="26"/>
        <v>6</v>
      </c>
      <c r="I283" s="24" t="str">
        <f t="shared" si="27"/>
        <v>Ardere: Epurare (carbonat)</v>
      </c>
      <c r="J283" s="498"/>
      <c r="K283" s="498"/>
      <c r="L283" s="498"/>
      <c r="M283" s="499"/>
      <c r="N283" s="12"/>
      <c r="O283" s="12"/>
      <c r="P283" s="77"/>
      <c r="Q283" s="77"/>
      <c r="R283" s="77"/>
      <c r="S283" s="77"/>
      <c r="T283" s="77"/>
      <c r="U283" s="77"/>
      <c r="V283" s="77"/>
      <c r="W283" s="77"/>
      <c r="X283" s="77"/>
      <c r="Y283" s="77"/>
      <c r="Z283" s="77"/>
      <c r="AA283" s="77"/>
      <c r="AB283" s="77"/>
    </row>
    <row r="284" spans="1:28" s="97" customFormat="1" ht="12.75" hidden="1" customHeight="1" x14ac:dyDescent="0.2">
      <c r="A284" s="79" t="s">
        <v>322</v>
      </c>
      <c r="B284" s="489"/>
      <c r="C284" s="489"/>
      <c r="D284" s="489"/>
      <c r="E284" s="12"/>
      <c r="F284" s="638">
        <v>7</v>
      </c>
      <c r="G284" s="639" t="str">
        <f t="shared" si="28"/>
        <v>Ardere: Epurare (ghips)</v>
      </c>
      <c r="H284" s="639">
        <f t="shared" si="26"/>
        <v>7</v>
      </c>
      <c r="I284" s="640" t="str">
        <f t="shared" si="27"/>
        <v>Ardere: Epurare (ghips)</v>
      </c>
      <c r="J284" s="639"/>
      <c r="K284" s="639"/>
      <c r="L284" s="639"/>
      <c r="M284" s="641"/>
      <c r="N284" s="12"/>
      <c r="O284" s="12"/>
      <c r="P284" s="77"/>
      <c r="Q284" s="77"/>
      <c r="R284" s="77"/>
      <c r="S284" s="77"/>
      <c r="T284" s="77"/>
      <c r="U284" s="77"/>
      <c r="V284" s="77"/>
      <c r="W284" s="77"/>
      <c r="X284" s="77"/>
      <c r="Y284" s="77"/>
      <c r="Z284" s="77"/>
      <c r="AA284" s="77"/>
      <c r="AB284" s="77"/>
    </row>
    <row r="285" spans="1:28" s="97" customFormat="1" ht="12.75" hidden="1" customHeight="1" thickBot="1" x14ac:dyDescent="0.25">
      <c r="A285" s="79" t="s">
        <v>322</v>
      </c>
      <c r="B285" s="489"/>
      <c r="C285" s="489"/>
      <c r="D285" s="489"/>
      <c r="E285" s="12"/>
      <c r="F285" s="500">
        <v>8</v>
      </c>
      <c r="G285" s="501" t="str">
        <f t="shared" si="28"/>
        <v>Ardere: Epurare (uree)</v>
      </c>
      <c r="H285" s="501">
        <f t="shared" si="26"/>
        <v>8</v>
      </c>
      <c r="I285" s="25" t="str">
        <f t="shared" si="27"/>
        <v>Ardere: Epurare (uree)</v>
      </c>
      <c r="J285" s="501"/>
      <c r="K285" s="501"/>
      <c r="L285" s="501"/>
      <c r="M285" s="502"/>
      <c r="N285" s="12"/>
      <c r="O285" s="12"/>
      <c r="P285" s="77"/>
      <c r="Q285" s="77"/>
      <c r="R285" s="77"/>
      <c r="S285" s="77"/>
      <c r="T285" s="77"/>
      <c r="U285" s="77"/>
      <c r="V285" s="77"/>
      <c r="W285" s="77"/>
      <c r="X285" s="77"/>
      <c r="Y285" s="77"/>
      <c r="Z285" s="77"/>
      <c r="AA285" s="77"/>
      <c r="AB285" s="77"/>
    </row>
    <row r="286" spans="1:28" s="97" customFormat="1" ht="12.75" hidden="1" customHeight="1" x14ac:dyDescent="0.2">
      <c r="A286" s="79" t="s">
        <v>322</v>
      </c>
      <c r="B286" s="489"/>
      <c r="C286" s="489"/>
      <c r="D286" s="489"/>
      <c r="E286" s="12"/>
      <c r="F286" s="494">
        <v>9</v>
      </c>
      <c r="G286" s="495" t="str">
        <f>INDEX(EUConst_TierActivityListNames,F286)</f>
        <v>Rafinării: Bilanțul masic</v>
      </c>
      <c r="H286" s="495" t="str">
        <f>IF(COUNTIF($G$270:$M$275,G286)&gt;0,MAX(H$285:H285)+1,"")</f>
        <v/>
      </c>
      <c r="I286" s="23" t="str">
        <f t="shared" si="27"/>
        <v/>
      </c>
      <c r="J286" s="495"/>
      <c r="K286" s="495"/>
      <c r="L286" s="495"/>
      <c r="M286" s="496"/>
      <c r="N286" s="12"/>
      <c r="O286" s="12"/>
      <c r="P286" s="77"/>
      <c r="Q286" s="77"/>
      <c r="R286" s="77"/>
      <c r="S286" s="77"/>
      <c r="T286" s="77"/>
      <c r="U286" s="77"/>
      <c r="V286" s="77"/>
      <c r="W286" s="77"/>
      <c r="X286" s="77"/>
      <c r="Y286" s="77"/>
      <c r="Z286" s="77"/>
      <c r="AA286" s="77"/>
      <c r="AB286" s="77"/>
    </row>
    <row r="287" spans="1:28" s="97" customFormat="1" ht="12.75" hidden="1" customHeight="1" x14ac:dyDescent="0.2">
      <c r="A287" s="79" t="s">
        <v>322</v>
      </c>
      <c r="B287" s="489"/>
      <c r="C287" s="489"/>
      <c r="D287" s="489"/>
      <c r="E287" s="12"/>
      <c r="F287" s="497">
        <v>10</v>
      </c>
      <c r="G287" s="498" t="str">
        <f t="shared" si="28"/>
        <v>Rafinării: Regenerarea catalizatorilor de cracare</v>
      </c>
      <c r="H287" s="498" t="str">
        <f>IF(COUNTIF($G$270:$M$275,G287)&gt;0,MAX(H$285:H286)+1,"")</f>
        <v/>
      </c>
      <c r="I287" s="24" t="str">
        <f t="shared" si="27"/>
        <v/>
      </c>
      <c r="J287" s="498"/>
      <c r="K287" s="498"/>
      <c r="L287" s="498"/>
      <c r="M287" s="499"/>
      <c r="N287" s="12"/>
      <c r="O287" s="12"/>
      <c r="P287" s="77"/>
      <c r="Q287" s="77"/>
      <c r="R287" s="77"/>
      <c r="S287" s="77"/>
      <c r="T287" s="77"/>
      <c r="U287" s="77"/>
      <c r="V287" s="77"/>
      <c r="W287" s="77"/>
      <c r="X287" s="77"/>
      <c r="Y287" s="77"/>
      <c r="Z287" s="77"/>
      <c r="AA287" s="77"/>
      <c r="AB287" s="77"/>
    </row>
    <row r="288" spans="1:28" s="97" customFormat="1" ht="12.75" hidden="1" customHeight="1" x14ac:dyDescent="0.2">
      <c r="A288" s="79" t="s">
        <v>322</v>
      </c>
      <c r="B288" s="489"/>
      <c r="C288" s="489"/>
      <c r="D288" s="489"/>
      <c r="E288" s="12"/>
      <c r="F288" s="497">
        <v>11</v>
      </c>
      <c r="G288" s="498" t="str">
        <f t="shared" si="28"/>
        <v>Rafinării: Producția de hidrogen</v>
      </c>
      <c r="H288" s="498" t="str">
        <f>IF(COUNTIF($G$270:$M$275,G288)&gt;0,MAX(H$285:H287)+1,"")</f>
        <v/>
      </c>
      <c r="I288" s="24" t="str">
        <f t="shared" si="27"/>
        <v/>
      </c>
      <c r="J288" s="498"/>
      <c r="K288" s="498"/>
      <c r="L288" s="498"/>
      <c r="M288" s="499"/>
      <c r="N288" s="12"/>
      <c r="O288" s="12"/>
      <c r="P288" s="77"/>
      <c r="Q288" s="77"/>
      <c r="R288" s="77"/>
      <c r="S288" s="77"/>
      <c r="T288" s="77"/>
      <c r="U288" s="77"/>
      <c r="V288" s="77"/>
      <c r="W288" s="77"/>
      <c r="X288" s="77"/>
      <c r="Y288" s="77"/>
      <c r="Z288" s="77"/>
      <c r="AA288" s="77"/>
      <c r="AB288" s="77"/>
    </row>
    <row r="289" spans="1:28" s="97" customFormat="1" ht="12.75" hidden="1" customHeight="1" x14ac:dyDescent="0.2">
      <c r="A289" s="79" t="s">
        <v>322</v>
      </c>
      <c r="B289" s="489"/>
      <c r="C289" s="489"/>
      <c r="D289" s="489"/>
      <c r="E289" s="12"/>
      <c r="F289" s="497">
        <v>12</v>
      </c>
      <c r="G289" s="498" t="str">
        <f t="shared" si="28"/>
        <v>Cocs: Combustibil ca intrare în proces</v>
      </c>
      <c r="H289" s="498" t="str">
        <f>IF(COUNTIF($G$270:$M$275,G289)&gt;0,MAX(H$285:H288)+1,"")</f>
        <v/>
      </c>
      <c r="I289" s="24" t="str">
        <f t="shared" si="27"/>
        <v/>
      </c>
      <c r="J289" s="498"/>
      <c r="K289" s="498"/>
      <c r="L289" s="498"/>
      <c r="M289" s="499"/>
      <c r="N289" s="12"/>
      <c r="O289" s="12"/>
      <c r="P289" s="77"/>
      <c r="Q289" s="77"/>
      <c r="R289" s="77"/>
      <c r="S289" s="77"/>
      <c r="T289" s="77"/>
      <c r="U289" s="77"/>
      <c r="V289" s="77"/>
      <c r="W289" s="77"/>
      <c r="X289" s="77"/>
      <c r="Y289" s="77"/>
      <c r="Z289" s="77"/>
      <c r="AA289" s="77"/>
      <c r="AB289" s="77"/>
    </row>
    <row r="290" spans="1:28" s="97" customFormat="1" ht="12.75" hidden="1" customHeight="1" x14ac:dyDescent="0.2">
      <c r="A290" s="79" t="s">
        <v>322</v>
      </c>
      <c r="B290" s="489"/>
      <c r="C290" s="489"/>
      <c r="D290" s="489"/>
      <c r="E290" s="12"/>
      <c r="F290" s="497">
        <v>13</v>
      </c>
      <c r="G290" s="498" t="str">
        <f t="shared" si="28"/>
        <v>Cocs: Proces (metoda A): numai carbonat</v>
      </c>
      <c r="H290" s="498" t="str">
        <f>IF(COUNTIF($G$270:$M$275,G290)&gt;0,MAX(H$285:H289)+1,"")</f>
        <v/>
      </c>
      <c r="I290" s="24" t="str">
        <f t="shared" si="27"/>
        <v/>
      </c>
      <c r="J290" s="498"/>
      <c r="K290" s="498"/>
      <c r="L290" s="498"/>
      <c r="M290" s="499"/>
      <c r="N290" s="12"/>
      <c r="O290" s="12"/>
      <c r="P290" s="77"/>
      <c r="Q290" s="77"/>
      <c r="R290" s="77"/>
      <c r="S290" s="77"/>
      <c r="T290" s="77"/>
      <c r="U290" s="77"/>
      <c r="V290" s="77"/>
      <c r="W290" s="77"/>
      <c r="X290" s="77"/>
      <c r="Y290" s="77"/>
      <c r="Z290" s="77"/>
      <c r="AA290" s="77"/>
      <c r="AB290" s="77"/>
    </row>
    <row r="291" spans="1:28" s="97" customFormat="1" ht="12.75" hidden="1" customHeight="1" x14ac:dyDescent="0.2">
      <c r="A291" s="79" t="s">
        <v>322</v>
      </c>
      <c r="B291" s="489"/>
      <c r="C291" s="489"/>
      <c r="D291" s="489"/>
      <c r="E291" s="12"/>
      <c r="F291" s="497">
        <v>14</v>
      </c>
      <c r="G291" s="498" t="str">
        <f t="shared" si="28"/>
        <v>Cocs: Proces (metoda A): amestec (carbonat + necalcinat)</v>
      </c>
      <c r="H291" s="498" t="str">
        <f>IF(COUNTIF($G$270:$M$275,G291)&gt;0,MAX(H$285:H290)+1,"")</f>
        <v/>
      </c>
      <c r="I291" s="24" t="str">
        <f>IF(ISERROR(INDEX(EUConst_TierActivityListNames,MATCH(F291,$H$278:$H$337,0))),"",INDEX(EUConst_TierActivityListNames,MATCH(F291,$H$278:$H$337,0)))</f>
        <v/>
      </c>
      <c r="J291" s="498"/>
      <c r="K291" s="498"/>
      <c r="L291" s="498"/>
      <c r="M291" s="499"/>
      <c r="N291" s="12"/>
      <c r="O291" s="12"/>
      <c r="P291" s="77"/>
      <c r="Q291" s="77"/>
      <c r="R291" s="77"/>
      <c r="S291" s="77"/>
      <c r="T291" s="77"/>
      <c r="U291" s="77"/>
      <c r="V291" s="77"/>
      <c r="W291" s="77"/>
      <c r="X291" s="77"/>
      <c r="Y291" s="77"/>
      <c r="Z291" s="77"/>
      <c r="AA291" s="77"/>
      <c r="AB291" s="77"/>
    </row>
    <row r="292" spans="1:28" s="97" customFormat="1" ht="12.75" hidden="1" customHeight="1" x14ac:dyDescent="0.2">
      <c r="A292" s="79" t="s">
        <v>322</v>
      </c>
      <c r="B292" s="489"/>
      <c r="C292" s="489"/>
      <c r="D292" s="489"/>
      <c r="E292" s="12"/>
      <c r="F292" s="497">
        <v>15</v>
      </c>
      <c r="G292" s="498" t="str">
        <f t="shared" si="28"/>
        <v>Cocs: Proces (metoda A): necalcinat</v>
      </c>
      <c r="H292" s="498" t="str">
        <f>IF(COUNTIF($G$270:$M$275,G292)&gt;0,MAX(H$285:H291)+1,"")</f>
        <v/>
      </c>
      <c r="I292" s="24" t="str">
        <f t="shared" si="27"/>
        <v/>
      </c>
      <c r="J292" s="498"/>
      <c r="K292" s="498"/>
      <c r="L292" s="498"/>
      <c r="M292" s="499"/>
      <c r="N292" s="12"/>
      <c r="O292" s="12"/>
      <c r="P292" s="77"/>
      <c r="Q292" s="77"/>
      <c r="R292" s="77"/>
      <c r="S292" s="77"/>
      <c r="T292" s="77"/>
      <c r="U292" s="77"/>
      <c r="V292" s="77"/>
      <c r="W292" s="77"/>
      <c r="X292" s="77"/>
      <c r="Y292" s="77"/>
      <c r="Z292" s="77"/>
      <c r="AA292" s="77"/>
      <c r="AB292" s="77"/>
    </row>
    <row r="293" spans="1:28" s="97" customFormat="1" ht="12.75" hidden="1" customHeight="1" x14ac:dyDescent="0.2">
      <c r="A293" s="79" t="s">
        <v>322</v>
      </c>
      <c r="B293" s="489"/>
      <c r="C293" s="489"/>
      <c r="D293" s="489"/>
      <c r="E293" s="12"/>
      <c r="F293" s="497">
        <v>16</v>
      </c>
      <c r="G293" s="498" t="str">
        <f t="shared" si="28"/>
        <v>Cocs: Proces (metoda B): producție de oxizi</v>
      </c>
      <c r="H293" s="498" t="str">
        <f>IF(COUNTIF($G$270:$M$275,G293)&gt;0,MAX(H$285:H292)+1,"")</f>
        <v/>
      </c>
      <c r="I293" s="24" t="str">
        <f t="shared" si="27"/>
        <v/>
      </c>
      <c r="J293" s="498"/>
      <c r="K293" s="498"/>
      <c r="L293" s="498"/>
      <c r="M293" s="499"/>
      <c r="N293" s="12"/>
      <c r="O293" s="12"/>
      <c r="P293" s="77"/>
      <c r="Q293" s="77"/>
      <c r="R293" s="77"/>
      <c r="S293" s="77"/>
      <c r="T293" s="77"/>
      <c r="U293" s="77"/>
      <c r="V293" s="77"/>
      <c r="W293" s="77"/>
      <c r="X293" s="77"/>
      <c r="Y293" s="77"/>
      <c r="Z293" s="77"/>
      <c r="AA293" s="77"/>
      <c r="AB293" s="77"/>
    </row>
    <row r="294" spans="1:28" s="97" customFormat="1" ht="12.75" hidden="1" customHeight="1" x14ac:dyDescent="0.2">
      <c r="A294" s="79" t="s">
        <v>322</v>
      </c>
      <c r="B294" s="489"/>
      <c r="C294" s="489"/>
      <c r="D294" s="489"/>
      <c r="E294" s="12"/>
      <c r="F294" s="497">
        <v>17</v>
      </c>
      <c r="G294" s="498" t="str">
        <f t="shared" si="28"/>
        <v>Cocs: Bilanțul masic</v>
      </c>
      <c r="H294" s="498" t="str">
        <f>IF(COUNTIF($G$270:$M$275,G294)&gt;0,MAX(H$285:H293)+1,"")</f>
        <v/>
      </c>
      <c r="I294" s="24" t="str">
        <f t="shared" si="27"/>
        <v/>
      </c>
      <c r="J294" s="498"/>
      <c r="K294" s="498"/>
      <c r="L294" s="498"/>
      <c r="M294" s="499"/>
      <c r="N294" s="12"/>
      <c r="O294" s="12"/>
      <c r="P294" s="77"/>
      <c r="Q294" s="77"/>
      <c r="R294" s="77"/>
      <c r="S294" s="77"/>
      <c r="T294" s="77"/>
      <c r="U294" s="77"/>
      <c r="V294" s="77"/>
      <c r="W294" s="77"/>
      <c r="X294" s="77"/>
      <c r="Y294" s="77"/>
      <c r="Z294" s="77"/>
      <c r="AA294" s="77"/>
      <c r="AB294" s="77"/>
    </row>
    <row r="295" spans="1:28" s="97" customFormat="1" ht="12.75" hidden="1" customHeight="1" x14ac:dyDescent="0.2">
      <c r="A295" s="79" t="s">
        <v>322</v>
      </c>
      <c r="B295" s="489"/>
      <c r="C295" s="489"/>
      <c r="D295" s="489"/>
      <c r="E295" s="12"/>
      <c r="F295" s="497">
        <v>18</v>
      </c>
      <c r="G295" s="498" t="str">
        <f t="shared" si="28"/>
        <v>Minereu metalic: Proces (metoda A): numai carbonat</v>
      </c>
      <c r="H295" s="498" t="str">
        <f>IF(COUNTIF($G$270:$M$275,G295)&gt;0,MAX(H$285:H294)+1,"")</f>
        <v/>
      </c>
      <c r="I295" s="24" t="str">
        <f t="shared" si="27"/>
        <v/>
      </c>
      <c r="J295" s="498"/>
      <c r="K295" s="498"/>
      <c r="L295" s="498"/>
      <c r="M295" s="499"/>
      <c r="N295" s="12"/>
      <c r="O295" s="12"/>
      <c r="P295" s="77"/>
      <c r="Q295" s="77"/>
      <c r="R295" s="77"/>
      <c r="S295" s="77"/>
      <c r="T295" s="77"/>
      <c r="U295" s="77"/>
      <c r="V295" s="77"/>
      <c r="W295" s="77"/>
      <c r="X295" s="77"/>
      <c r="Y295" s="77"/>
      <c r="Z295" s="77"/>
      <c r="AA295" s="77"/>
      <c r="AB295" s="77"/>
    </row>
    <row r="296" spans="1:28" s="97" customFormat="1" ht="12.75" hidden="1" customHeight="1" x14ac:dyDescent="0.2">
      <c r="A296" s="79" t="s">
        <v>322</v>
      </c>
      <c r="B296" s="489"/>
      <c r="C296" s="489"/>
      <c r="D296" s="489"/>
      <c r="E296" s="12"/>
      <c r="F296" s="497">
        <v>19</v>
      </c>
      <c r="G296" s="498" t="str">
        <f t="shared" si="28"/>
        <v>Minereu metalic: Proces (metoda A): amestec (carbonat + necalcinat)</v>
      </c>
      <c r="H296" s="498" t="str">
        <f>IF(COUNTIF($G$270:$M$275,G296)&gt;0,MAX(H$285:H295)+1,"")</f>
        <v/>
      </c>
      <c r="I296" s="24" t="str">
        <f t="shared" si="27"/>
        <v/>
      </c>
      <c r="J296" s="498"/>
      <c r="K296" s="498"/>
      <c r="L296" s="498"/>
      <c r="M296" s="499"/>
      <c r="N296" s="12"/>
      <c r="O296" s="12"/>
      <c r="P296" s="77"/>
      <c r="Q296" s="77"/>
      <c r="R296" s="77"/>
      <c r="S296" s="77"/>
      <c r="T296" s="77"/>
      <c r="U296" s="77"/>
      <c r="V296" s="77"/>
      <c r="W296" s="77"/>
      <c r="X296" s="77"/>
      <c r="Y296" s="77"/>
      <c r="Z296" s="77"/>
      <c r="AA296" s="77"/>
      <c r="AB296" s="77"/>
    </row>
    <row r="297" spans="1:28" s="97" customFormat="1" ht="12.75" hidden="1" customHeight="1" x14ac:dyDescent="0.2">
      <c r="A297" s="79" t="s">
        <v>322</v>
      </c>
      <c r="B297" s="489"/>
      <c r="C297" s="489"/>
      <c r="D297" s="489"/>
      <c r="E297" s="12"/>
      <c r="F297" s="497">
        <v>20</v>
      </c>
      <c r="G297" s="498" t="str">
        <f t="shared" si="28"/>
        <v>Minereu metalic: Proces (metoda A): necalcinat</v>
      </c>
      <c r="H297" s="498" t="str">
        <f>IF(COUNTIF($G$270:$M$275,G297)&gt;0,MAX(H$285:H296)+1,"")</f>
        <v/>
      </c>
      <c r="I297" s="24" t="str">
        <f t="shared" si="27"/>
        <v/>
      </c>
      <c r="J297" s="498"/>
      <c r="K297" s="498"/>
      <c r="L297" s="498"/>
      <c r="M297" s="499"/>
      <c r="N297" s="12"/>
      <c r="O297" s="12"/>
      <c r="P297" s="77"/>
      <c r="Q297" s="77"/>
      <c r="R297" s="77"/>
      <c r="S297" s="77"/>
      <c r="T297" s="77"/>
      <c r="U297" s="77"/>
      <c r="V297" s="77"/>
      <c r="W297" s="77"/>
      <c r="X297" s="77"/>
      <c r="Y297" s="77"/>
      <c r="Z297" s="77"/>
      <c r="AA297" s="77"/>
      <c r="AB297" s="77"/>
    </row>
    <row r="298" spans="1:28" s="97" customFormat="1" ht="12.75" hidden="1" customHeight="1" x14ac:dyDescent="0.2">
      <c r="A298" s="79" t="s">
        <v>322</v>
      </c>
      <c r="B298" s="489"/>
      <c r="C298" s="489"/>
      <c r="D298" s="489"/>
      <c r="E298" s="12"/>
      <c r="F298" s="497">
        <v>21</v>
      </c>
      <c r="G298" s="498" t="str">
        <f t="shared" si="28"/>
        <v>Minereu metalic: Proces (metoda B): producție de oxizi</v>
      </c>
      <c r="H298" s="498" t="str">
        <f>IF(COUNTIF($G$270:$M$275,G298)&gt;0,MAX(H$285:H297)+1,"")</f>
        <v/>
      </c>
      <c r="I298" s="24" t="str">
        <f t="shared" si="27"/>
        <v/>
      </c>
      <c r="J298" s="498"/>
      <c r="K298" s="498"/>
      <c r="L298" s="498"/>
      <c r="M298" s="499"/>
      <c r="N298" s="12"/>
      <c r="O298" s="12"/>
      <c r="P298" s="77"/>
      <c r="Q298" s="77"/>
      <c r="R298" s="77"/>
      <c r="S298" s="77"/>
      <c r="T298" s="77"/>
      <c r="U298" s="77"/>
      <c r="V298" s="77"/>
      <c r="W298" s="77"/>
      <c r="X298" s="77"/>
      <c r="Y298" s="77"/>
      <c r="Z298" s="77"/>
      <c r="AA298" s="77"/>
      <c r="AB298" s="77"/>
    </row>
    <row r="299" spans="1:28" s="97" customFormat="1" ht="12.75" hidden="1" customHeight="1" x14ac:dyDescent="0.2">
      <c r="A299" s="79" t="s">
        <v>322</v>
      </c>
      <c r="B299" s="489"/>
      <c r="C299" s="489"/>
      <c r="D299" s="489"/>
      <c r="E299" s="12"/>
      <c r="F299" s="497">
        <v>22</v>
      </c>
      <c r="G299" s="498" t="str">
        <f t="shared" si="28"/>
        <v>Minereu metalic: Bilanțul masic</v>
      </c>
      <c r="H299" s="498" t="str">
        <f>IF(COUNTIF($G$270:$M$275,G299)&gt;0,MAX(H$285:H298)+1,"")</f>
        <v/>
      </c>
      <c r="I299" s="24" t="str">
        <f t="shared" si="27"/>
        <v/>
      </c>
      <c r="J299" s="498"/>
      <c r="K299" s="498"/>
      <c r="L299" s="498"/>
      <c r="M299" s="499"/>
      <c r="N299" s="12"/>
      <c r="O299" s="12"/>
      <c r="P299" s="77"/>
      <c r="Q299" s="77"/>
      <c r="R299" s="77"/>
      <c r="S299" s="77"/>
      <c r="T299" s="77"/>
      <c r="U299" s="77"/>
      <c r="V299" s="77"/>
      <c r="W299" s="77"/>
      <c r="X299" s="77"/>
      <c r="Y299" s="77"/>
      <c r="Z299" s="77"/>
      <c r="AA299" s="77"/>
      <c r="AB299" s="77"/>
    </row>
    <row r="300" spans="1:28" s="97" customFormat="1" ht="12.75" hidden="1" customHeight="1" x14ac:dyDescent="0.2">
      <c r="A300" s="79" t="s">
        <v>322</v>
      </c>
      <c r="B300" s="489"/>
      <c r="C300" s="489"/>
      <c r="D300" s="489"/>
      <c r="E300" s="12"/>
      <c r="F300" s="497">
        <v>23</v>
      </c>
      <c r="G300" s="498" t="str">
        <f t="shared" si="28"/>
        <v>Fier și oțel: Combustibil ca intrare în proces</v>
      </c>
      <c r="H300" s="498" t="str">
        <f>IF(COUNTIF($G$270:$M$275,G300)&gt;0,MAX(H$285:H299)+1,"")</f>
        <v/>
      </c>
      <c r="I300" s="24" t="str">
        <f t="shared" si="27"/>
        <v/>
      </c>
      <c r="J300" s="498"/>
      <c r="K300" s="498"/>
      <c r="L300" s="498"/>
      <c r="M300" s="499"/>
      <c r="N300" s="12"/>
      <c r="O300" s="12"/>
      <c r="P300" s="77"/>
      <c r="Q300" s="77"/>
      <c r="R300" s="77"/>
      <c r="S300" s="77"/>
      <c r="T300" s="77"/>
      <c r="U300" s="77"/>
      <c r="V300" s="77"/>
      <c r="W300" s="77"/>
      <c r="X300" s="77"/>
      <c r="Y300" s="77"/>
      <c r="Z300" s="77"/>
      <c r="AA300" s="77"/>
      <c r="AB300" s="77"/>
    </row>
    <row r="301" spans="1:28" s="97" customFormat="1" ht="12.75" hidden="1" customHeight="1" x14ac:dyDescent="0.2">
      <c r="A301" s="79" t="s">
        <v>322</v>
      </c>
      <c r="B301" s="489"/>
      <c r="C301" s="489"/>
      <c r="D301" s="489"/>
      <c r="E301" s="12"/>
      <c r="F301" s="497">
        <v>24</v>
      </c>
      <c r="G301" s="498" t="str">
        <f t="shared" si="28"/>
        <v>Fier și oțel: Proces (metoda A): numai carbonat</v>
      </c>
      <c r="H301" s="498" t="str">
        <f>IF(COUNTIF($G$270:$M$275,G301)&gt;0,MAX(H$285:H300)+1,"")</f>
        <v/>
      </c>
      <c r="I301" s="24" t="str">
        <f t="shared" si="27"/>
        <v/>
      </c>
      <c r="J301" s="498"/>
      <c r="K301" s="498"/>
      <c r="L301" s="498"/>
      <c r="M301" s="499"/>
      <c r="N301" s="12"/>
      <c r="O301" s="12"/>
      <c r="P301" s="77"/>
      <c r="Q301" s="77"/>
      <c r="R301" s="77"/>
      <c r="S301" s="77"/>
      <c r="T301" s="77"/>
      <c r="U301" s="77"/>
      <c r="V301" s="77"/>
      <c r="W301" s="77"/>
      <c r="X301" s="77"/>
      <c r="Y301" s="77"/>
      <c r="Z301" s="77"/>
      <c r="AA301" s="77"/>
      <c r="AB301" s="77"/>
    </row>
    <row r="302" spans="1:28" s="97" customFormat="1" ht="12.75" hidden="1" customHeight="1" x14ac:dyDescent="0.2">
      <c r="A302" s="79" t="s">
        <v>322</v>
      </c>
      <c r="B302" s="489"/>
      <c r="C302" s="489"/>
      <c r="D302" s="489"/>
      <c r="E302" s="12"/>
      <c r="F302" s="497">
        <v>25</v>
      </c>
      <c r="G302" s="498" t="str">
        <f t="shared" si="28"/>
        <v>Fier și oțel: Proces (metoda A): amestec (carbonat + necalcinat)</v>
      </c>
      <c r="H302" s="498" t="str">
        <f>IF(COUNTIF($G$270:$M$275,G302)&gt;0,MAX(H$285:H301)+1,"")</f>
        <v/>
      </c>
      <c r="I302" s="24" t="str">
        <f t="shared" si="27"/>
        <v/>
      </c>
      <c r="J302" s="498"/>
      <c r="K302" s="498"/>
      <c r="L302" s="498"/>
      <c r="M302" s="499"/>
      <c r="N302" s="12"/>
      <c r="O302" s="12"/>
      <c r="P302" s="77"/>
      <c r="Q302" s="77"/>
      <c r="R302" s="77"/>
      <c r="S302" s="77"/>
      <c r="T302" s="77"/>
      <c r="U302" s="77"/>
      <c r="V302" s="77"/>
      <c r="W302" s="77"/>
      <c r="X302" s="77"/>
      <c r="Y302" s="77"/>
      <c r="Z302" s="77"/>
      <c r="AA302" s="77"/>
      <c r="AB302" s="77"/>
    </row>
    <row r="303" spans="1:28" s="97" customFormat="1" ht="12.75" hidden="1" customHeight="1" x14ac:dyDescent="0.2">
      <c r="A303" s="79" t="s">
        <v>322</v>
      </c>
      <c r="B303" s="489"/>
      <c r="C303" s="489"/>
      <c r="D303" s="489"/>
      <c r="E303" s="12"/>
      <c r="F303" s="497">
        <v>26</v>
      </c>
      <c r="G303" s="498" t="str">
        <f t="shared" si="28"/>
        <v>Fier și oțel: Proces (metoda A): necalcinat</v>
      </c>
      <c r="H303" s="498" t="str">
        <f>IF(COUNTIF($G$270:$M$275,G303)&gt;0,MAX(H$285:H302)+1,"")</f>
        <v/>
      </c>
      <c r="I303" s="24" t="str">
        <f t="shared" si="27"/>
        <v/>
      </c>
      <c r="J303" s="498"/>
      <c r="K303" s="498"/>
      <c r="L303" s="498"/>
      <c r="M303" s="499"/>
      <c r="N303" s="12"/>
      <c r="O303" s="12"/>
      <c r="P303" s="77"/>
      <c r="Q303" s="77"/>
      <c r="R303" s="77"/>
      <c r="S303" s="77"/>
      <c r="T303" s="77"/>
      <c r="U303" s="77"/>
      <c r="V303" s="77"/>
      <c r="W303" s="77"/>
      <c r="X303" s="77"/>
      <c r="Y303" s="77"/>
      <c r="Z303" s="77"/>
      <c r="AA303" s="77"/>
      <c r="AB303" s="77"/>
    </row>
    <row r="304" spans="1:28" s="97" customFormat="1" ht="12.75" hidden="1" customHeight="1" x14ac:dyDescent="0.2">
      <c r="A304" s="79" t="s">
        <v>322</v>
      </c>
      <c r="B304" s="489"/>
      <c r="C304" s="489"/>
      <c r="D304" s="489"/>
      <c r="E304" s="12"/>
      <c r="F304" s="497">
        <v>27</v>
      </c>
      <c r="G304" s="498" t="str">
        <f t="shared" si="28"/>
        <v>Fier și oțel: Proces (metoda B): producție de oxizi</v>
      </c>
      <c r="H304" s="498" t="str">
        <f>IF(COUNTIF($G$270:$M$275,G304)&gt;0,MAX(H$285:H303)+1,"")</f>
        <v/>
      </c>
      <c r="I304" s="24" t="str">
        <f t="shared" si="27"/>
        <v/>
      </c>
      <c r="J304" s="498"/>
      <c r="K304" s="498"/>
      <c r="L304" s="498"/>
      <c r="M304" s="499"/>
      <c r="N304" s="12"/>
      <c r="O304" s="12"/>
      <c r="P304" s="77"/>
      <c r="Q304" s="77"/>
      <c r="R304" s="77"/>
      <c r="S304" s="77"/>
      <c r="T304" s="77"/>
      <c r="U304" s="77"/>
      <c r="V304" s="77"/>
      <c r="W304" s="77"/>
      <c r="X304" s="77"/>
      <c r="Y304" s="77"/>
      <c r="Z304" s="77"/>
      <c r="AA304" s="77"/>
      <c r="AB304" s="77"/>
    </row>
    <row r="305" spans="1:28" s="97" customFormat="1" ht="12.75" hidden="1" customHeight="1" x14ac:dyDescent="0.2">
      <c r="A305" s="79" t="s">
        <v>322</v>
      </c>
      <c r="B305" s="489"/>
      <c r="C305" s="489"/>
      <c r="D305" s="489"/>
      <c r="E305" s="12"/>
      <c r="F305" s="497">
        <v>28</v>
      </c>
      <c r="G305" s="498" t="str">
        <f t="shared" si="28"/>
        <v>Fier și oțel: Bilanțul masic</v>
      </c>
      <c r="H305" s="498" t="str">
        <f>IF(COUNTIF($G$270:$M$275,G305)&gt;0,MAX(H$285:H304)+1,"")</f>
        <v/>
      </c>
      <c r="I305" s="24" t="str">
        <f t="shared" si="27"/>
        <v/>
      </c>
      <c r="J305" s="498"/>
      <c r="K305" s="498"/>
      <c r="L305" s="498"/>
      <c r="M305" s="499"/>
      <c r="N305" s="12"/>
      <c r="O305" s="12"/>
      <c r="P305" s="77"/>
      <c r="Q305" s="77"/>
      <c r="R305" s="77"/>
      <c r="S305" s="77"/>
      <c r="T305" s="77"/>
      <c r="U305" s="77"/>
      <c r="V305" s="77"/>
      <c r="W305" s="77"/>
      <c r="X305" s="77"/>
      <c r="Y305" s="77"/>
      <c r="Z305" s="77"/>
      <c r="AA305" s="77"/>
      <c r="AB305" s="77"/>
    </row>
    <row r="306" spans="1:28" s="97" customFormat="1" ht="12.75" hidden="1" customHeight="1" x14ac:dyDescent="0.2">
      <c r="A306" s="79" t="s">
        <v>322</v>
      </c>
      <c r="B306" s="489"/>
      <c r="C306" s="489"/>
      <c r="D306" s="489"/>
      <c r="E306" s="12"/>
      <c r="F306" s="497">
        <v>29</v>
      </c>
      <c r="G306" s="498" t="str">
        <f t="shared" si="28"/>
        <v>Clincher de ciment: Pe baza intrărilor în cuptor (metoda A)</v>
      </c>
      <c r="H306" s="498" t="str">
        <f>IF(COUNTIF($G$270:$M$275,G306)&gt;0,MAX(H$285:H305)+1,"")</f>
        <v/>
      </c>
      <c r="I306" s="24" t="str">
        <f t="shared" si="27"/>
        <v/>
      </c>
      <c r="J306" s="498"/>
      <c r="K306" s="498"/>
      <c r="L306" s="498"/>
      <c r="M306" s="499"/>
      <c r="N306" s="12"/>
      <c r="O306" s="12"/>
      <c r="P306" s="77"/>
      <c r="Q306" s="77"/>
      <c r="R306" s="77"/>
      <c r="S306" s="77"/>
      <c r="T306" s="77"/>
      <c r="U306" s="77"/>
      <c r="V306" s="77"/>
      <c r="W306" s="77"/>
      <c r="X306" s="77"/>
      <c r="Y306" s="77"/>
      <c r="Z306" s="77"/>
      <c r="AA306" s="77"/>
      <c r="AB306" s="77"/>
    </row>
    <row r="307" spans="1:28" s="97" customFormat="1" ht="12.75" hidden="1" customHeight="1" x14ac:dyDescent="0.2">
      <c r="A307" s="79" t="s">
        <v>322</v>
      </c>
      <c r="B307" s="489"/>
      <c r="C307" s="489"/>
      <c r="D307" s="489"/>
      <c r="E307" s="12"/>
      <c r="F307" s="497">
        <v>30</v>
      </c>
      <c r="G307" s="498" t="str">
        <f t="shared" si="28"/>
        <v>Clincher de ciment: Producția de clincher (metoda B)</v>
      </c>
      <c r="H307" s="498" t="str">
        <f>IF(COUNTIF($G$270:$M$275,G307)&gt;0,MAX(H$285:H306)+1,"")</f>
        <v/>
      </c>
      <c r="I307" s="24" t="str">
        <f t="shared" si="27"/>
        <v/>
      </c>
      <c r="J307" s="498"/>
      <c r="K307" s="498"/>
      <c r="L307" s="498"/>
      <c r="M307" s="499"/>
      <c r="N307" s="12"/>
      <c r="O307" s="12"/>
      <c r="P307" s="77"/>
      <c r="Q307" s="77"/>
      <c r="R307" s="77"/>
      <c r="S307" s="77"/>
      <c r="T307" s="77"/>
      <c r="U307" s="77"/>
      <c r="V307" s="77"/>
      <c r="W307" s="77"/>
      <c r="X307" s="77"/>
      <c r="Y307" s="77"/>
      <c r="Z307" s="77"/>
      <c r="AA307" s="77"/>
      <c r="AB307" s="77"/>
    </row>
    <row r="308" spans="1:28" s="97" customFormat="1" ht="12.75" hidden="1" customHeight="1" x14ac:dyDescent="0.2">
      <c r="A308" s="79" t="s">
        <v>322</v>
      </c>
      <c r="B308" s="489"/>
      <c r="C308" s="489"/>
      <c r="D308" s="489"/>
      <c r="E308" s="12"/>
      <c r="F308" s="497">
        <v>31</v>
      </c>
      <c r="G308" s="498" t="str">
        <f t="shared" si="28"/>
        <v>Clincher de ciment: Praf din cuptoarele de ciment (CKD)</v>
      </c>
      <c r="H308" s="498" t="str">
        <f>IF(COUNTIF($G$270:$M$275,G308)&gt;0,MAX(H$285:H307)+1,"")</f>
        <v/>
      </c>
      <c r="I308" s="24" t="str">
        <f t="shared" si="27"/>
        <v/>
      </c>
      <c r="J308" s="498"/>
      <c r="K308" s="498"/>
      <c r="L308" s="498"/>
      <c r="M308" s="499"/>
      <c r="N308" s="12"/>
      <c r="O308" s="12"/>
      <c r="P308" s="77"/>
      <c r="Q308" s="77"/>
      <c r="R308" s="77"/>
      <c r="S308" s="77"/>
      <c r="T308" s="77"/>
      <c r="U308" s="77"/>
      <c r="V308" s="77"/>
      <c r="W308" s="77"/>
      <c r="X308" s="77"/>
      <c r="Y308" s="77"/>
      <c r="Z308" s="77"/>
      <c r="AA308" s="77"/>
      <c r="AB308" s="77"/>
    </row>
    <row r="309" spans="1:28" s="97" customFormat="1" ht="12.75" hidden="1" customHeight="1" x14ac:dyDescent="0.2">
      <c r="A309" s="79" t="s">
        <v>322</v>
      </c>
      <c r="B309" s="489"/>
      <c r="C309" s="489"/>
      <c r="D309" s="489"/>
      <c r="E309" s="12"/>
      <c r="F309" s="497">
        <v>32</v>
      </c>
      <c r="G309" s="498" t="str">
        <f t="shared" si="28"/>
        <v>Clincher de ciment: Carbon care nu provine din carbonați</v>
      </c>
      <c r="H309" s="498" t="str">
        <f>IF(COUNTIF($G$270:$M$275,G309)&gt;0,MAX(H$285:H308)+1,"")</f>
        <v/>
      </c>
      <c r="I309" s="24" t="str">
        <f t="shared" si="27"/>
        <v/>
      </c>
      <c r="J309" s="498"/>
      <c r="K309" s="498"/>
      <c r="L309" s="498"/>
      <c r="M309" s="499"/>
      <c r="N309" s="12"/>
      <c r="O309" s="12"/>
      <c r="P309" s="77"/>
      <c r="Q309" s="77"/>
      <c r="R309" s="77"/>
      <c r="S309" s="77"/>
      <c r="T309" s="77"/>
      <c r="U309" s="77"/>
      <c r="V309" s="77"/>
      <c r="W309" s="77"/>
      <c r="X309" s="77"/>
      <c r="Y309" s="77"/>
      <c r="Z309" s="77"/>
      <c r="AA309" s="77"/>
      <c r="AB309" s="77"/>
    </row>
    <row r="310" spans="1:28" s="97" customFormat="1" ht="12.75" hidden="1" customHeight="1" x14ac:dyDescent="0.2">
      <c r="A310" s="79" t="s">
        <v>322</v>
      </c>
      <c r="B310" s="489"/>
      <c r="C310" s="489"/>
      <c r="D310" s="489"/>
      <c r="E310" s="12"/>
      <c r="F310" s="497">
        <v>33</v>
      </c>
      <c r="G310" s="498" t="str">
        <f t="shared" si="28"/>
        <v>Var / dolomită / magnezit: Proces (metoda A): numai carbonat</v>
      </c>
      <c r="H310" s="498" t="str">
        <f>IF(COUNTIF($G$270:$M$275,G310)&gt;0,MAX(H$285:H309)+1,"")</f>
        <v/>
      </c>
      <c r="I310" s="24" t="str">
        <f t="shared" ref="I310:I337" si="29">IF(ISERROR(INDEX(EUConst_TierActivityListNames,MATCH(F310,$H$278:$H$337,0))),"",INDEX(EUConst_TierActivityListNames,MATCH(F310,$H$278:$H$337,0)))</f>
        <v/>
      </c>
      <c r="J310" s="498"/>
      <c r="K310" s="498"/>
      <c r="L310" s="498"/>
      <c r="M310" s="499"/>
      <c r="N310" s="12"/>
      <c r="O310" s="12"/>
      <c r="P310" s="77"/>
      <c r="Q310" s="77"/>
      <c r="R310" s="77"/>
      <c r="S310" s="77"/>
      <c r="T310" s="77"/>
      <c r="U310" s="77"/>
      <c r="V310" s="77"/>
      <c r="W310" s="77"/>
      <c r="X310" s="77"/>
      <c r="Y310" s="77"/>
      <c r="Z310" s="77"/>
      <c r="AA310" s="77"/>
      <c r="AB310" s="77"/>
    </row>
    <row r="311" spans="1:28" s="97" customFormat="1" ht="12.75" hidden="1" customHeight="1" x14ac:dyDescent="0.2">
      <c r="A311" s="79" t="s">
        <v>322</v>
      </c>
      <c r="B311" s="489"/>
      <c r="C311" s="489"/>
      <c r="D311" s="489"/>
      <c r="E311" s="12"/>
      <c r="F311" s="497">
        <v>34</v>
      </c>
      <c r="G311" s="498" t="str">
        <f t="shared" si="28"/>
        <v>Var / dolomită / magnezit: Proces (metoda A): amestec (carbonat + necalcinat)</v>
      </c>
      <c r="H311" s="498" t="str">
        <f>IF(COUNTIF($G$270:$M$275,G311)&gt;0,MAX(H$285:H310)+1,"")</f>
        <v/>
      </c>
      <c r="I311" s="24" t="str">
        <f t="shared" si="29"/>
        <v/>
      </c>
      <c r="J311" s="498"/>
      <c r="K311" s="498"/>
      <c r="L311" s="498"/>
      <c r="M311" s="499"/>
      <c r="N311" s="12"/>
      <c r="O311" s="12"/>
      <c r="P311" s="77"/>
      <c r="Q311" s="77"/>
      <c r="R311" s="77"/>
      <c r="S311" s="77"/>
      <c r="T311" s="77"/>
      <c r="U311" s="77"/>
      <c r="V311" s="77"/>
      <c r="W311" s="77"/>
      <c r="X311" s="77"/>
      <c r="Y311" s="77"/>
      <c r="Z311" s="77"/>
      <c r="AA311" s="77"/>
      <c r="AB311" s="77"/>
    </row>
    <row r="312" spans="1:28" s="97" customFormat="1" ht="12.75" hidden="1" customHeight="1" x14ac:dyDescent="0.2">
      <c r="A312" s="79" t="s">
        <v>322</v>
      </c>
      <c r="B312" s="489"/>
      <c r="C312" s="489"/>
      <c r="D312" s="489"/>
      <c r="E312" s="12"/>
      <c r="F312" s="497">
        <v>35</v>
      </c>
      <c r="G312" s="498" t="str">
        <f t="shared" si="28"/>
        <v>Var / dolomită / magnezit: Proces (metoda A): necalcinat</v>
      </c>
      <c r="H312" s="498" t="str">
        <f>IF(COUNTIF($G$270:$M$275,G312)&gt;0,MAX(H$285:H311)+1,"")</f>
        <v/>
      </c>
      <c r="I312" s="24" t="str">
        <f t="shared" si="29"/>
        <v/>
      </c>
      <c r="J312" s="498"/>
      <c r="K312" s="498"/>
      <c r="L312" s="498"/>
      <c r="M312" s="499"/>
      <c r="N312" s="12"/>
      <c r="O312" s="12"/>
      <c r="P312" s="77"/>
      <c r="Q312" s="77"/>
      <c r="R312" s="77"/>
      <c r="S312" s="77"/>
      <c r="T312" s="77"/>
      <c r="U312" s="77"/>
      <c r="V312" s="77"/>
      <c r="W312" s="77"/>
      <c r="X312" s="77"/>
      <c r="Y312" s="77"/>
      <c r="Z312" s="77"/>
      <c r="AA312" s="77"/>
      <c r="AB312" s="77"/>
    </row>
    <row r="313" spans="1:28" s="97" customFormat="1" ht="12.75" hidden="1" customHeight="1" x14ac:dyDescent="0.2">
      <c r="A313" s="79" t="s">
        <v>322</v>
      </c>
      <c r="B313" s="489"/>
      <c r="C313" s="489"/>
      <c r="D313" s="489"/>
      <c r="E313" s="12"/>
      <c r="F313" s="497">
        <v>36</v>
      </c>
      <c r="G313" s="498" t="str">
        <f t="shared" si="28"/>
        <v>Var / dolomită / magnezit: Proces (metoda B): producție de oxizi</v>
      </c>
      <c r="H313" s="498" t="str">
        <f>IF(COUNTIF($G$270:$M$275,G313)&gt;0,MAX(H$285:H312)+1,"")</f>
        <v/>
      </c>
      <c r="I313" s="24" t="str">
        <f t="shared" si="29"/>
        <v/>
      </c>
      <c r="J313" s="498"/>
      <c r="K313" s="498"/>
      <c r="L313" s="498"/>
      <c r="M313" s="499"/>
      <c r="N313" s="12"/>
      <c r="O313" s="12"/>
      <c r="P313" s="77"/>
      <c r="Q313" s="77"/>
      <c r="R313" s="77"/>
      <c r="S313" s="77"/>
      <c r="T313" s="77"/>
      <c r="U313" s="77"/>
      <c r="V313" s="77"/>
      <c r="W313" s="77"/>
      <c r="X313" s="77"/>
      <c r="Y313" s="77"/>
      <c r="Z313" s="77"/>
      <c r="AA313" s="77"/>
      <c r="AB313" s="77"/>
    </row>
    <row r="314" spans="1:28" s="97" customFormat="1" ht="12.75" hidden="1" customHeight="1" x14ac:dyDescent="0.2">
      <c r="A314" s="79" t="s">
        <v>322</v>
      </c>
      <c r="B314" s="489"/>
      <c r="C314" s="489"/>
      <c r="D314" s="489"/>
      <c r="E314" s="12"/>
      <c r="F314" s="497">
        <v>37</v>
      </c>
      <c r="G314" s="498" t="str">
        <f t="shared" si="28"/>
        <v>Var / dolomită / magnezit: Praf de cuptor (metoda B)</v>
      </c>
      <c r="H314" s="498" t="str">
        <f>IF(COUNTIF($G$270:$M$275,G314)&gt;0,MAX(H$285:H313)+1,"")</f>
        <v/>
      </c>
      <c r="I314" s="24" t="str">
        <f t="shared" si="29"/>
        <v/>
      </c>
      <c r="J314" s="498"/>
      <c r="K314" s="498"/>
      <c r="L314" s="498"/>
      <c r="M314" s="499"/>
      <c r="N314" s="12"/>
      <c r="O314" s="12"/>
      <c r="P314" s="77"/>
      <c r="Q314" s="77"/>
      <c r="R314" s="77"/>
      <c r="S314" s="77"/>
      <c r="T314" s="77"/>
      <c r="U314" s="77"/>
      <c r="V314" s="77"/>
      <c r="W314" s="77"/>
      <c r="X314" s="77"/>
      <c r="Y314" s="77"/>
      <c r="Z314" s="77"/>
      <c r="AA314" s="77"/>
      <c r="AB314" s="77"/>
    </row>
    <row r="315" spans="1:28" s="97" customFormat="1" ht="12.75" hidden="1" customHeight="1" x14ac:dyDescent="0.2">
      <c r="A315" s="79" t="s">
        <v>322</v>
      </c>
      <c r="B315" s="489"/>
      <c r="C315" s="489"/>
      <c r="D315" s="489"/>
      <c r="E315" s="12"/>
      <c r="F315" s="497">
        <v>38</v>
      </c>
      <c r="G315" s="498" t="str">
        <f t="shared" si="28"/>
        <v>Sticlă și vată minerală: Proces (metoda A): numai carbonat</v>
      </c>
      <c r="H315" s="498" t="str">
        <f>IF(COUNTIF($G$270:$M$275,G315)&gt;0,MAX(H$285:H314)+1,"")</f>
        <v/>
      </c>
      <c r="I315" s="24" t="str">
        <f t="shared" si="29"/>
        <v/>
      </c>
      <c r="J315" s="498"/>
      <c r="K315" s="498"/>
      <c r="L315" s="498"/>
      <c r="M315" s="499"/>
      <c r="N315" s="12"/>
      <c r="O315" s="12"/>
      <c r="P315" s="77"/>
      <c r="Q315" s="77"/>
      <c r="R315" s="77"/>
      <c r="S315" s="77"/>
      <c r="T315" s="77"/>
      <c r="U315" s="77"/>
      <c r="V315" s="77"/>
      <c r="W315" s="77"/>
      <c r="X315" s="77"/>
      <c r="Y315" s="77"/>
      <c r="Z315" s="77"/>
      <c r="AA315" s="77"/>
      <c r="AB315" s="77"/>
    </row>
    <row r="316" spans="1:28" s="97" customFormat="1" ht="12.75" hidden="1" customHeight="1" x14ac:dyDescent="0.2">
      <c r="A316" s="79" t="s">
        <v>322</v>
      </c>
      <c r="B316" s="489"/>
      <c r="C316" s="489"/>
      <c r="D316" s="489"/>
      <c r="E316" s="12"/>
      <c r="F316" s="497">
        <v>39</v>
      </c>
      <c r="G316" s="498" t="str">
        <f t="shared" si="28"/>
        <v>Sticlă și vată minerală: Proces (metoda A): amestec (carbonat + necalcinat)</v>
      </c>
      <c r="H316" s="498" t="str">
        <f>IF(COUNTIF($G$270:$M$275,G316)&gt;0,MAX(H$285:H315)+1,"")</f>
        <v/>
      </c>
      <c r="I316" s="24" t="str">
        <f t="shared" si="29"/>
        <v/>
      </c>
      <c r="J316" s="498"/>
      <c r="K316" s="498"/>
      <c r="L316" s="498"/>
      <c r="M316" s="499"/>
      <c r="N316" s="12"/>
      <c r="O316" s="12"/>
      <c r="P316" s="77"/>
      <c r="Q316" s="77"/>
      <c r="R316" s="77"/>
      <c r="S316" s="77"/>
      <c r="T316" s="77"/>
      <c r="U316" s="77"/>
      <c r="V316" s="77"/>
      <c r="W316" s="77"/>
      <c r="X316" s="77"/>
      <c r="Y316" s="77"/>
      <c r="Z316" s="77"/>
      <c r="AA316" s="77"/>
      <c r="AB316" s="77"/>
    </row>
    <row r="317" spans="1:28" s="97" customFormat="1" ht="12.75" hidden="1" customHeight="1" x14ac:dyDescent="0.2">
      <c r="A317" s="79" t="s">
        <v>322</v>
      </c>
      <c r="B317" s="489"/>
      <c r="C317" s="489"/>
      <c r="D317" s="489"/>
      <c r="E317" s="12"/>
      <c r="F317" s="497">
        <v>40</v>
      </c>
      <c r="G317" s="498" t="str">
        <f t="shared" si="28"/>
        <v>Sticlă și vată minerală: Proces (metoda A): necalcinat</v>
      </c>
      <c r="H317" s="498" t="str">
        <f>IF(COUNTIF($G$270:$M$275,G317)&gt;0,MAX(H$285:H316)+1,"")</f>
        <v/>
      </c>
      <c r="I317" s="24" t="str">
        <f t="shared" si="29"/>
        <v/>
      </c>
      <c r="J317" s="498"/>
      <c r="K317" s="498"/>
      <c r="L317" s="498"/>
      <c r="M317" s="499"/>
      <c r="N317" s="12"/>
      <c r="O317" s="12"/>
      <c r="P317" s="77"/>
      <c r="Q317" s="77"/>
      <c r="R317" s="77"/>
      <c r="S317" s="77"/>
      <c r="T317" s="77"/>
      <c r="U317" s="77"/>
      <c r="V317" s="77"/>
      <c r="W317" s="77"/>
      <c r="X317" s="77"/>
      <c r="Y317" s="77"/>
      <c r="Z317" s="77"/>
      <c r="AA317" s="77"/>
      <c r="AB317" s="77"/>
    </row>
    <row r="318" spans="1:28" s="97" customFormat="1" ht="12.75" hidden="1" customHeight="1" x14ac:dyDescent="0.2">
      <c r="A318" s="79" t="s">
        <v>322</v>
      </c>
      <c r="B318" s="489"/>
      <c r="C318" s="489"/>
      <c r="D318" s="489"/>
      <c r="E318" s="12"/>
      <c r="F318" s="497">
        <v>41</v>
      </c>
      <c r="G318" s="498" t="str">
        <f t="shared" si="28"/>
        <v>Produse ceramice: Proces (metoda A): numai carbonat</v>
      </c>
      <c r="H318" s="498" t="str">
        <f>IF(COUNTIF($G$270:$M$275,G318)&gt;0,MAX(H$285:H317)+1,"")</f>
        <v/>
      </c>
      <c r="I318" s="24" t="str">
        <f t="shared" si="29"/>
        <v/>
      </c>
      <c r="J318" s="498"/>
      <c r="K318" s="498"/>
      <c r="L318" s="498"/>
      <c r="M318" s="499"/>
      <c r="N318" s="12"/>
      <c r="O318" s="12"/>
      <c r="P318" s="77"/>
      <c r="Q318" s="77"/>
      <c r="R318" s="77"/>
      <c r="S318" s="77"/>
      <c r="T318" s="77"/>
      <c r="U318" s="77"/>
      <c r="V318" s="77"/>
      <c r="W318" s="77"/>
      <c r="X318" s="77"/>
      <c r="Y318" s="77"/>
      <c r="Z318" s="77"/>
      <c r="AA318" s="77"/>
      <c r="AB318" s="77"/>
    </row>
    <row r="319" spans="1:28" s="97" customFormat="1" ht="12.75" hidden="1" customHeight="1" x14ac:dyDescent="0.2">
      <c r="A319" s="79" t="s">
        <v>322</v>
      </c>
      <c r="B319" s="489"/>
      <c r="C319" s="489"/>
      <c r="D319" s="489"/>
      <c r="E319" s="12"/>
      <c r="F319" s="497">
        <v>42</v>
      </c>
      <c r="G319" s="498" t="str">
        <f t="shared" si="28"/>
        <v>Produse ceramice: Proces (metoda A): amestec (carbonat + necalcinat)</v>
      </c>
      <c r="H319" s="498" t="str">
        <f>IF(COUNTIF($G$270:$M$275,G319)&gt;0,MAX(H$285:H318)+1,"")</f>
        <v/>
      </c>
      <c r="I319" s="24" t="str">
        <f t="shared" si="29"/>
        <v/>
      </c>
      <c r="J319" s="498"/>
      <c r="K319" s="498"/>
      <c r="L319" s="498"/>
      <c r="M319" s="499"/>
      <c r="N319" s="12"/>
      <c r="O319" s="12"/>
      <c r="P319" s="77"/>
      <c r="Q319" s="77"/>
      <c r="R319" s="77"/>
      <c r="S319" s="77"/>
      <c r="T319" s="77"/>
      <c r="U319" s="77"/>
      <c r="V319" s="77"/>
      <c r="W319" s="77"/>
      <c r="X319" s="77"/>
      <c r="Y319" s="77"/>
      <c r="Z319" s="77"/>
      <c r="AA319" s="77"/>
      <c r="AB319" s="77"/>
    </row>
    <row r="320" spans="1:28" s="97" customFormat="1" ht="12.75" hidden="1" customHeight="1" x14ac:dyDescent="0.2">
      <c r="A320" s="79" t="s">
        <v>322</v>
      </c>
      <c r="B320" s="489"/>
      <c r="C320" s="489"/>
      <c r="D320" s="489"/>
      <c r="E320" s="12"/>
      <c r="F320" s="497">
        <v>43</v>
      </c>
      <c r="G320" s="498" t="str">
        <f t="shared" si="28"/>
        <v>Produse ceramice: Proces (metoda A): necalcinat</v>
      </c>
      <c r="H320" s="498" t="str">
        <f>IF(COUNTIF($G$270:$M$275,G320)&gt;0,MAX(H$285:H319)+1,"")</f>
        <v/>
      </c>
      <c r="I320" s="24" t="str">
        <f t="shared" si="29"/>
        <v/>
      </c>
      <c r="J320" s="498"/>
      <c r="K320" s="498"/>
      <c r="L320" s="498"/>
      <c r="M320" s="499"/>
      <c r="N320" s="12"/>
      <c r="O320" s="12"/>
      <c r="P320" s="77"/>
      <c r="Q320" s="77"/>
      <c r="R320" s="77"/>
      <c r="S320" s="77"/>
      <c r="T320" s="77"/>
      <c r="U320" s="77"/>
      <c r="V320" s="77"/>
      <c r="W320" s="77"/>
      <c r="X320" s="77"/>
      <c r="Y320" s="77"/>
      <c r="Z320" s="77"/>
      <c r="AA320" s="77"/>
      <c r="AB320" s="77"/>
    </row>
    <row r="321" spans="1:28" s="97" customFormat="1" ht="12.75" hidden="1" customHeight="1" x14ac:dyDescent="0.2">
      <c r="A321" s="79" t="s">
        <v>322</v>
      </c>
      <c r="B321" s="489"/>
      <c r="C321" s="489"/>
      <c r="D321" s="489"/>
      <c r="E321" s="489"/>
      <c r="F321" s="497">
        <v>44</v>
      </c>
      <c r="G321" s="498" t="str">
        <f t="shared" si="28"/>
        <v>Produse ceramice: Proces (metoda B): producție de oxizi</v>
      </c>
      <c r="H321" s="498" t="str">
        <f>IF(COUNTIF($G$270:$M$275,G321)&gt;0,MAX(H$285:H320)+1,"")</f>
        <v/>
      </c>
      <c r="I321" s="24" t="str">
        <f t="shared" si="29"/>
        <v/>
      </c>
      <c r="J321" s="498"/>
      <c r="K321" s="498"/>
      <c r="L321" s="498"/>
      <c r="M321" s="499"/>
      <c r="N321" s="489"/>
      <c r="O321" s="489"/>
      <c r="P321" s="77"/>
      <c r="Q321" s="77"/>
      <c r="R321" s="77"/>
      <c r="S321" s="77"/>
      <c r="T321" s="77"/>
      <c r="U321" s="77"/>
      <c r="V321" s="77"/>
      <c r="W321" s="77"/>
      <c r="X321" s="77"/>
      <c r="Y321" s="77"/>
      <c r="Z321" s="77"/>
      <c r="AA321" s="77"/>
      <c r="AB321" s="77"/>
    </row>
    <row r="322" spans="1:28" s="97" customFormat="1" ht="12.75" hidden="1" customHeight="1" x14ac:dyDescent="0.2">
      <c r="A322" s="79" t="s">
        <v>322</v>
      </c>
      <c r="B322" s="489"/>
      <c r="C322" s="489"/>
      <c r="D322" s="489"/>
      <c r="E322" s="489"/>
      <c r="F322" s="497">
        <v>45</v>
      </c>
      <c r="G322" s="498" t="str">
        <f t="shared" si="28"/>
        <v>Produse ceramice: Epurare</v>
      </c>
      <c r="H322" s="498" t="str">
        <f>IF(COUNTIF($G$270:$M$275,G322)&gt;0,MAX(H$285:H321)+1,"")</f>
        <v/>
      </c>
      <c r="I322" s="24" t="str">
        <f t="shared" si="29"/>
        <v/>
      </c>
      <c r="J322" s="498"/>
      <c r="K322" s="498"/>
      <c r="L322" s="498"/>
      <c r="M322" s="499"/>
      <c r="N322" s="489"/>
      <c r="O322" s="489"/>
      <c r="P322" s="77"/>
      <c r="Q322" s="77"/>
      <c r="R322" s="77"/>
      <c r="S322" s="77"/>
      <c r="T322" s="77"/>
      <c r="U322" s="77"/>
      <c r="V322" s="77"/>
      <c r="W322" s="77"/>
      <c r="X322" s="77"/>
      <c r="Y322" s="77"/>
      <c r="Z322" s="77"/>
      <c r="AA322" s="77"/>
      <c r="AB322" s="77"/>
    </row>
    <row r="323" spans="1:28" hidden="1" x14ac:dyDescent="0.2">
      <c r="A323" s="79" t="s">
        <v>322</v>
      </c>
      <c r="F323" s="497">
        <v>46</v>
      </c>
      <c r="G323" s="498" t="str">
        <f t="shared" si="28"/>
        <v>Celuloză și hârtie: Componente chimice</v>
      </c>
      <c r="H323" s="498" t="str">
        <f>IF(COUNTIF($G$270:$M$275,G323)&gt;0,MAX(H$285:H322)+1,"")</f>
        <v/>
      </c>
      <c r="I323" s="24" t="str">
        <f t="shared" si="29"/>
        <v/>
      </c>
      <c r="J323" s="498"/>
      <c r="K323" s="498"/>
      <c r="L323" s="498"/>
      <c r="M323" s="499"/>
    </row>
    <row r="324" spans="1:28" hidden="1" x14ac:dyDescent="0.2">
      <c r="A324" s="79" t="s">
        <v>322</v>
      </c>
      <c r="F324" s="497">
        <v>47</v>
      </c>
      <c r="G324" s="498" t="str">
        <f t="shared" si="28"/>
        <v>Negru de fum: Metoda bilanțului masic</v>
      </c>
      <c r="H324" s="498" t="str">
        <f>IF(COUNTIF($G$270:$M$275,G324)&gt;0,MAX(H$285:H323)+1,"")</f>
        <v/>
      </c>
      <c r="I324" s="24" t="str">
        <f t="shared" si="29"/>
        <v/>
      </c>
      <c r="J324" s="498"/>
      <c r="K324" s="498"/>
      <c r="L324" s="498"/>
      <c r="M324" s="499"/>
    </row>
    <row r="325" spans="1:28" hidden="1" x14ac:dyDescent="0.2">
      <c r="A325" s="79" t="s">
        <v>322</v>
      </c>
      <c r="F325" s="497">
        <v>48</v>
      </c>
      <c r="G325" s="498" t="str">
        <f t="shared" si="28"/>
        <v>Amoniac: Combustibil ca intrare în proces</v>
      </c>
      <c r="H325" s="498" t="str">
        <f>IF(COUNTIF($G$270:$M$275,G325)&gt;0,MAX(H$285:H324)+1,"")</f>
        <v/>
      </c>
      <c r="I325" s="24" t="str">
        <f t="shared" si="29"/>
        <v/>
      </c>
      <c r="J325" s="498"/>
      <c r="K325" s="498"/>
      <c r="L325" s="498"/>
      <c r="M325" s="499"/>
    </row>
    <row r="326" spans="1:28" hidden="1" x14ac:dyDescent="0.2">
      <c r="A326" s="79" t="s">
        <v>322</v>
      </c>
      <c r="F326" s="497">
        <v>49</v>
      </c>
      <c r="G326" s="498" t="str">
        <f t="shared" si="28"/>
        <v>Hidrogen și gaz de sinteză: Combustibil ca intrare în proces</v>
      </c>
      <c r="H326" s="498" t="str">
        <f>IF(COUNTIF($G$270:$M$275,G326)&gt;0,MAX(H$285:H325)+1,"")</f>
        <v/>
      </c>
      <c r="I326" s="24" t="str">
        <f t="shared" si="29"/>
        <v/>
      </c>
      <c r="J326" s="498"/>
      <c r="K326" s="498"/>
      <c r="L326" s="498"/>
      <c r="M326" s="499"/>
    </row>
    <row r="327" spans="1:28" hidden="1" x14ac:dyDescent="0.2">
      <c r="A327" s="79" t="s">
        <v>322</v>
      </c>
      <c r="F327" s="497">
        <v>50</v>
      </c>
      <c r="G327" s="498" t="str">
        <f t="shared" si="28"/>
        <v>Hidrogen și gaz de sinteză: Metoda bilanțului masic</v>
      </c>
      <c r="H327" s="498" t="str">
        <f>IF(COUNTIF($G$270:$M$275,G327)&gt;0,MAX(H$285:H326)+1,"")</f>
        <v/>
      </c>
      <c r="I327" s="24" t="str">
        <f t="shared" si="29"/>
        <v/>
      </c>
      <c r="J327" s="498"/>
      <c r="K327" s="498"/>
      <c r="L327" s="498"/>
      <c r="M327" s="499"/>
    </row>
    <row r="328" spans="1:28" hidden="1" x14ac:dyDescent="0.2">
      <c r="A328" s="79" t="s">
        <v>322</v>
      </c>
      <c r="F328" s="497">
        <v>51</v>
      </c>
      <c r="G328" s="498" t="str">
        <f t="shared" si="28"/>
        <v>Produse chimice organice vrac: Metoda bilanțului masic</v>
      </c>
      <c r="H328" s="498" t="str">
        <f>IF(COUNTIF($G$270:$M$275,G328)&gt;0,MAX(H$285:H327)+1,"")</f>
        <v/>
      </c>
      <c r="I328" s="24" t="str">
        <f t="shared" si="29"/>
        <v/>
      </c>
      <c r="J328" s="498"/>
      <c r="K328" s="498"/>
      <c r="L328" s="498"/>
      <c r="M328" s="499"/>
    </row>
    <row r="329" spans="1:28" hidden="1" x14ac:dyDescent="0.2">
      <c r="A329" s="79" t="s">
        <v>322</v>
      </c>
      <c r="F329" s="497">
        <v>52</v>
      </c>
      <c r="G329" s="498" t="str">
        <f t="shared" si="28"/>
        <v>Aluminiu secundar, (ne)feroase: Proces (metoda A): numai carbonat</v>
      </c>
      <c r="H329" s="498" t="str">
        <f>IF(COUNTIF($G$270:$M$275,G329)&gt;0,MAX(H$285:H328)+1,"")</f>
        <v/>
      </c>
      <c r="I329" s="24" t="str">
        <f t="shared" si="29"/>
        <v/>
      </c>
      <c r="J329" s="498"/>
      <c r="K329" s="498"/>
      <c r="L329" s="498"/>
      <c r="M329" s="499"/>
    </row>
    <row r="330" spans="1:28" hidden="1" x14ac:dyDescent="0.2">
      <c r="A330" s="79" t="s">
        <v>322</v>
      </c>
      <c r="F330" s="497">
        <v>53</v>
      </c>
      <c r="G330" s="498" t="str">
        <f t="shared" si="28"/>
        <v>Aluminiu secundar, (ne)feroase: Proces (metoda A): amestec (carbonat + necalcinat)</v>
      </c>
      <c r="H330" s="498" t="str">
        <f>IF(COUNTIF($G$270:$M$275,G330)&gt;0,MAX(H$285:H329)+1,"")</f>
        <v/>
      </c>
      <c r="I330" s="24" t="str">
        <f t="shared" si="29"/>
        <v/>
      </c>
      <c r="J330" s="498"/>
      <c r="K330" s="498"/>
      <c r="L330" s="498"/>
      <c r="M330" s="499"/>
    </row>
    <row r="331" spans="1:28" hidden="1" x14ac:dyDescent="0.2">
      <c r="A331" s="79" t="s">
        <v>322</v>
      </c>
      <c r="F331" s="497">
        <v>54</v>
      </c>
      <c r="G331" s="498" t="str">
        <f t="shared" si="28"/>
        <v>Aluminiu secundar, (ne)feroase: Proces (metoda A): necalcinat</v>
      </c>
      <c r="H331" s="498" t="str">
        <f>IF(COUNTIF($G$270:$M$275,G331)&gt;0,MAX(H$285:H330)+1,"")</f>
        <v/>
      </c>
      <c r="I331" s="24" t="str">
        <f t="shared" si="29"/>
        <v/>
      </c>
      <c r="J331" s="498"/>
      <c r="K331" s="498"/>
      <c r="L331" s="498"/>
      <c r="M331" s="499"/>
    </row>
    <row r="332" spans="1:28" hidden="1" x14ac:dyDescent="0.2">
      <c r="A332" s="79" t="s">
        <v>322</v>
      </c>
      <c r="F332" s="497">
        <v>55</v>
      </c>
      <c r="G332" s="498" t="str">
        <f t="shared" si="28"/>
        <v>Aluminiu secundar, (ne)feroase: Proces (metoda B): producție de oxizi</v>
      </c>
      <c r="H332" s="498" t="str">
        <f>IF(COUNTIF($G$270:$M$275,G332)&gt;0,MAX(H$285:H331)+1,"")</f>
        <v/>
      </c>
      <c r="I332" s="24" t="str">
        <f t="shared" si="29"/>
        <v/>
      </c>
      <c r="J332" s="498"/>
      <c r="K332" s="498"/>
      <c r="L332" s="498"/>
      <c r="M332" s="499"/>
    </row>
    <row r="333" spans="1:28" hidden="1" x14ac:dyDescent="0.2">
      <c r="A333" s="79" t="s">
        <v>322</v>
      </c>
      <c r="F333" s="497">
        <v>56</v>
      </c>
      <c r="G333" s="498" t="str">
        <f t="shared" si="28"/>
        <v>Aluminiu secundar, (ne)feroase: Metoda bilanțului masic</v>
      </c>
      <c r="H333" s="498" t="str">
        <f>IF(COUNTIF($G$270:$M$275,G333)&gt;0,MAX(H$285:H332)+1,"")</f>
        <v/>
      </c>
      <c r="I333" s="24" t="str">
        <f t="shared" si="29"/>
        <v/>
      </c>
      <c r="J333" s="498"/>
      <c r="K333" s="498"/>
      <c r="L333" s="498"/>
      <c r="M333" s="499"/>
    </row>
    <row r="334" spans="1:28" hidden="1" x14ac:dyDescent="0.2">
      <c r="A334" s="79" t="s">
        <v>322</v>
      </c>
      <c r="F334" s="497">
        <v>57</v>
      </c>
      <c r="G334" s="498" t="str">
        <f t="shared" si="28"/>
        <v>Sodă calcinată / bicarbonat de sodiu: Metoda bilanțului masic</v>
      </c>
      <c r="H334" s="498" t="str">
        <f>IF(COUNTIF($G$270:$M$275,G334)&gt;0,MAX(H$285:H333)+1,"")</f>
        <v/>
      </c>
      <c r="I334" s="24" t="str">
        <f t="shared" si="29"/>
        <v/>
      </c>
      <c r="J334" s="498"/>
      <c r="K334" s="498"/>
      <c r="L334" s="498"/>
      <c r="M334" s="499"/>
    </row>
    <row r="335" spans="1:28" hidden="1" x14ac:dyDescent="0.2">
      <c r="A335" s="79" t="s">
        <v>322</v>
      </c>
      <c r="F335" s="497">
        <v>58</v>
      </c>
      <c r="G335" s="498" t="str">
        <f t="shared" si="28"/>
        <v>Aluminiu primar: Metoda bilanțului masic</v>
      </c>
      <c r="H335" s="498" t="str">
        <f>IF(COUNTIF($G$270:$M$275,G335)&gt;0,MAX(H$285:H334)+1,"")</f>
        <v/>
      </c>
      <c r="I335" s="24" t="str">
        <f t="shared" si="29"/>
        <v/>
      </c>
      <c r="J335" s="498"/>
      <c r="K335" s="498"/>
      <c r="L335" s="498"/>
      <c r="M335" s="499"/>
    </row>
    <row r="336" spans="1:28" hidden="1" x14ac:dyDescent="0.2">
      <c r="A336" s="79" t="s">
        <v>322</v>
      </c>
      <c r="F336" s="497">
        <v>59</v>
      </c>
      <c r="G336" s="498" t="str">
        <f t="shared" si="28"/>
        <v>Aluminiu primar: Emisii de PFC (metoda pantei)</v>
      </c>
      <c r="H336" s="498" t="str">
        <f>IF(COUNTIF($G$270:$M$275,G336)&gt;0,MAX(H$285:H335)+1,"")</f>
        <v/>
      </c>
      <c r="I336" s="24" t="str">
        <f t="shared" si="29"/>
        <v/>
      </c>
      <c r="J336" s="498"/>
      <c r="K336" s="498"/>
      <c r="L336" s="498"/>
      <c r="M336" s="499"/>
    </row>
    <row r="337" spans="1:13" ht="13.5" hidden="1" thickBot="1" x14ac:dyDescent="0.25">
      <c r="A337" s="79" t="s">
        <v>322</v>
      </c>
      <c r="F337" s="500">
        <v>60</v>
      </c>
      <c r="G337" s="501" t="str">
        <f t="shared" si="28"/>
        <v>Aluminiu primar: Emisii de PFC (metoda supratensiunii)</v>
      </c>
      <c r="H337" s="501" t="str">
        <f>IF(COUNTIF($G$270:$M$275,G337)&gt;0,MAX(H$285:H336)+1,"")</f>
        <v/>
      </c>
      <c r="I337" s="25" t="str">
        <f t="shared" si="29"/>
        <v/>
      </c>
      <c r="J337" s="501"/>
      <c r="K337" s="501"/>
      <c r="L337" s="501"/>
      <c r="M337" s="502"/>
    </row>
    <row r="338" spans="1:13" hidden="1" x14ac:dyDescent="0.2">
      <c r="A338" s="79" t="s">
        <v>322</v>
      </c>
    </row>
  </sheetData>
  <sheetCalcPr fullCalcOnLoad="1"/>
  <sheetProtection sheet="1" formatColumns="0" formatRows="0" insertHyperlinks="0"/>
  <mergeCells count="272">
    <mergeCell ref="F140:K140"/>
    <mergeCell ref="M3:N3"/>
    <mergeCell ref="M4:N4"/>
    <mergeCell ref="L180:N180"/>
    <mergeCell ref="E180:K180"/>
    <mergeCell ref="G126:K128"/>
    <mergeCell ref="F111:M111"/>
    <mergeCell ref="F117:M117"/>
    <mergeCell ref="F114:M114"/>
    <mergeCell ref="F149:K149"/>
    <mergeCell ref="F147:K147"/>
    <mergeCell ref="K3:L3"/>
    <mergeCell ref="I2:J2"/>
    <mergeCell ref="G4:H4"/>
    <mergeCell ref="K38:N38"/>
    <mergeCell ref="E29:N29"/>
    <mergeCell ref="E38:J38"/>
    <mergeCell ref="D10:N10"/>
    <mergeCell ref="I3:J3"/>
    <mergeCell ref="G3:H3"/>
    <mergeCell ref="E4:F4"/>
    <mergeCell ref="E13:N13"/>
    <mergeCell ref="E19:N19"/>
    <mergeCell ref="E2:F2"/>
    <mergeCell ref="G2:H2"/>
    <mergeCell ref="I4:J4"/>
    <mergeCell ref="E3:F3"/>
    <mergeCell ref="C6:N6"/>
    <mergeCell ref="K2:L2"/>
    <mergeCell ref="M2:N2"/>
    <mergeCell ref="B2:D4"/>
    <mergeCell ref="E45:N45"/>
    <mergeCell ref="E31:N31"/>
    <mergeCell ref="K4:L4"/>
    <mergeCell ref="E28:N28"/>
    <mergeCell ref="E34:N34"/>
    <mergeCell ref="E36:N36"/>
    <mergeCell ref="D8:N8"/>
    <mergeCell ref="E14:N14"/>
    <mergeCell ref="D11:N11"/>
    <mergeCell ref="E32:N32"/>
    <mergeCell ref="E27:N27"/>
    <mergeCell ref="E24:N24"/>
    <mergeCell ref="E33:N33"/>
    <mergeCell ref="E35:N35"/>
    <mergeCell ref="E26:N26"/>
    <mergeCell ref="E20:N20"/>
    <mergeCell ref="E17:N17"/>
    <mergeCell ref="E18:N18"/>
    <mergeCell ref="E40:N40"/>
    <mergeCell ref="E39:N39"/>
    <mergeCell ref="J99:N99"/>
    <mergeCell ref="E77:N77"/>
    <mergeCell ref="E65:J65"/>
    <mergeCell ref="E91:N91"/>
    <mergeCell ref="E51:N51"/>
    <mergeCell ref="F46:N46"/>
    <mergeCell ref="E73:N73"/>
    <mergeCell ref="E70:H70"/>
    <mergeCell ref="F63:J63"/>
    <mergeCell ref="F47:N47"/>
    <mergeCell ref="E48:N48"/>
    <mergeCell ref="E50:N50"/>
    <mergeCell ref="F55:J55"/>
    <mergeCell ref="F56:J56"/>
    <mergeCell ref="F57:J57"/>
    <mergeCell ref="F58:J58"/>
    <mergeCell ref="E66:N66"/>
    <mergeCell ref="F62:J62"/>
    <mergeCell ref="F59:J59"/>
    <mergeCell ref="F60:J60"/>
    <mergeCell ref="F61:J61"/>
    <mergeCell ref="E83:N83"/>
    <mergeCell ref="E99:H99"/>
    <mergeCell ref="F115:M115"/>
    <mergeCell ref="E108:N108"/>
    <mergeCell ref="J100:N100"/>
    <mergeCell ref="E74:N74"/>
    <mergeCell ref="E106:N106"/>
    <mergeCell ref="E105:N105"/>
    <mergeCell ref="E102:N102"/>
    <mergeCell ref="F76:N76"/>
    <mergeCell ref="F116:M116"/>
    <mergeCell ref="E96:H96"/>
    <mergeCell ref="J97:N97"/>
    <mergeCell ref="E97:H97"/>
    <mergeCell ref="E133:N133"/>
    <mergeCell ref="F136:K136"/>
    <mergeCell ref="F123:M123"/>
    <mergeCell ref="F110:M110"/>
    <mergeCell ref="J72:N72"/>
    <mergeCell ref="J96:N96"/>
    <mergeCell ref="E82:N82"/>
    <mergeCell ref="F122:M122"/>
    <mergeCell ref="E95:H95"/>
    <mergeCell ref="F119:M119"/>
    <mergeCell ref="J95:N95"/>
    <mergeCell ref="E81:K81"/>
    <mergeCell ref="F120:M120"/>
    <mergeCell ref="F118:M118"/>
    <mergeCell ref="E266:I266"/>
    <mergeCell ref="F194:H194"/>
    <mergeCell ref="F173:J173"/>
    <mergeCell ref="I200:K200"/>
    <mergeCell ref="F193:H193"/>
    <mergeCell ref="E164:N164"/>
    <mergeCell ref="F189:H189"/>
    <mergeCell ref="F174:J174"/>
    <mergeCell ref="K181:N181"/>
    <mergeCell ref="G176:K178"/>
    <mergeCell ref="E187:N187"/>
    <mergeCell ref="I189:K189"/>
    <mergeCell ref="F264:L264"/>
    <mergeCell ref="E183:N183"/>
    <mergeCell ref="I199:K199"/>
    <mergeCell ref="F192:H192"/>
    <mergeCell ref="F191:H191"/>
    <mergeCell ref="E184:N184"/>
    <mergeCell ref="I198:K198"/>
    <mergeCell ref="E210:N210"/>
    <mergeCell ref="E42:N42"/>
    <mergeCell ref="E44:N44"/>
    <mergeCell ref="E132:N132"/>
    <mergeCell ref="F124:M124"/>
    <mergeCell ref="E98:H98"/>
    <mergeCell ref="F121:M121"/>
    <mergeCell ref="F54:J54"/>
    <mergeCell ref="E90:N90"/>
    <mergeCell ref="E92:N92"/>
    <mergeCell ref="F75:N75"/>
    <mergeCell ref="F171:J171"/>
    <mergeCell ref="E160:N160"/>
    <mergeCell ref="F169:J169"/>
    <mergeCell ref="E69:H69"/>
    <mergeCell ref="E67:N67"/>
    <mergeCell ref="E186:N186"/>
    <mergeCell ref="F138:K138"/>
    <mergeCell ref="E131:N131"/>
    <mergeCell ref="F141:K141"/>
    <mergeCell ref="F146:K146"/>
    <mergeCell ref="E165:N165"/>
    <mergeCell ref="E49:N49"/>
    <mergeCell ref="K156:N156"/>
    <mergeCell ref="E162:N162"/>
    <mergeCell ref="E163:N163"/>
    <mergeCell ref="E158:N158"/>
    <mergeCell ref="F148:K148"/>
    <mergeCell ref="F137:K137"/>
    <mergeCell ref="F112:M112"/>
    <mergeCell ref="F143:K143"/>
    <mergeCell ref="E182:N182"/>
    <mergeCell ref="E107:N107"/>
    <mergeCell ref="F172:J172"/>
    <mergeCell ref="E161:N161"/>
    <mergeCell ref="F167:J167"/>
    <mergeCell ref="G151:K153"/>
    <mergeCell ref="F168:J168"/>
    <mergeCell ref="F170:J170"/>
    <mergeCell ref="E159:N159"/>
    <mergeCell ref="L155:N155"/>
    <mergeCell ref="E155:K155"/>
    <mergeCell ref="F145:K145"/>
    <mergeCell ref="F142:K142"/>
    <mergeCell ref="E134:N134"/>
    <mergeCell ref="F139:K139"/>
    <mergeCell ref="L256:N256"/>
    <mergeCell ref="E185:N185"/>
    <mergeCell ref="G204:K206"/>
    <mergeCell ref="F232:K232"/>
    <mergeCell ref="F224:K224"/>
    <mergeCell ref="F201:H201"/>
    <mergeCell ref="F200:H200"/>
    <mergeCell ref="E209:N209"/>
    <mergeCell ref="G260:K262"/>
    <mergeCell ref="L251:N251"/>
    <mergeCell ref="I258:K258"/>
    <mergeCell ref="L257:N257"/>
    <mergeCell ref="L255:N255"/>
    <mergeCell ref="L254:N254"/>
    <mergeCell ref="I255:K255"/>
    <mergeCell ref="I254:K254"/>
    <mergeCell ref="L258:N258"/>
    <mergeCell ref="F255:H255"/>
    <mergeCell ref="F258:H258"/>
    <mergeCell ref="F256:H256"/>
    <mergeCell ref="F254:H254"/>
    <mergeCell ref="I256:K256"/>
    <mergeCell ref="I257:K257"/>
    <mergeCell ref="F257:H257"/>
    <mergeCell ref="I251:K251"/>
    <mergeCell ref="F252:H252"/>
    <mergeCell ref="F247:H247"/>
    <mergeCell ref="F250:H250"/>
    <mergeCell ref="L250:N250"/>
    <mergeCell ref="F202:H202"/>
    <mergeCell ref="I202:K202"/>
    <mergeCell ref="I248:K248"/>
    <mergeCell ref="F248:H248"/>
    <mergeCell ref="F249:H249"/>
    <mergeCell ref="I201:K201"/>
    <mergeCell ref="F251:H251"/>
    <mergeCell ref="L253:N253"/>
    <mergeCell ref="L252:N252"/>
    <mergeCell ref="I252:K252"/>
    <mergeCell ref="I253:K253"/>
    <mergeCell ref="F253:H253"/>
    <mergeCell ref="F229:K229"/>
    <mergeCell ref="F222:K222"/>
    <mergeCell ref="L248:N248"/>
    <mergeCell ref="L247:N247"/>
    <mergeCell ref="L249:N249"/>
    <mergeCell ref="I247:K247"/>
    <mergeCell ref="I249:K249"/>
    <mergeCell ref="F226:K226"/>
    <mergeCell ref="F213:N213"/>
    <mergeCell ref="E244:N244"/>
    <mergeCell ref="I250:K250"/>
    <mergeCell ref="E217:N217"/>
    <mergeCell ref="F214:N214"/>
    <mergeCell ref="E219:N219"/>
    <mergeCell ref="E216:N216"/>
    <mergeCell ref="F215:N215"/>
    <mergeCell ref="E218:N218"/>
    <mergeCell ref="F230:K230"/>
    <mergeCell ref="E242:N242"/>
    <mergeCell ref="K236:N236"/>
    <mergeCell ref="E212:N212"/>
    <mergeCell ref="E211:N211"/>
    <mergeCell ref="F227:K227"/>
    <mergeCell ref="F231:K231"/>
    <mergeCell ref="F225:K225"/>
    <mergeCell ref="F223:K223"/>
    <mergeCell ref="E79:N79"/>
    <mergeCell ref="E100:H100"/>
    <mergeCell ref="J98:N98"/>
    <mergeCell ref="F228:K228"/>
    <mergeCell ref="E245:N245"/>
    <mergeCell ref="F221:K221"/>
    <mergeCell ref="E243:N243"/>
    <mergeCell ref="K240:N240"/>
    <mergeCell ref="K238:N238"/>
    <mergeCell ref="F233:K233"/>
    <mergeCell ref="I196:K196"/>
    <mergeCell ref="I191:K191"/>
    <mergeCell ref="I194:K194"/>
    <mergeCell ref="I192:K192"/>
    <mergeCell ref="F234:K234"/>
    <mergeCell ref="E15:N15"/>
    <mergeCell ref="E84:N84"/>
    <mergeCell ref="E85:N85"/>
    <mergeCell ref="F113:M113"/>
    <mergeCell ref="E78:N78"/>
    <mergeCell ref="F144:K144"/>
    <mergeCell ref="E43:N43"/>
    <mergeCell ref="E25:N25"/>
    <mergeCell ref="E30:N30"/>
    <mergeCell ref="F53:J53"/>
    <mergeCell ref="F197:H197"/>
    <mergeCell ref="F190:H190"/>
    <mergeCell ref="I190:K190"/>
    <mergeCell ref="I197:K197"/>
    <mergeCell ref="F196:H196"/>
    <mergeCell ref="F199:H199"/>
    <mergeCell ref="I193:K193"/>
    <mergeCell ref="F198:H198"/>
    <mergeCell ref="I195:K195"/>
    <mergeCell ref="F195:H195"/>
    <mergeCell ref="E21:N21"/>
    <mergeCell ref="E22:N22"/>
    <mergeCell ref="E23:N23"/>
    <mergeCell ref="E93:N93"/>
    <mergeCell ref="D87:N87"/>
  </mergeCells>
  <phoneticPr fontId="6" type="noConversion"/>
  <conditionalFormatting sqref="K169:N174 F169:I174">
    <cfRule type="expression" dxfId="147" priority="45" stopIfTrue="1">
      <formula>$AB169</formula>
    </cfRule>
  </conditionalFormatting>
  <conditionalFormatting sqref="E224:N234">
    <cfRule type="expression" dxfId="146" priority="43" stopIfTrue="1">
      <formula>$AB224</formula>
    </cfRule>
  </conditionalFormatting>
  <conditionalFormatting sqref="F192:N202">
    <cfRule type="expression" dxfId="145" priority="48" stopIfTrue="1">
      <formula>$AB192=TRUE</formula>
    </cfRule>
  </conditionalFormatting>
  <conditionalFormatting sqref="J72:N72">
    <cfRule type="containsText" dxfId="144" priority="4" stopIfTrue="1" operator="containsText" text="!">
      <formula>NOT(ISERROR(SEARCH("!",J72)))</formula>
    </cfRule>
  </conditionalFormatting>
  <conditionalFormatting sqref="F139:N149">
    <cfRule type="expression" dxfId="143" priority="3" stopIfTrue="1">
      <formula>$AB139=TRUE</formula>
    </cfRule>
  </conditionalFormatting>
  <conditionalFormatting sqref="E83:N85">
    <cfRule type="expression" dxfId="142" priority="2" stopIfTrue="1">
      <formula>$AB$83=TRUE</formula>
    </cfRule>
  </conditionalFormatting>
  <conditionalFormatting sqref="I72">
    <cfRule type="expression" dxfId="141" priority="1" stopIfTrue="1">
      <formula>$AB$72</formula>
    </cfRule>
  </conditionalFormatting>
  <dataValidations count="10">
    <dataValidation type="list" allowBlank="1" showInputMessage="1" showErrorMessage="1" sqref="K168:K174 N190:N202">
      <formula1>CNTR_EmissionPointsListEPx</formula1>
    </dataValidation>
    <dataValidation type="list" allowBlank="1" showInputMessage="1" showErrorMessage="1" sqref="N111:N124 L139:L149 L190:L202">
      <formula1>CNTR_ActivityListAx</formula1>
    </dataValidation>
    <dataValidation type="list" allowBlank="1" showInputMessage="1" showErrorMessage="1" sqref="M139:M149 M190:M202">
      <formula1>CNTR_SourceStreamListSx</formula1>
    </dataValidation>
    <dataValidation type="list" allowBlank="1" showInputMessage="1" showErrorMessage="1" sqref="I190:K191">
      <formula1>INDIRECT("$i$" &amp; ROW($I$278) &amp; ":$i$" &amp; ROW($I$278)-1+MAX($H$278:$H$320))</formula1>
    </dataValidation>
    <dataValidation type="list" allowBlank="1" showInputMessage="1" showErrorMessage="1" sqref="N139:N149">
      <formula1>SpecifiedEmissions2</formula1>
    </dataValidation>
    <dataValidation type="list" allowBlank="1" showInputMessage="1" showErrorMessage="1" sqref="L81 I72 I95:I100">
      <formula1>EUconst_TrueFalse</formula1>
    </dataValidation>
    <dataValidation type="list" allowBlank="1" showInputMessage="1" showErrorMessage="1" sqref="N224:N234">
      <formula1>SourceCategory</formula1>
    </dataValidation>
    <dataValidation type="list" allowBlank="1" showInputMessage="1" showErrorMessage="1" sqref="N168:N174">
      <formula1>EUconst_CEMSType</formula1>
    </dataValidation>
    <dataValidation type="list" allowBlank="1" showInputMessage="1" showErrorMessage="1" sqref="F54:F63">
      <formula1>AnnexIActivities</formula1>
    </dataValidation>
    <dataValidation type="list" allowBlank="1" showInputMessage="1" showErrorMessage="1" sqref="I192:K202">
      <formula1>INDIRECT("$i$" &amp; ROW($I$278) &amp; ":$i$" &amp; ROW($I$278)-1+MAX($H$278:$H$337))</formula1>
    </dataValidation>
  </dataValidations>
  <hyperlinks>
    <hyperlink ref="E49" r:id="rId1" display="http://ec.europa.eu/clima/policies/ets/docs/guidance_interpretation_en.pdf "/>
    <hyperlink ref="E3:F3" location="JUMP_C_Top" display="Top of sheet"/>
    <hyperlink ref="G2:H2" location="JUMP_a_Content" display="Table of contents"/>
    <hyperlink ref="E4:F4" location="JUMP_C_Bottom" display="End of sheet"/>
    <hyperlink ref="F264:L264" location="JUMP_D_Top" display="JUMP_D_Top"/>
    <hyperlink ref="K2:L2" location="JUMP_D_Top" display="Next sheet"/>
    <hyperlink ref="I2:J2" location="JUMP_B_Top" display="Previous sheet"/>
    <hyperlink ref="G3:H3" location="JUMP_C_5" display="Installation Activities"/>
    <hyperlink ref="I3:J3" location="JUMP_C_6a" display="Monitoring approaches"/>
    <hyperlink ref="K3:L3" location="JUMP_C_6b" display="Emission sources&amp;points"/>
    <hyperlink ref="G4:H4" location="JUMP_6d" display="Measurement points"/>
    <hyperlink ref="I4:J4" location="JUMP_C_6e" display="Source streams"/>
    <hyperlink ref="K4:L4" location="JUMP_C_6g" display="Activities excluded"/>
    <hyperlink ref="E49:N49" r:id="rId2" display="https://ec.europa.eu/clima/sites/clima/files/ets/docs/guidance_interpretation_en.pdf"/>
  </hyperlinks>
  <pageMargins left="0.78740157480314965" right="0.78740157480314965" top="0.78740157480314965" bottom="0.78740157480314965" header="0.39370078740157483" footer="0.39370078740157483"/>
  <pageSetup paperSize="9" scale="61" fitToHeight="20" orientation="portrait" r:id="rId3"/>
  <headerFooter alignWithMargins="0">
    <oddHeader>&amp;L&amp;F, &amp;A&amp;R&amp;D, &amp;T</oddHeader>
    <oddFooter>&amp;C&amp;P / &amp;N</oddFooter>
  </headerFooter>
  <rowBreaks count="2" manualBreakCount="2">
    <brk id="63" min="1" max="13" man="1"/>
    <brk id="238" min="1" max="13" man="1"/>
  </row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indexed="11"/>
    <pageSetUpPr fitToPage="1"/>
  </sheetPr>
  <dimension ref="A1:W290"/>
  <sheetViews>
    <sheetView zoomScaleNormal="100" workbookViewId="0">
      <pane ySplit="4" topLeftCell="A5" activePane="bottomLeft" state="frozen"/>
      <selection activeCell="B2" sqref="B2"/>
      <selection pane="bottomLeft" activeCell="I2" sqref="I2:J2"/>
    </sheetView>
  </sheetViews>
  <sheetFormatPr defaultColWidth="11.42578125" defaultRowHeight="12.75" x14ac:dyDescent="0.2"/>
  <cols>
    <col min="1" max="1" width="2.7109375" style="371" hidden="1" customWidth="1"/>
    <col min="2" max="2" width="2.7109375" style="371" customWidth="1"/>
    <col min="3" max="4" width="4.7109375" style="371" customWidth="1"/>
    <col min="5" max="14" width="12.7109375" style="371" customWidth="1"/>
    <col min="15" max="15" width="4.7109375" style="371" customWidth="1"/>
    <col min="16" max="16" width="24.5703125" style="371" hidden="1" customWidth="1"/>
    <col min="17" max="23" width="12.7109375" style="371" hidden="1" customWidth="1"/>
    <col min="24" max="16384" width="11.42578125" style="371"/>
  </cols>
  <sheetData>
    <row r="1" spans="1:23" ht="13.5" hidden="1" thickBot="1" x14ac:dyDescent="0.25">
      <c r="A1" s="89" t="s">
        <v>322</v>
      </c>
      <c r="B1" s="90"/>
      <c r="C1" s="90"/>
      <c r="D1" s="92"/>
      <c r="E1" s="93"/>
      <c r="F1" s="93"/>
      <c r="G1" s="94"/>
      <c r="H1" s="94"/>
      <c r="I1" s="90"/>
      <c r="J1" s="90"/>
      <c r="K1" s="90"/>
      <c r="L1" s="90"/>
      <c r="M1" s="90"/>
      <c r="N1" s="90"/>
      <c r="O1" s="90"/>
      <c r="P1" s="89" t="s">
        <v>322</v>
      </c>
      <c r="Q1" s="89" t="s">
        <v>322</v>
      </c>
      <c r="R1" s="89" t="s">
        <v>322</v>
      </c>
      <c r="S1" s="89" t="s">
        <v>322</v>
      </c>
      <c r="T1" s="89" t="s">
        <v>322</v>
      </c>
      <c r="U1" s="89" t="s">
        <v>322</v>
      </c>
      <c r="V1" s="89" t="s">
        <v>322</v>
      </c>
      <c r="W1" s="89" t="s">
        <v>322</v>
      </c>
    </row>
    <row r="2" spans="1:23" ht="13.5" thickBot="1" x14ac:dyDescent="0.25">
      <c r="A2" s="89"/>
      <c r="B2" s="962" t="str">
        <f>Translations!$B$329</f>
        <v>D. Metoda bazată pe calcul</v>
      </c>
      <c r="C2" s="963"/>
      <c r="D2" s="964"/>
      <c r="E2" s="973" t="str">
        <f>Translations!$B$59</f>
        <v>Zona de navigare:</v>
      </c>
      <c r="F2" s="939"/>
      <c r="G2" s="930" t="str">
        <f>Translations!$B$60</f>
        <v>Cuprins</v>
      </c>
      <c r="H2" s="931"/>
      <c r="I2" s="930" t="str">
        <f>Translations!$B$61</f>
        <v>Foaia precedentă</v>
      </c>
      <c r="J2" s="931"/>
      <c r="K2" s="930" t="str">
        <f>Translations!$B$62</f>
        <v>Foaia următoare</v>
      </c>
      <c r="L2" s="931"/>
      <c r="M2" s="932"/>
      <c r="N2" s="933"/>
      <c r="O2" s="7"/>
      <c r="P2" s="22"/>
      <c r="Q2" s="90"/>
      <c r="R2" s="90"/>
      <c r="S2" s="90"/>
      <c r="T2" s="90"/>
      <c r="U2" s="90"/>
      <c r="V2" s="90"/>
      <c r="W2" s="90"/>
    </row>
    <row r="3" spans="1:23" x14ac:dyDescent="0.2">
      <c r="A3" s="89"/>
      <c r="B3" s="965"/>
      <c r="C3" s="966"/>
      <c r="D3" s="967"/>
      <c r="E3" s="935" t="str">
        <f>Translations!$B$63</f>
        <v>Începutul foii</v>
      </c>
      <c r="F3" s="935"/>
      <c r="G3" s="935" t="str">
        <f>Translations!$B$274</f>
        <v>Descriere</v>
      </c>
      <c r="H3" s="935"/>
      <c r="I3" s="935" t="str">
        <f>Translations!$B$330</f>
        <v>Instrumente de măsură</v>
      </c>
      <c r="J3" s="935"/>
      <c r="K3" s="935" t="str">
        <f>Translations!$B$331</f>
        <v>Surse de informații</v>
      </c>
      <c r="L3" s="935"/>
      <c r="M3" s="936"/>
      <c r="N3" s="937"/>
      <c r="O3" s="7"/>
      <c r="P3" s="22"/>
      <c r="Q3" s="90"/>
      <c r="R3" s="90"/>
      <c r="S3" s="90"/>
      <c r="T3" s="90"/>
      <c r="U3" s="90"/>
      <c r="V3" s="90"/>
      <c r="W3" s="90"/>
    </row>
    <row r="4" spans="1:23" ht="13.5" thickBot="1" x14ac:dyDescent="0.25">
      <c r="A4" s="89"/>
      <c r="B4" s="968"/>
      <c r="C4" s="969"/>
      <c r="D4" s="970"/>
      <c r="E4" s="935" t="str">
        <f>Translations!$B$64</f>
        <v>Sfârșitul foii</v>
      </c>
      <c r="F4" s="935"/>
      <c r="G4" s="935" t="str">
        <f>Translations!$B$332</f>
        <v>Laboratoare</v>
      </c>
      <c r="H4" s="935"/>
      <c r="I4" s="935" t="str">
        <f>Translations!$B$333</f>
        <v>Proceduri</v>
      </c>
      <c r="J4" s="935"/>
      <c r="K4" s="935"/>
      <c r="L4" s="935"/>
      <c r="M4" s="936"/>
      <c r="N4" s="937"/>
      <c r="O4" s="7"/>
      <c r="P4" s="22"/>
      <c r="Q4" s="90"/>
      <c r="R4" s="90"/>
      <c r="S4" s="90"/>
      <c r="T4" s="90"/>
      <c r="U4" s="90"/>
      <c r="V4" s="90"/>
      <c r="W4" s="90"/>
    </row>
    <row r="5" spans="1:23" ht="12.75" customHeight="1" thickBot="1" x14ac:dyDescent="0.25">
      <c r="A5" s="90"/>
      <c r="B5" s="8"/>
      <c r="C5" s="9"/>
      <c r="D5" s="11"/>
      <c r="E5" s="10"/>
      <c r="F5" s="11"/>
      <c r="G5" s="11"/>
      <c r="H5" s="11"/>
      <c r="I5" s="8"/>
      <c r="J5" s="8"/>
      <c r="K5" s="8"/>
      <c r="L5" s="8"/>
      <c r="M5" s="7"/>
      <c r="N5" s="7"/>
      <c r="O5" s="7"/>
      <c r="P5" s="22"/>
      <c r="Q5" s="90"/>
      <c r="R5" s="90"/>
      <c r="S5" s="90"/>
      <c r="T5" s="90"/>
      <c r="U5" s="90"/>
      <c r="V5" s="90"/>
      <c r="W5" s="90"/>
    </row>
    <row r="6" spans="1:23" ht="25.5" customHeight="1" thickBot="1" x14ac:dyDescent="0.25">
      <c r="A6" s="95"/>
      <c r="B6" s="490"/>
      <c r="C6" s="971" t="str">
        <f>Translations!$B$16</f>
        <v>D. Metode bazate pe calcul</v>
      </c>
      <c r="D6" s="971"/>
      <c r="E6" s="971"/>
      <c r="F6" s="971"/>
      <c r="G6" s="971"/>
      <c r="H6" s="971"/>
      <c r="I6" s="971"/>
      <c r="J6" s="971"/>
      <c r="K6" s="971"/>
      <c r="L6" s="1169" t="str">
        <f>IF(OR(CNTR_InstHasCalculation=TRUE,CNTR_InstHasPFC=TRUE),EUconst_Relevant,IF(COUNTA(CNTR_ListRelevantSections)&gt;0,EUconst_NotRelevant,EUconst_Relevant))</f>
        <v>relevant</v>
      </c>
      <c r="M6" s="1170"/>
      <c r="N6" s="1171"/>
      <c r="O6" s="44"/>
      <c r="P6" s="95"/>
      <c r="Q6" s="95"/>
      <c r="R6" s="95"/>
      <c r="S6" s="95"/>
      <c r="T6" s="95"/>
      <c r="U6" s="95"/>
      <c r="V6" s="95"/>
      <c r="W6" s="95"/>
    </row>
    <row r="7" spans="1:23" ht="5.0999999999999996" customHeight="1" x14ac:dyDescent="0.2">
      <c r="A7" s="95"/>
      <c r="B7" s="490"/>
      <c r="C7" s="490"/>
      <c r="D7" s="490"/>
      <c r="E7" s="120"/>
      <c r="F7" s="490"/>
      <c r="G7" s="490"/>
      <c r="H7" s="490"/>
      <c r="I7" s="490"/>
      <c r="J7" s="490"/>
      <c r="K7" s="490"/>
      <c r="L7" s="490"/>
      <c r="M7" s="490"/>
      <c r="N7" s="490"/>
      <c r="O7" s="44"/>
      <c r="P7" s="95"/>
      <c r="Q7" s="95"/>
      <c r="R7" s="95"/>
      <c r="S7" s="95"/>
      <c r="T7" s="95"/>
      <c r="U7" s="95"/>
      <c r="V7" s="95"/>
      <c r="W7" s="95"/>
    </row>
    <row r="8" spans="1:23" x14ac:dyDescent="0.2">
      <c r="A8" s="90"/>
      <c r="B8" s="489"/>
      <c r="C8" s="489"/>
      <c r="D8" s="489"/>
      <c r="E8" s="489"/>
      <c r="F8" s="489"/>
      <c r="G8" s="489"/>
      <c r="H8" s="489"/>
      <c r="I8" s="489"/>
      <c r="J8" s="489"/>
      <c r="K8" s="1085" t="str">
        <f>IF(L6=EUconst_NotRelevant,HYPERLINK("#JUMP_E_Top",EUconst_MsgNextSheet),HYPERLINK("",EUconst_MsgEnterThisSection))</f>
        <v>Introduceți date în această secțiune</v>
      </c>
      <c r="L8" s="1085"/>
      <c r="M8" s="1085"/>
      <c r="N8" s="1085"/>
      <c r="O8" s="97"/>
      <c r="P8" s="90"/>
      <c r="Q8" s="90"/>
      <c r="R8" s="90"/>
      <c r="S8" s="90"/>
      <c r="T8" s="90"/>
      <c r="U8" s="90"/>
      <c r="V8" s="90"/>
      <c r="W8" s="90"/>
    </row>
    <row r="9" spans="1:23" ht="5.0999999999999996" customHeight="1" x14ac:dyDescent="0.2">
      <c r="A9" s="90"/>
      <c r="B9" s="489"/>
      <c r="C9" s="489"/>
      <c r="D9" s="489"/>
      <c r="E9" s="489"/>
      <c r="F9" s="489"/>
      <c r="G9" s="489"/>
      <c r="H9" s="489"/>
      <c r="I9" s="489"/>
      <c r="J9" s="489"/>
      <c r="K9" s="489"/>
      <c r="L9" s="489"/>
      <c r="M9" s="489"/>
      <c r="N9" s="489"/>
      <c r="O9" s="97"/>
      <c r="P9" s="90"/>
      <c r="Q9" s="90"/>
      <c r="R9" s="90"/>
      <c r="S9" s="90"/>
      <c r="T9" s="90"/>
      <c r="U9" s="90"/>
      <c r="V9" s="90"/>
      <c r="W9" s="90"/>
    </row>
    <row r="10" spans="1:23" ht="18.75" customHeight="1" x14ac:dyDescent="0.2">
      <c r="A10" s="95"/>
      <c r="B10" s="490"/>
      <c r="C10" s="65">
        <v>7</v>
      </c>
      <c r="D10" s="1025" t="str">
        <f>Translations!$B$17</f>
        <v>Calcul: detalii care sunt necesare pentru intrări suplimentare în foaia următoare</v>
      </c>
      <c r="E10" s="1025"/>
      <c r="F10" s="1025"/>
      <c r="G10" s="1025"/>
      <c r="H10" s="1025"/>
      <c r="I10" s="1025"/>
      <c r="J10" s="1025"/>
      <c r="K10" s="1025"/>
      <c r="L10" s="1025"/>
      <c r="M10" s="1025"/>
      <c r="N10" s="1025"/>
      <c r="O10" s="486"/>
      <c r="P10" s="90"/>
      <c r="Q10" s="90"/>
      <c r="R10" s="90"/>
      <c r="S10" s="90"/>
      <c r="T10" s="90"/>
      <c r="U10" s="90"/>
      <c r="V10" s="90"/>
      <c r="W10" s="90"/>
    </row>
    <row r="11" spans="1:23" x14ac:dyDescent="0.2">
      <c r="A11" s="90"/>
      <c r="B11" s="489"/>
      <c r="C11" s="489"/>
      <c r="D11" s="489"/>
      <c r="E11" s="489"/>
      <c r="F11" s="489"/>
      <c r="G11" s="489"/>
      <c r="H11" s="489"/>
      <c r="I11" s="489"/>
      <c r="J11" s="489"/>
      <c r="K11" s="489"/>
      <c r="L11" s="489"/>
      <c r="M11" s="489"/>
      <c r="N11" s="489"/>
      <c r="O11" s="97"/>
      <c r="P11" s="90"/>
      <c r="Q11" s="90"/>
      <c r="R11" s="90"/>
      <c r="S11" s="90"/>
      <c r="T11" s="90"/>
      <c r="U11" s="90"/>
      <c r="V11" s="90"/>
      <c r="W11" s="90"/>
    </row>
    <row r="12" spans="1:23" ht="25.5" customHeight="1" x14ac:dyDescent="0.2">
      <c r="A12" s="90"/>
      <c r="B12" s="489"/>
      <c r="C12" s="503"/>
      <c r="D12" s="1172" t="str">
        <f>Translations!$B$334</f>
        <v>Folosiți această foaie pentru a furniza informațiile necesare pentru metodele bazate pe calcul. Informațiile introduse aici sunt utilizate ca referință pentru intrările detaliate din foaia următoare (E_SourceStreams).</v>
      </c>
      <c r="E12" s="1173"/>
      <c r="F12" s="1173"/>
      <c r="G12" s="1173"/>
      <c r="H12" s="1173"/>
      <c r="I12" s="1173"/>
      <c r="J12" s="1173"/>
      <c r="K12" s="1173"/>
      <c r="L12" s="1173"/>
      <c r="M12" s="1173"/>
      <c r="N12" s="1173"/>
      <c r="O12" s="408"/>
      <c r="P12" s="90"/>
      <c r="Q12" s="90"/>
      <c r="R12" s="90"/>
      <c r="S12" s="90"/>
      <c r="T12" s="90"/>
      <c r="U12" s="90"/>
      <c r="V12" s="90"/>
      <c r="W12" s="90"/>
    </row>
    <row r="13" spans="1:23" ht="38.25" customHeight="1" x14ac:dyDescent="0.2">
      <c r="A13" s="90"/>
      <c r="B13" s="489"/>
      <c r="C13" s="503"/>
      <c r="D13" s="1172" t="str">
        <f>Translations!$B$335</f>
        <v>În special, lista instrumentelor de măsură este necesară pentru monitorizarea datelor de activitate, lista surselor de informații este necesară pentru valorile implicite ale parametrilor de calcul în conformitate cu articolul 31, iar metodele de analiză vor fi menționate în studiile de caz și sunt necesare pentru parametrii de calcul.</v>
      </c>
      <c r="E13" s="1173"/>
      <c r="F13" s="1173"/>
      <c r="G13" s="1173"/>
      <c r="H13" s="1173"/>
      <c r="I13" s="1173"/>
      <c r="J13" s="1173"/>
      <c r="K13" s="1173"/>
      <c r="L13" s="1173"/>
      <c r="M13" s="1173"/>
      <c r="N13" s="1173"/>
      <c r="O13" s="408"/>
      <c r="P13" s="90"/>
      <c r="Q13" s="90"/>
      <c r="R13" s="90"/>
      <c r="S13" s="90"/>
      <c r="T13" s="90"/>
      <c r="U13" s="90"/>
      <c r="V13" s="90"/>
      <c r="W13" s="90"/>
    </row>
    <row r="14" spans="1:23" ht="12.75" customHeight="1" x14ac:dyDescent="0.2">
      <c r="A14" s="90"/>
      <c r="B14" s="489"/>
      <c r="C14" s="503"/>
      <c r="D14" s="33"/>
      <c r="E14" s="408"/>
      <c r="F14" s="408"/>
      <c r="G14" s="408"/>
      <c r="H14" s="408"/>
      <c r="I14" s="408"/>
      <c r="J14" s="408"/>
      <c r="K14" s="408"/>
      <c r="L14" s="408"/>
      <c r="M14" s="408"/>
      <c r="N14" s="489"/>
      <c r="O14" s="408"/>
      <c r="P14" s="90"/>
      <c r="Q14" s="90"/>
      <c r="R14" s="90"/>
      <c r="S14" s="90"/>
      <c r="T14" s="90"/>
      <c r="U14" s="90"/>
      <c r="V14" s="90"/>
      <c r="W14" s="90"/>
    </row>
    <row r="15" spans="1:23" ht="16.5" customHeight="1" x14ac:dyDescent="0.2">
      <c r="A15" s="95"/>
      <c r="B15" s="490"/>
      <c r="C15" s="490"/>
      <c r="D15" s="120" t="s">
        <v>311</v>
      </c>
      <c r="E15" s="1159" t="str">
        <f>Translations!$B$336</f>
        <v>Descrierea metodei bazate pe calcul pentru monitorizarea emisiilor de CO2 din instalație, dacă este cazul:</v>
      </c>
      <c r="F15" s="1160"/>
      <c r="G15" s="1160"/>
      <c r="H15" s="1160"/>
      <c r="I15" s="1160"/>
      <c r="J15" s="1160"/>
      <c r="K15" s="1160"/>
      <c r="L15" s="1160"/>
      <c r="M15" s="1160"/>
      <c r="N15" s="1160"/>
      <c r="O15" s="408"/>
      <c r="P15" s="133"/>
      <c r="Q15" s="133"/>
      <c r="R15" s="143"/>
      <c r="S15" s="95"/>
      <c r="T15" s="95"/>
      <c r="U15" s="95"/>
      <c r="V15" s="95"/>
      <c r="W15" s="95"/>
    </row>
    <row r="16" spans="1:23" ht="12.75" customHeight="1" x14ac:dyDescent="0.2">
      <c r="A16" s="90"/>
      <c r="B16" s="489"/>
      <c r="C16" s="489"/>
      <c r="D16" s="394"/>
      <c r="E16" s="1055" t="str">
        <f>Translations!$B$337</f>
        <v>Furnizați în caseta de mai jos o scurtă descriere a metodei de calcul, inclusiv formulele, utilizate pentru determinarea emisiilor anuale de CO2.</v>
      </c>
      <c r="F16" s="1055"/>
      <c r="G16" s="1055"/>
      <c r="H16" s="1055"/>
      <c r="I16" s="1055"/>
      <c r="J16" s="1055"/>
      <c r="K16" s="1055"/>
      <c r="L16" s="1055"/>
      <c r="M16" s="1055"/>
      <c r="N16" s="1055"/>
      <c r="O16" s="408"/>
      <c r="P16" s="90"/>
      <c r="Q16" s="90"/>
      <c r="R16" s="90"/>
      <c r="S16" s="90"/>
      <c r="T16" s="90"/>
      <c r="U16" s="90"/>
      <c r="V16" s="90"/>
      <c r="W16" s="90"/>
    </row>
    <row r="17" spans="1:23" ht="25.5" customHeight="1" x14ac:dyDescent="0.2">
      <c r="A17" s="90"/>
      <c r="B17" s="489"/>
      <c r="C17" s="489"/>
      <c r="D17" s="394"/>
      <c r="E17" s="1026" t="str">
        <f>Translations!$B$338</f>
        <v>Dacă descrierea este prea complexă, de exemplu se utilizează formule complexe, puteți furniza descrierea într-un document separat care utilizează un format de fișier acceptat de AC. În acest caz, includeți aici o trimitere la acest fișier, folosind numele fișierului și data.</v>
      </c>
      <c r="F17" s="1026"/>
      <c r="G17" s="1026"/>
      <c r="H17" s="1026"/>
      <c r="I17" s="1026"/>
      <c r="J17" s="1026"/>
      <c r="K17" s="1026"/>
      <c r="L17" s="1026"/>
      <c r="M17" s="1026"/>
      <c r="N17" s="1026"/>
      <c r="O17" s="408"/>
      <c r="P17" s="90"/>
      <c r="Q17" s="90"/>
      <c r="R17" s="90"/>
      <c r="S17" s="90"/>
      <c r="T17" s="90"/>
      <c r="U17" s="90"/>
      <c r="V17" s="90"/>
      <c r="W17" s="90" t="s">
        <v>88</v>
      </c>
    </row>
    <row r="18" spans="1:23" ht="25.5" customHeight="1" x14ac:dyDescent="0.2">
      <c r="A18" s="90"/>
      <c r="B18" s="489"/>
      <c r="C18" s="489"/>
      <c r="D18" s="394"/>
      <c r="E18" s="1026" t="str">
        <f>Translations!$B$339</f>
        <v>Această descriere ar trebui să furnizeze informațiile de legătură necesare pentru a înțelege modul în care informațiile introduse în alte părți ale acestui fişier sunt utilizate împreună pentru calcularea emisiilor. Această descriere poate fi la fel de scurtă ca exemplul dat.</v>
      </c>
      <c r="F18" s="1026"/>
      <c r="G18" s="1026"/>
      <c r="H18" s="1026"/>
      <c r="I18" s="1026"/>
      <c r="J18" s="1026"/>
      <c r="K18" s="1026"/>
      <c r="L18" s="1026"/>
      <c r="M18" s="1026"/>
      <c r="N18" s="1026"/>
      <c r="O18" s="408"/>
      <c r="P18" s="90"/>
      <c r="Q18" s="90"/>
      <c r="R18" s="90"/>
      <c r="S18" s="90"/>
      <c r="T18" s="90"/>
      <c r="U18" s="90"/>
      <c r="V18" s="90"/>
      <c r="W18" s="90" t="s">
        <v>88</v>
      </c>
    </row>
    <row r="19" spans="1:23" ht="25.5" customHeight="1" x14ac:dyDescent="0.2">
      <c r="A19" s="90"/>
      <c r="B19" s="489"/>
      <c r="C19" s="489"/>
      <c r="D19" s="394"/>
      <c r="E19" s="1026" t="str">
        <f>Translations!$B$1166</f>
        <v>În cazul în care sunt relevante emisiile de proces, vă rugăm să descrieți în mod clar dacă se includ în calcul carbonul anorganic (carbonați), carbonul organic sau ambele, în temeiul secțiunii 4 din anexa II la RMR.</v>
      </c>
      <c r="F19" s="1026"/>
      <c r="G19" s="1026"/>
      <c r="H19" s="1026"/>
      <c r="I19" s="1026"/>
      <c r="J19" s="1026"/>
      <c r="K19" s="1026"/>
      <c r="L19" s="1026"/>
      <c r="M19" s="1026"/>
      <c r="N19" s="1026"/>
      <c r="O19" s="408"/>
      <c r="P19" s="90"/>
      <c r="Q19" s="90"/>
      <c r="R19" s="90"/>
      <c r="S19" s="90"/>
      <c r="T19" s="90"/>
      <c r="U19" s="90"/>
      <c r="V19" s="90"/>
      <c r="W19" s="90" t="s">
        <v>88</v>
      </c>
    </row>
    <row r="20" spans="1:23" ht="5.0999999999999996" customHeight="1" x14ac:dyDescent="0.2">
      <c r="A20" s="90"/>
      <c r="B20" s="489"/>
      <c r="C20" s="489"/>
      <c r="D20" s="489"/>
      <c r="E20" s="504"/>
      <c r="F20" s="505"/>
      <c r="G20" s="505"/>
      <c r="H20" s="505"/>
      <c r="I20" s="505"/>
      <c r="J20" s="505"/>
      <c r="K20" s="505"/>
      <c r="L20" s="505"/>
      <c r="M20" s="489"/>
      <c r="N20" s="489"/>
      <c r="O20" s="408"/>
      <c r="P20" s="90"/>
      <c r="Q20" s="90"/>
      <c r="R20" s="90"/>
      <c r="S20" s="90"/>
      <c r="T20" s="90"/>
      <c r="U20" s="90"/>
      <c r="V20" s="90"/>
      <c r="W20" s="90"/>
    </row>
    <row r="21" spans="1:23" s="566" customFormat="1" ht="12.75" customHeight="1" x14ac:dyDescent="0.2">
      <c r="A21" s="79" t="s">
        <v>413</v>
      </c>
      <c r="B21" s="565"/>
      <c r="C21" s="565"/>
      <c r="D21" s="565"/>
      <c r="E21" s="1156" t="str">
        <f>Translations!$B$340</f>
        <v>În principiu, metoda bazată pe calcul utilizată la această instalație este aplicată în conformitate cu următoarele etape:</v>
      </c>
      <c r="F21" s="1157"/>
      <c r="G21" s="1157"/>
      <c r="H21" s="1157"/>
      <c r="I21" s="1157"/>
      <c r="J21" s="1157"/>
      <c r="K21" s="1157"/>
      <c r="L21" s="1157"/>
      <c r="M21" s="1157"/>
      <c r="N21" s="1158"/>
      <c r="O21" s="408"/>
      <c r="P21" s="134"/>
      <c r="Q21" s="134"/>
      <c r="R21" s="90"/>
      <c r="S21" s="90"/>
      <c r="T21" s="90"/>
      <c r="U21" s="90"/>
      <c r="V21" s="90"/>
      <c r="W21" s="299"/>
    </row>
    <row r="22" spans="1:23" s="566" customFormat="1" ht="25.5" customHeight="1" x14ac:dyDescent="0.2">
      <c r="A22" s="79" t="s">
        <v>413</v>
      </c>
      <c r="B22" s="565"/>
      <c r="C22" s="565"/>
      <c r="D22" s="565"/>
      <c r="E22" s="1153" t="str">
        <f>Translations!$B$341</f>
        <v>(a) pentru fiecare flux de sursă, în cazul în care se folosesc valori implicite pentru parametrii de calcul (gaz natural, păcură și toate fluxurile de sursă minore), datele de activitate mai întâi se adună, apoi se aplică formula de calcul indicată la articolul 24 alineatul (1).</v>
      </c>
      <c r="F22" s="1154"/>
      <c r="G22" s="1154"/>
      <c r="H22" s="1154"/>
      <c r="I22" s="1154"/>
      <c r="J22" s="1154"/>
      <c r="K22" s="1154"/>
      <c r="L22" s="1154"/>
      <c r="M22" s="1154"/>
      <c r="N22" s="1155"/>
      <c r="O22" s="408"/>
      <c r="P22" s="134"/>
      <c r="Q22" s="134"/>
      <c r="R22" s="90"/>
      <c r="S22" s="90"/>
      <c r="T22" s="90"/>
      <c r="U22" s="90"/>
      <c r="V22" s="90"/>
      <c r="W22" s="90"/>
    </row>
    <row r="23" spans="1:23" s="566" customFormat="1" ht="38.25" customHeight="1" x14ac:dyDescent="0.2">
      <c r="A23" s="79" t="s">
        <v>413</v>
      </c>
      <c r="B23" s="565"/>
      <c r="C23" s="565"/>
      <c r="D23" s="565"/>
      <c r="E23" s="1153" t="str">
        <f>Translations!$B$342</f>
        <v>(b) pentru fiecare flux de sursă, unde rezultatele analizelorl se folosesc pentru parametrii de calcul (cărbune, făină brută), date de activitate și parametrii de calcul ai fiecărui lot la care se referă analizele, sunt în primul rând utilizaţi în formula de calcul indicată la articolul 24 alineatul (1). Emisiile rezultate pentru fiecare lot sunt apoi adunate pentru a obține valoarea emisiilor anuale ale fluxului de sursă.</v>
      </c>
      <c r="F23" s="1174"/>
      <c r="G23" s="1174"/>
      <c r="H23" s="1174"/>
      <c r="I23" s="1174"/>
      <c r="J23" s="1174"/>
      <c r="K23" s="1174"/>
      <c r="L23" s="1174"/>
      <c r="M23" s="1174"/>
      <c r="N23" s="1175"/>
      <c r="O23" s="408"/>
      <c r="P23" s="134"/>
      <c r="Q23" s="134"/>
      <c r="R23" s="90"/>
      <c r="S23" s="90"/>
      <c r="T23" s="90"/>
      <c r="U23" s="90"/>
      <c r="V23" s="90"/>
      <c r="W23" s="90"/>
    </row>
    <row r="24" spans="1:23" s="566" customFormat="1" ht="12.75" customHeight="1" x14ac:dyDescent="0.2">
      <c r="A24" s="79" t="s">
        <v>413</v>
      </c>
      <c r="B24" s="565"/>
      <c r="C24" s="565"/>
      <c r="D24" s="565"/>
      <c r="E24" s="1153" t="str">
        <f>Translations!$B$343</f>
        <v>(c) în cazul de la litera (b), pentru raportare se determină media ponderată a parametrilor de calcul.</v>
      </c>
      <c r="F24" s="1154"/>
      <c r="G24" s="1154"/>
      <c r="H24" s="1154"/>
      <c r="I24" s="1154"/>
      <c r="J24" s="1154"/>
      <c r="K24" s="1154"/>
      <c r="L24" s="1154"/>
      <c r="M24" s="1154"/>
      <c r="N24" s="1155"/>
      <c r="O24" s="408"/>
      <c r="P24" s="134"/>
      <c r="Q24" s="134"/>
      <c r="R24" s="90"/>
      <c r="S24" s="90"/>
      <c r="T24" s="90"/>
      <c r="U24" s="90"/>
      <c r="V24" s="90"/>
      <c r="W24" s="90"/>
    </row>
    <row r="25" spans="1:23" s="566" customFormat="1" ht="12.75" customHeight="1" x14ac:dyDescent="0.2">
      <c r="A25" s="79" t="s">
        <v>413</v>
      </c>
      <c r="B25" s="565"/>
      <c r="C25" s="565"/>
      <c r="D25" s="565"/>
      <c r="E25" s="1153" t="str">
        <f>Translations!$B$344</f>
        <v>(d) emisiile tuturor fluxurilor de sursă se adună pentru a obține emisiile anuale ale instalației.</v>
      </c>
      <c r="F25" s="1154"/>
      <c r="G25" s="1154"/>
      <c r="H25" s="1154"/>
      <c r="I25" s="1154"/>
      <c r="J25" s="1154"/>
      <c r="K25" s="1154"/>
      <c r="L25" s="1154"/>
      <c r="M25" s="1154"/>
      <c r="N25" s="1155"/>
      <c r="O25" s="408"/>
      <c r="P25" s="134"/>
      <c r="Q25" s="134"/>
      <c r="R25" s="90"/>
      <c r="S25" s="90"/>
      <c r="T25" s="90"/>
      <c r="U25" s="90"/>
      <c r="V25" s="90"/>
      <c r="W25" s="90"/>
    </row>
    <row r="26" spans="1:23" s="566" customFormat="1" ht="12.75" customHeight="1" x14ac:dyDescent="0.2">
      <c r="A26" s="79" t="s">
        <v>413</v>
      </c>
      <c r="B26" s="565"/>
      <c r="C26" s="565"/>
      <c r="D26" s="565"/>
      <c r="E26" s="1153" t="str">
        <f>Translations!$B$345</f>
        <v>Pentru combustibilii solizi, se folosește măsurarea pe lot, în conformitate cu articolul 27 alineatul (2). Toate celelalte fluxuri de sursă sunt monitorizate prin măsurare continuă.</v>
      </c>
      <c r="F26" s="1154"/>
      <c r="G26" s="1154"/>
      <c r="H26" s="1154"/>
      <c r="I26" s="1154"/>
      <c r="J26" s="1154"/>
      <c r="K26" s="1154"/>
      <c r="L26" s="1154"/>
      <c r="M26" s="1154"/>
      <c r="N26" s="1155"/>
      <c r="O26" s="408"/>
      <c r="P26" s="134"/>
      <c r="Q26" s="134"/>
      <c r="R26" s="90"/>
      <c r="S26" s="90"/>
      <c r="T26" s="90"/>
      <c r="U26" s="90"/>
      <c r="V26" s="90"/>
      <c r="W26" s="90"/>
    </row>
    <row r="27" spans="1:23" s="566" customFormat="1" ht="12.75" customHeight="1" x14ac:dyDescent="0.2">
      <c r="A27" s="79" t="s">
        <v>413</v>
      </c>
      <c r="B27" s="565"/>
      <c r="C27" s="565"/>
      <c r="D27" s="565"/>
      <c r="E27" s="1153" t="str">
        <f>Translations!$B$346</f>
        <v>Toate detaliile cu privire la fluxurile de sursă (determinarea datelor de activitate, determinarea parametrilor de calcul) figurează în alte secțiuni ale prezentului plan de monitorizare.</v>
      </c>
      <c r="F27" s="1154"/>
      <c r="G27" s="1154"/>
      <c r="H27" s="1154"/>
      <c r="I27" s="1154"/>
      <c r="J27" s="1154"/>
      <c r="K27" s="1154"/>
      <c r="L27" s="1154"/>
      <c r="M27" s="1154"/>
      <c r="N27" s="1155"/>
      <c r="O27" s="408"/>
      <c r="P27" s="134"/>
      <c r="Q27" s="134"/>
      <c r="R27" s="90"/>
      <c r="S27" s="90"/>
      <c r="T27" s="90"/>
      <c r="U27" s="90"/>
      <c r="V27" s="90"/>
      <c r="W27" s="90"/>
    </row>
    <row r="28" spans="1:23" ht="12.75" customHeight="1" x14ac:dyDescent="0.2">
      <c r="A28" s="90"/>
      <c r="B28" s="489"/>
      <c r="C28" s="489"/>
      <c r="D28" s="489"/>
      <c r="E28" s="1147"/>
      <c r="F28" s="1148"/>
      <c r="G28" s="1148"/>
      <c r="H28" s="1148"/>
      <c r="I28" s="1148"/>
      <c r="J28" s="1148"/>
      <c r="K28" s="1148"/>
      <c r="L28" s="1148"/>
      <c r="M28" s="1148"/>
      <c r="N28" s="1149"/>
      <c r="O28" s="408"/>
      <c r="P28" s="134"/>
      <c r="Q28" s="134"/>
      <c r="R28" s="90"/>
      <c r="S28" s="90"/>
      <c r="T28" s="90"/>
      <c r="U28" s="90"/>
      <c r="V28" s="90"/>
      <c r="W28" s="299" t="b">
        <f>IF(L6=EUconst_NotRelevant,TRUE,FALSE)</f>
        <v>0</v>
      </c>
    </row>
    <row r="29" spans="1:23" ht="12.75" customHeight="1" x14ac:dyDescent="0.2">
      <c r="A29" s="90"/>
      <c r="B29" s="489"/>
      <c r="C29" s="489"/>
      <c r="D29" s="489"/>
      <c r="E29" s="1150"/>
      <c r="F29" s="1151"/>
      <c r="G29" s="1151"/>
      <c r="H29" s="1151"/>
      <c r="I29" s="1151"/>
      <c r="J29" s="1151"/>
      <c r="K29" s="1151"/>
      <c r="L29" s="1151"/>
      <c r="M29" s="1151"/>
      <c r="N29" s="1152"/>
      <c r="O29" s="408"/>
      <c r="P29" s="134"/>
      <c r="Q29" s="134"/>
      <c r="R29" s="90"/>
      <c r="S29" s="90"/>
      <c r="T29" s="90"/>
      <c r="U29" s="90"/>
      <c r="V29" s="90"/>
      <c r="W29" s="90"/>
    </row>
    <row r="30" spans="1:23" ht="12.75" customHeight="1" x14ac:dyDescent="0.2">
      <c r="A30" s="90"/>
      <c r="B30" s="489"/>
      <c r="C30" s="489"/>
      <c r="D30" s="489"/>
      <c r="E30" s="1150"/>
      <c r="F30" s="1151"/>
      <c r="G30" s="1151"/>
      <c r="H30" s="1151"/>
      <c r="I30" s="1151"/>
      <c r="J30" s="1151"/>
      <c r="K30" s="1151"/>
      <c r="L30" s="1151"/>
      <c r="M30" s="1151"/>
      <c r="N30" s="1152"/>
      <c r="O30" s="408"/>
      <c r="P30" s="134"/>
      <c r="Q30" s="134"/>
      <c r="R30" s="90"/>
      <c r="S30" s="90"/>
      <c r="T30" s="90"/>
      <c r="U30" s="90"/>
      <c r="V30" s="90"/>
      <c r="W30" s="90"/>
    </row>
    <row r="31" spans="1:23" ht="12.75" customHeight="1" x14ac:dyDescent="0.2">
      <c r="A31" s="90"/>
      <c r="B31" s="489"/>
      <c r="C31" s="489"/>
      <c r="D31" s="489"/>
      <c r="E31" s="1150"/>
      <c r="F31" s="1151"/>
      <c r="G31" s="1151"/>
      <c r="H31" s="1151"/>
      <c r="I31" s="1151"/>
      <c r="J31" s="1151"/>
      <c r="K31" s="1151"/>
      <c r="L31" s="1151"/>
      <c r="M31" s="1151"/>
      <c r="N31" s="1152"/>
      <c r="O31" s="408"/>
      <c r="P31" s="134"/>
      <c r="Q31" s="134"/>
      <c r="R31" s="90"/>
      <c r="S31" s="90"/>
      <c r="T31" s="90"/>
      <c r="U31" s="90"/>
      <c r="V31" s="90"/>
      <c r="W31" s="90"/>
    </row>
    <row r="32" spans="1:23" ht="12.75" customHeight="1" x14ac:dyDescent="0.2">
      <c r="A32" s="90"/>
      <c r="B32" s="489"/>
      <c r="C32" s="489"/>
      <c r="D32" s="489"/>
      <c r="E32" s="1150"/>
      <c r="F32" s="1151"/>
      <c r="G32" s="1151"/>
      <c r="H32" s="1151"/>
      <c r="I32" s="1151"/>
      <c r="J32" s="1151"/>
      <c r="K32" s="1151"/>
      <c r="L32" s="1151"/>
      <c r="M32" s="1151"/>
      <c r="N32" s="1152"/>
      <c r="O32" s="408"/>
      <c r="P32" s="134"/>
      <c r="Q32" s="134"/>
      <c r="R32" s="90"/>
      <c r="S32" s="90"/>
      <c r="T32" s="90"/>
      <c r="U32" s="90"/>
      <c r="V32" s="90"/>
      <c r="W32" s="90"/>
    </row>
    <row r="33" spans="1:23" ht="12.75" customHeight="1" x14ac:dyDescent="0.2">
      <c r="A33" s="90"/>
      <c r="B33" s="489"/>
      <c r="C33" s="489"/>
      <c r="D33" s="489"/>
      <c r="E33" s="1150"/>
      <c r="F33" s="1151"/>
      <c r="G33" s="1151"/>
      <c r="H33" s="1151"/>
      <c r="I33" s="1151"/>
      <c r="J33" s="1151"/>
      <c r="K33" s="1151"/>
      <c r="L33" s="1151"/>
      <c r="M33" s="1151"/>
      <c r="N33" s="1152"/>
      <c r="O33" s="408"/>
      <c r="P33" s="134"/>
      <c r="Q33" s="134"/>
      <c r="R33" s="90"/>
      <c r="S33" s="90"/>
      <c r="T33" s="90"/>
      <c r="U33" s="90"/>
      <c r="V33" s="90"/>
      <c r="W33" s="90"/>
    </row>
    <row r="34" spans="1:23" ht="12.75" customHeight="1" x14ac:dyDescent="0.2">
      <c r="A34" s="90"/>
      <c r="B34" s="489"/>
      <c r="C34" s="489"/>
      <c r="D34" s="489"/>
      <c r="E34" s="1150"/>
      <c r="F34" s="1151"/>
      <c r="G34" s="1151"/>
      <c r="H34" s="1151"/>
      <c r="I34" s="1151"/>
      <c r="J34" s="1151"/>
      <c r="K34" s="1151"/>
      <c r="L34" s="1151"/>
      <c r="M34" s="1151"/>
      <c r="N34" s="1152"/>
      <c r="O34" s="408"/>
      <c r="P34" s="134"/>
      <c r="Q34" s="134"/>
      <c r="R34" s="90"/>
      <c r="S34" s="90"/>
      <c r="T34" s="90"/>
      <c r="U34" s="90"/>
      <c r="V34" s="90"/>
      <c r="W34" s="90"/>
    </row>
    <row r="35" spans="1:23" ht="12.75" customHeight="1" x14ac:dyDescent="0.2">
      <c r="A35" s="90"/>
      <c r="B35" s="489"/>
      <c r="C35" s="489"/>
      <c r="D35" s="489"/>
      <c r="E35" s="1150"/>
      <c r="F35" s="1151"/>
      <c r="G35" s="1151"/>
      <c r="H35" s="1151"/>
      <c r="I35" s="1151"/>
      <c r="J35" s="1151"/>
      <c r="K35" s="1151"/>
      <c r="L35" s="1151"/>
      <c r="M35" s="1151"/>
      <c r="N35" s="1152"/>
      <c r="O35" s="408"/>
      <c r="P35" s="134"/>
      <c r="Q35" s="134"/>
      <c r="R35" s="90"/>
      <c r="S35" s="90"/>
      <c r="T35" s="90"/>
      <c r="U35" s="90"/>
      <c r="V35" s="90"/>
      <c r="W35" s="90"/>
    </row>
    <row r="36" spans="1:23" ht="12.75" customHeight="1" x14ac:dyDescent="0.2">
      <c r="A36" s="90"/>
      <c r="B36" s="489"/>
      <c r="C36" s="489"/>
      <c r="D36" s="489"/>
      <c r="E36" s="1150"/>
      <c r="F36" s="1151"/>
      <c r="G36" s="1151"/>
      <c r="H36" s="1151"/>
      <c r="I36" s="1151"/>
      <c r="J36" s="1151"/>
      <c r="K36" s="1151"/>
      <c r="L36" s="1151"/>
      <c r="M36" s="1151"/>
      <c r="N36" s="1152"/>
      <c r="O36" s="408"/>
      <c r="P36" s="134"/>
      <c r="Q36" s="134"/>
      <c r="R36" s="90"/>
      <c r="S36" s="90"/>
      <c r="T36" s="90"/>
      <c r="U36" s="90"/>
      <c r="V36" s="90"/>
      <c r="W36" s="90"/>
    </row>
    <row r="37" spans="1:23" ht="12.75" customHeight="1" x14ac:dyDescent="0.2">
      <c r="A37" s="90"/>
      <c r="B37" s="489"/>
      <c r="C37" s="489"/>
      <c r="D37" s="489"/>
      <c r="E37" s="1150"/>
      <c r="F37" s="1151"/>
      <c r="G37" s="1151"/>
      <c r="H37" s="1151"/>
      <c r="I37" s="1151"/>
      <c r="J37" s="1151"/>
      <c r="K37" s="1151"/>
      <c r="L37" s="1151"/>
      <c r="M37" s="1151"/>
      <c r="N37" s="1152"/>
      <c r="O37" s="408"/>
      <c r="P37" s="134"/>
      <c r="Q37" s="134"/>
      <c r="R37" s="90"/>
      <c r="S37" s="90"/>
      <c r="T37" s="90"/>
      <c r="U37" s="90"/>
      <c r="V37" s="90"/>
      <c r="W37" s="90"/>
    </row>
    <row r="38" spans="1:23" ht="12.75" customHeight="1" x14ac:dyDescent="0.2">
      <c r="A38" s="90"/>
      <c r="B38" s="489"/>
      <c r="C38" s="489"/>
      <c r="D38" s="489"/>
      <c r="E38" s="1150"/>
      <c r="F38" s="1151"/>
      <c r="G38" s="1151"/>
      <c r="H38" s="1151"/>
      <c r="I38" s="1151"/>
      <c r="J38" s="1151"/>
      <c r="K38" s="1151"/>
      <c r="L38" s="1151"/>
      <c r="M38" s="1151"/>
      <c r="N38" s="1152"/>
      <c r="O38" s="408"/>
      <c r="P38" s="134"/>
      <c r="Q38" s="134"/>
      <c r="R38" s="90"/>
      <c r="S38" s="90"/>
      <c r="T38" s="90"/>
      <c r="U38" s="90"/>
      <c r="V38" s="90"/>
      <c r="W38" s="90"/>
    </row>
    <row r="39" spans="1:23" ht="12.75" customHeight="1" x14ac:dyDescent="0.2">
      <c r="A39" s="90"/>
      <c r="B39" s="489"/>
      <c r="C39" s="489"/>
      <c r="D39" s="489"/>
      <c r="E39" s="1150"/>
      <c r="F39" s="1151"/>
      <c r="G39" s="1151"/>
      <c r="H39" s="1151"/>
      <c r="I39" s="1151"/>
      <c r="J39" s="1151"/>
      <c r="K39" s="1151"/>
      <c r="L39" s="1151"/>
      <c r="M39" s="1151"/>
      <c r="N39" s="1152"/>
      <c r="O39" s="408"/>
      <c r="P39" s="134"/>
      <c r="Q39" s="134"/>
      <c r="R39" s="90"/>
      <c r="S39" s="90"/>
      <c r="T39" s="90"/>
      <c r="U39" s="90"/>
      <c r="V39" s="90"/>
      <c r="W39" s="90"/>
    </row>
    <row r="40" spans="1:23" ht="12.75" customHeight="1" x14ac:dyDescent="0.2">
      <c r="A40" s="90"/>
      <c r="B40" s="489"/>
      <c r="C40" s="489"/>
      <c r="D40" s="489"/>
      <c r="E40" s="1150"/>
      <c r="F40" s="1151"/>
      <c r="G40" s="1151"/>
      <c r="H40" s="1151"/>
      <c r="I40" s="1151"/>
      <c r="J40" s="1151"/>
      <c r="K40" s="1151"/>
      <c r="L40" s="1151"/>
      <c r="M40" s="1151"/>
      <c r="N40" s="1152"/>
      <c r="O40" s="408"/>
      <c r="P40" s="134"/>
      <c r="Q40" s="134"/>
      <c r="R40" s="90"/>
      <c r="S40" s="90"/>
      <c r="T40" s="90"/>
      <c r="U40" s="90"/>
      <c r="V40" s="90"/>
      <c r="W40" s="90"/>
    </row>
    <row r="41" spans="1:23" ht="12.75" customHeight="1" x14ac:dyDescent="0.2">
      <c r="A41" s="90"/>
      <c r="B41" s="489"/>
      <c r="C41" s="489"/>
      <c r="D41" s="489"/>
      <c r="E41" s="1150"/>
      <c r="F41" s="1151"/>
      <c r="G41" s="1151"/>
      <c r="H41" s="1151"/>
      <c r="I41" s="1151"/>
      <c r="J41" s="1151"/>
      <c r="K41" s="1151"/>
      <c r="L41" s="1151"/>
      <c r="M41" s="1151"/>
      <c r="N41" s="1152"/>
      <c r="O41" s="408"/>
      <c r="P41" s="134"/>
      <c r="Q41" s="134"/>
      <c r="R41" s="90"/>
      <c r="S41" s="90"/>
      <c r="T41" s="90"/>
      <c r="U41" s="90"/>
      <c r="V41" s="90"/>
      <c r="W41" s="90"/>
    </row>
    <row r="42" spans="1:23" ht="12.75" customHeight="1" x14ac:dyDescent="0.2">
      <c r="A42" s="90"/>
      <c r="B42" s="489"/>
      <c r="C42" s="489"/>
      <c r="D42" s="489"/>
      <c r="E42" s="1150"/>
      <c r="F42" s="1151"/>
      <c r="G42" s="1151"/>
      <c r="H42" s="1151"/>
      <c r="I42" s="1151"/>
      <c r="J42" s="1151"/>
      <c r="K42" s="1151"/>
      <c r="L42" s="1151"/>
      <c r="M42" s="1151"/>
      <c r="N42" s="1152"/>
      <c r="O42" s="408"/>
      <c r="P42" s="134"/>
      <c r="Q42" s="134"/>
      <c r="R42" s="90"/>
      <c r="S42" s="90"/>
      <c r="T42" s="90"/>
      <c r="U42" s="90"/>
      <c r="V42" s="90"/>
      <c r="W42" s="90"/>
    </row>
    <row r="43" spans="1:23" ht="12.75" customHeight="1" x14ac:dyDescent="0.2">
      <c r="A43" s="90"/>
      <c r="B43" s="489"/>
      <c r="C43" s="489"/>
      <c r="D43" s="489"/>
      <c r="E43" s="1150"/>
      <c r="F43" s="1151"/>
      <c r="G43" s="1151"/>
      <c r="H43" s="1151"/>
      <c r="I43" s="1151"/>
      <c r="J43" s="1151"/>
      <c r="K43" s="1151"/>
      <c r="L43" s="1151"/>
      <c r="M43" s="1151"/>
      <c r="N43" s="1152"/>
      <c r="O43" s="408"/>
      <c r="P43" s="134"/>
      <c r="Q43" s="134"/>
      <c r="R43" s="90"/>
      <c r="S43" s="90"/>
      <c r="T43" s="90"/>
      <c r="U43" s="90"/>
      <c r="V43" s="90"/>
      <c r="W43" s="90"/>
    </row>
    <row r="44" spans="1:23" ht="12.75" customHeight="1" x14ac:dyDescent="0.2">
      <c r="A44" s="90"/>
      <c r="B44" s="489"/>
      <c r="C44" s="489"/>
      <c r="D44" s="489"/>
      <c r="E44" s="1150"/>
      <c r="F44" s="1151"/>
      <c r="G44" s="1151"/>
      <c r="H44" s="1151"/>
      <c r="I44" s="1151"/>
      <c r="J44" s="1151"/>
      <c r="K44" s="1151"/>
      <c r="L44" s="1151"/>
      <c r="M44" s="1151"/>
      <c r="N44" s="1152"/>
      <c r="O44" s="408"/>
      <c r="P44" s="134"/>
      <c r="Q44" s="134"/>
      <c r="R44" s="90"/>
      <c r="S44" s="90"/>
      <c r="T44" s="90"/>
      <c r="U44" s="90"/>
      <c r="V44" s="90"/>
      <c r="W44" s="90"/>
    </row>
    <row r="45" spans="1:23" ht="12.75" customHeight="1" x14ac:dyDescent="0.2">
      <c r="A45" s="90"/>
      <c r="B45" s="489"/>
      <c r="C45" s="489"/>
      <c r="D45" s="489"/>
      <c r="E45" s="1150"/>
      <c r="F45" s="1151"/>
      <c r="G45" s="1151"/>
      <c r="H45" s="1151"/>
      <c r="I45" s="1151"/>
      <c r="J45" s="1151"/>
      <c r="K45" s="1151"/>
      <c r="L45" s="1151"/>
      <c r="M45" s="1151"/>
      <c r="N45" s="1152"/>
      <c r="O45" s="408"/>
      <c r="P45" s="134"/>
      <c r="Q45" s="134"/>
      <c r="R45" s="90"/>
      <c r="S45" s="90"/>
      <c r="T45" s="90"/>
      <c r="U45" s="90"/>
      <c r="V45" s="90"/>
      <c r="W45" s="90"/>
    </row>
    <row r="46" spans="1:23" ht="12.75" customHeight="1" x14ac:dyDescent="0.2">
      <c r="A46" s="90"/>
      <c r="B46" s="489"/>
      <c r="C46" s="489"/>
      <c r="D46" s="489"/>
      <c r="E46" s="1150"/>
      <c r="F46" s="1151"/>
      <c r="G46" s="1151"/>
      <c r="H46" s="1151"/>
      <c r="I46" s="1151"/>
      <c r="J46" s="1151"/>
      <c r="K46" s="1151"/>
      <c r="L46" s="1151"/>
      <c r="M46" s="1151"/>
      <c r="N46" s="1152"/>
      <c r="O46" s="408"/>
      <c r="P46" s="134"/>
      <c r="Q46" s="134"/>
      <c r="R46" s="90"/>
      <c r="S46" s="90"/>
      <c r="T46" s="90"/>
      <c r="U46" s="90"/>
      <c r="V46" s="90"/>
      <c r="W46" s="90"/>
    </row>
    <row r="47" spans="1:23" ht="12.75" customHeight="1" x14ac:dyDescent="0.2">
      <c r="A47" s="90"/>
      <c r="B47" s="489"/>
      <c r="C47" s="489"/>
      <c r="D47" s="489"/>
      <c r="E47" s="1166"/>
      <c r="F47" s="1167"/>
      <c r="G47" s="1167"/>
      <c r="H47" s="1167"/>
      <c r="I47" s="1167"/>
      <c r="J47" s="1167"/>
      <c r="K47" s="1167"/>
      <c r="L47" s="1167"/>
      <c r="M47" s="1167"/>
      <c r="N47" s="1168"/>
      <c r="O47" s="408"/>
      <c r="P47" s="134"/>
      <c r="Q47" s="134"/>
      <c r="R47" s="90"/>
      <c r="S47" s="90"/>
      <c r="T47" s="90"/>
      <c r="U47" s="90"/>
      <c r="V47" s="90"/>
      <c r="W47" s="90"/>
    </row>
    <row r="48" spans="1:23" ht="12.75" customHeight="1" x14ac:dyDescent="0.2">
      <c r="A48" s="90"/>
      <c r="B48" s="489"/>
      <c r="C48" s="489"/>
      <c r="D48" s="489"/>
      <c r="E48" s="489"/>
      <c r="F48" s="489"/>
      <c r="G48" s="489"/>
      <c r="H48" s="489"/>
      <c r="I48" s="489"/>
      <c r="J48" s="489"/>
      <c r="K48" s="489"/>
      <c r="L48" s="489"/>
      <c r="M48" s="489"/>
      <c r="N48" s="489"/>
      <c r="O48" s="408"/>
      <c r="P48" s="90"/>
      <c r="Q48" s="90"/>
      <c r="R48" s="90"/>
      <c r="S48" s="90"/>
      <c r="T48" s="90"/>
      <c r="U48" s="90"/>
      <c r="V48" s="90"/>
      <c r="W48" s="90"/>
    </row>
    <row r="49" spans="1:23" ht="12.75" customHeight="1" x14ac:dyDescent="0.2">
      <c r="A49" s="90"/>
      <c r="B49" s="489"/>
      <c r="C49" s="489"/>
      <c r="D49" s="33" t="s">
        <v>313</v>
      </c>
      <c r="E49" s="873" t="str">
        <f>Translations!$B$347</f>
        <v>Caracteristicile și amplasarea sistemelor de măsurare pentru determinarea datelor de activitate referitoare la fluxurile de sursă:</v>
      </c>
      <c r="F49" s="888"/>
      <c r="G49" s="888"/>
      <c r="H49" s="888"/>
      <c r="I49" s="888"/>
      <c r="J49" s="888"/>
      <c r="K49" s="888"/>
      <c r="L49" s="888"/>
      <c r="M49" s="888"/>
      <c r="N49" s="888"/>
      <c r="O49" s="408"/>
      <c r="P49" s="135"/>
      <c r="Q49" s="135"/>
      <c r="R49" s="90"/>
      <c r="S49" s="90"/>
      <c r="T49" s="90"/>
      <c r="U49" s="90"/>
      <c r="V49" s="90"/>
      <c r="W49" s="90"/>
    </row>
    <row r="50" spans="1:23" ht="12.75" customHeight="1" x14ac:dyDescent="0.2">
      <c r="A50" s="90"/>
      <c r="B50" s="489"/>
      <c r="C50" s="489"/>
      <c r="D50" s="33"/>
      <c r="E50" s="1026" t="str">
        <f>Translations!$B$348</f>
        <v>Descrieți caracteristicile și amplasarea sistemelor de măsurare care urmează să fie folosite pentru fiecare flux de sursă în cazul căruia emisiile sunt determinate prin calculare.</v>
      </c>
      <c r="F50" s="1165"/>
      <c r="G50" s="1165"/>
      <c r="H50" s="1165"/>
      <c r="I50" s="1165"/>
      <c r="J50" s="1165"/>
      <c r="K50" s="1165"/>
      <c r="L50" s="1165"/>
      <c r="M50" s="1165"/>
      <c r="N50" s="1165"/>
      <c r="O50" s="408"/>
      <c r="P50" s="135"/>
      <c r="Q50" s="135"/>
      <c r="R50" s="90"/>
      <c r="S50" s="90"/>
      <c r="T50" s="90"/>
      <c r="U50" s="90"/>
      <c r="V50" s="90"/>
      <c r="W50" s="90"/>
    </row>
    <row r="51" spans="1:23" ht="12.75" customHeight="1" x14ac:dyDescent="0.2">
      <c r="A51" s="90"/>
      <c r="B51" s="489"/>
      <c r="C51" s="489"/>
      <c r="D51" s="33"/>
      <c r="E51" s="1026" t="str">
        <f>Translations!$B$349</f>
        <v>La „Amplasament” trebuie să precizați unde se găsește contorul în cadrul instalației, precum și modul în care este identificat în schema de proces.</v>
      </c>
      <c r="F51" s="1165"/>
      <c r="G51" s="1165"/>
      <c r="H51" s="1165"/>
      <c r="I51" s="1165"/>
      <c r="J51" s="1165"/>
      <c r="K51" s="1165"/>
      <c r="L51" s="1165"/>
      <c r="M51" s="1165"/>
      <c r="N51" s="1165"/>
      <c r="O51" s="408"/>
      <c r="P51" s="135"/>
      <c r="Q51" s="135"/>
      <c r="R51" s="90"/>
      <c r="S51" s="90"/>
      <c r="T51" s="90"/>
      <c r="U51" s="90"/>
      <c r="V51" s="90"/>
      <c r="W51" s="90"/>
    </row>
    <row r="52" spans="1:23" ht="25.5" customHeight="1" x14ac:dyDescent="0.2">
      <c r="A52" s="90"/>
      <c r="B52" s="489"/>
      <c r="C52" s="489"/>
      <c r="D52" s="489"/>
      <c r="E52" s="1026" t="str">
        <f>Translations!$B$350</f>
        <v>Pentru fiecare instrument de măsură, introduceți incertitudinea specificată, inclusiv plaja aferentă acestei incertitudini, astfel cum este indicată în specificațiile producătorului. În unele cazuri, incertitudinea poate fi specificată pentru două plaje diferite. În acest caz, introduceți ambele plaje.</v>
      </c>
      <c r="F52" s="1165"/>
      <c r="G52" s="1165"/>
      <c r="H52" s="1165"/>
      <c r="I52" s="1165"/>
      <c r="J52" s="1165"/>
      <c r="K52" s="1165"/>
      <c r="L52" s="1165"/>
      <c r="M52" s="1165"/>
      <c r="N52" s="1165"/>
      <c r="O52" s="408"/>
      <c r="P52" s="136"/>
      <c r="Q52" s="136"/>
      <c r="R52" s="119"/>
      <c r="S52" s="112"/>
      <c r="T52" s="90"/>
      <c r="U52" s="90"/>
      <c r="V52" s="90"/>
      <c r="W52" s="90"/>
    </row>
    <row r="53" spans="1:23" ht="12.75" customHeight="1" x14ac:dyDescent="0.2">
      <c r="A53" s="90"/>
      <c r="B53" s="489"/>
      <c r="C53" s="489"/>
      <c r="D53" s="489"/>
      <c r="E53" s="1026" t="str">
        <f>Translations!$B$351</f>
        <v>Plaja de utilizare tipică se referă la plaja pentru care este utilizat de obicei instrumentul de măsură relevant în instalație.</v>
      </c>
      <c r="F53" s="1165"/>
      <c r="G53" s="1165"/>
      <c r="H53" s="1165"/>
      <c r="I53" s="1165"/>
      <c r="J53" s="1165"/>
      <c r="K53" s="1165"/>
      <c r="L53" s="1165"/>
      <c r="M53" s="1165"/>
      <c r="N53" s="1165"/>
      <c r="O53" s="408"/>
      <c r="P53" s="90"/>
      <c r="Q53" s="90"/>
      <c r="R53" s="90"/>
      <c r="S53" s="90"/>
      <c r="T53" s="90"/>
      <c r="U53" s="90"/>
      <c r="V53" s="90"/>
      <c r="W53" s="90"/>
    </row>
    <row r="54" spans="1:23" ht="38.25" customHeight="1" x14ac:dyDescent="0.2">
      <c r="A54" s="90"/>
      <c r="B54" s="489"/>
      <c r="C54" s="489"/>
      <c r="D54" s="489"/>
      <c r="E54" s="1026" t="str">
        <f>Translations!$B$352</f>
        <v>Ar trebui furnizată o descriere pentru toate dispozitivele de măsură care sunt relevante pentru monitorizarea emisiilor, inclusiv contoarele și subcontoarele folosite la deducerea cantităților utilizate în afara limitelor instalației. Dispozitivele de măsură folosite pentru măsurarea continuă a emisiilor (CEMS) trebuie specificate în foaia F_MeasurementBasedApproaches, secțiunea 9.c.</v>
      </c>
      <c r="F54" s="1165"/>
      <c r="G54" s="1165"/>
      <c r="H54" s="1165"/>
      <c r="I54" s="1165"/>
      <c r="J54" s="1165"/>
      <c r="K54" s="1165"/>
      <c r="L54" s="1165"/>
      <c r="M54" s="1165"/>
      <c r="N54" s="1165"/>
      <c r="O54" s="408"/>
      <c r="P54" s="90"/>
      <c r="Q54" s="90"/>
      <c r="R54" s="90"/>
      <c r="S54" s="90"/>
      <c r="T54" s="90"/>
      <c r="U54" s="90"/>
      <c r="V54" s="90"/>
      <c r="W54" s="90"/>
    </row>
    <row r="55" spans="1:23" ht="12.75" customHeight="1" x14ac:dyDescent="0.2">
      <c r="A55" s="90"/>
      <c r="B55" s="489"/>
      <c r="C55" s="489"/>
      <c r="D55" s="489"/>
      <c r="E55" s="1026" t="str">
        <f>Translations!$B$353</f>
        <v>„Tipul instrumentului de măsură”: selectați tipul corespunzător din lista verticală sau introduceți un tip mai potrivit.</v>
      </c>
      <c r="F55" s="1165"/>
      <c r="G55" s="1165"/>
      <c r="H55" s="1165"/>
      <c r="I55" s="1165"/>
      <c r="J55" s="1165"/>
      <c r="K55" s="1165"/>
      <c r="L55" s="1165"/>
      <c r="M55" s="1165"/>
      <c r="N55" s="1165"/>
      <c r="O55" s="408"/>
      <c r="P55" s="90"/>
      <c r="Q55" s="90"/>
      <c r="R55" s="90"/>
      <c r="S55" s="90"/>
      <c r="T55" s="90"/>
      <c r="U55" s="90"/>
      <c r="V55" s="90"/>
      <c r="W55" s="90"/>
    </row>
    <row r="56" spans="1:23" ht="25.5" customHeight="1" x14ac:dyDescent="0.2">
      <c r="A56" s="90"/>
      <c r="B56" s="489"/>
      <c r="C56" s="503"/>
      <c r="D56" s="33"/>
      <c r="E56" s="1075" t="str">
        <f>Translations!$B$354</f>
        <v>Lista instrumentelor introduse aici va fi disponibilă ca listă verticală pentru fiecare flux de sursă în foaia E_SourceStreams (litera b), unde trebuie făcută o trimitere la instrumentele de măsură relevante utilizate.</v>
      </c>
      <c r="F56" s="888"/>
      <c r="G56" s="888"/>
      <c r="H56" s="888"/>
      <c r="I56" s="888"/>
      <c r="J56" s="888"/>
      <c r="K56" s="888"/>
      <c r="L56" s="888"/>
      <c r="M56" s="888"/>
      <c r="N56" s="888"/>
      <c r="O56" s="408"/>
      <c r="P56" s="90"/>
      <c r="Q56" s="90"/>
      <c r="R56" s="90"/>
      <c r="S56" s="90"/>
      <c r="T56" s="90"/>
      <c r="U56" s="90"/>
      <c r="V56" s="90"/>
      <c r="W56" s="90"/>
    </row>
    <row r="57" spans="1:23" ht="25.5" customHeight="1" x14ac:dyDescent="0.2">
      <c r="A57" s="90"/>
      <c r="B57" s="489"/>
      <c r="C57" s="503"/>
      <c r="D57" s="33"/>
      <c r="E57" s="1075" t="str">
        <f>Translations!$B$355</f>
        <v>În cazul debitmetrelor de gaze, indicați Nm³/h în cazul în care compensarea p/T este integrată în instrument și m³ în mod de funcționare în cazul în care compensarea p/T este realizată de un instrument separat. În acest din urmă caz, enumerați de asemenea aceste instrumente separat.</v>
      </c>
      <c r="F57" s="888"/>
      <c r="G57" s="888"/>
      <c r="H57" s="888"/>
      <c r="I57" s="888"/>
      <c r="J57" s="888"/>
      <c r="K57" s="888"/>
      <c r="L57" s="888"/>
      <c r="M57" s="888"/>
      <c r="N57" s="888"/>
      <c r="O57" s="408"/>
      <c r="P57" s="90"/>
      <c r="Q57" s="90"/>
      <c r="R57" s="90"/>
      <c r="S57" s="90"/>
      <c r="T57" s="90"/>
      <c r="U57" s="90"/>
      <c r="V57" s="90"/>
      <c r="W57" s="90"/>
    </row>
    <row r="58" spans="1:23" ht="38.25" customHeight="1" x14ac:dyDescent="0.2">
      <c r="A58" s="90"/>
      <c r="B58" s="489"/>
      <c r="C58" s="503"/>
      <c r="D58" s="33"/>
      <c r="E58" s="1075" t="str">
        <f>Translations!$B$356</f>
        <v>Toate instrumentele utilizate trebuie să poată fi clar identificate cu ajutorul unui identificator unic (cum ar fi numărul de serie al instrumentului). Cu toate acestea, schimbul de instrumente (necesar, de exemplu, în urma unei avarii) nu va constitui o modificare semnificativă a planului de monitorizare în sensul articolului 15 alineatul (3). Prin urmare, identificarea unică ar trebui documentată separat de planul de monitorizare. Asigurați-vă că aveți stabilită o procedură scrisă corespunzătoare în acest scop.</v>
      </c>
      <c r="F58" s="888"/>
      <c r="G58" s="888"/>
      <c r="H58" s="888"/>
      <c r="I58" s="888"/>
      <c r="J58" s="888"/>
      <c r="K58" s="888"/>
      <c r="L58" s="888"/>
      <c r="M58" s="888"/>
      <c r="N58" s="888"/>
      <c r="O58" s="408"/>
      <c r="P58" s="90"/>
      <c r="Q58" s="90"/>
      <c r="R58" s="90"/>
      <c r="S58" s="90"/>
      <c r="T58" s="90"/>
      <c r="U58" s="90"/>
      <c r="V58" s="90"/>
      <c r="W58" s="90"/>
    </row>
    <row r="59" spans="1:23" ht="12.75" customHeight="1" x14ac:dyDescent="0.2">
      <c r="A59" s="90"/>
      <c r="B59" s="489"/>
      <c r="C59" s="503"/>
      <c r="D59" s="33"/>
      <c r="E59" s="957" t="str">
        <f>Translations!$B$135</f>
        <v>Pentru a afişa/ascunde exemplele, apăsați butonul „Exemple” din zona de navigație.</v>
      </c>
      <c r="F59" s="1073"/>
      <c r="G59" s="1073"/>
      <c r="H59" s="1073"/>
      <c r="I59" s="1073"/>
      <c r="J59" s="1073"/>
      <c r="K59" s="1073"/>
      <c r="L59" s="1073"/>
      <c r="M59" s="1073"/>
      <c r="N59" s="1073"/>
      <c r="O59" s="408"/>
      <c r="P59" s="90"/>
      <c r="Q59" s="90"/>
      <c r="R59" s="90"/>
      <c r="S59" s="90"/>
      <c r="T59" s="90"/>
      <c r="U59" s="90"/>
      <c r="V59" s="90"/>
      <c r="W59" s="90"/>
    </row>
    <row r="60" spans="1:23" ht="12" customHeight="1" x14ac:dyDescent="0.2">
      <c r="A60" s="90"/>
      <c r="B60" s="489"/>
      <c r="C60" s="489"/>
      <c r="D60" s="489"/>
      <c r="E60" s="408"/>
      <c r="F60" s="408"/>
      <c r="G60" s="408"/>
      <c r="H60" s="408"/>
      <c r="I60" s="408"/>
      <c r="J60" s="408"/>
      <c r="K60" s="489"/>
      <c r="L60" s="489"/>
      <c r="M60" s="489"/>
      <c r="N60" s="489"/>
      <c r="O60" s="408"/>
      <c r="P60" s="90"/>
      <c r="Q60" s="90"/>
      <c r="R60" s="90"/>
      <c r="S60" s="90"/>
      <c r="T60" s="90"/>
      <c r="U60" s="90"/>
      <c r="V60" s="90"/>
      <c r="W60" s="90"/>
    </row>
    <row r="61" spans="1:23" ht="25.5" customHeight="1" x14ac:dyDescent="0.2">
      <c r="A61" s="90"/>
      <c r="B61" s="489"/>
      <c r="E61" s="1118" t="str">
        <f>Translations!$B$357</f>
        <v>Ref.</v>
      </c>
      <c r="F61" s="1120" t="str">
        <f>Translations!$B$358</f>
        <v>Tipul instrumentului de măsură</v>
      </c>
      <c r="G61" s="1121"/>
      <c r="H61" s="1118" t="str">
        <f>Translations!$B$359</f>
        <v>Amplasare (ID intern)</v>
      </c>
      <c r="I61" s="1115" t="str">
        <f>Translations!$B$360</f>
        <v>Plaja de măsurare</v>
      </c>
      <c r="J61" s="1116"/>
      <c r="K61" s="1117"/>
      <c r="L61" s="1118" t="str">
        <f>Translations!$B$361</f>
        <v>Incertitudinea
specificată
(+/-%)</v>
      </c>
      <c r="M61" s="1115" t="str">
        <f>Translations!$B$362</f>
        <v>Plaja tipică de utilizare</v>
      </c>
      <c r="N61" s="1117"/>
      <c r="O61" s="408"/>
      <c r="P61" s="90"/>
      <c r="Q61" s="90"/>
      <c r="R61" s="90"/>
      <c r="S61" s="90"/>
      <c r="T61" s="90"/>
      <c r="U61" s="90"/>
      <c r="V61" s="90"/>
      <c r="W61" s="90"/>
    </row>
    <row r="62" spans="1:23" ht="12.75" customHeight="1" x14ac:dyDescent="0.2">
      <c r="A62" s="90"/>
      <c r="B62" s="489"/>
      <c r="E62" s="1119"/>
      <c r="F62" s="1122"/>
      <c r="G62" s="1123"/>
      <c r="H62" s="1119"/>
      <c r="I62" s="144" t="str">
        <f>Translations!$B$363</f>
        <v>unitate</v>
      </c>
      <c r="J62" s="144" t="str">
        <f>Translations!$B$364</f>
        <v>extremitatea inferioară</v>
      </c>
      <c r="K62" s="144" t="str">
        <f>Translations!$B$365</f>
        <v>extremitatea superioară</v>
      </c>
      <c r="L62" s="1119"/>
      <c r="M62" s="144" t="str">
        <f>Translations!$B$364</f>
        <v>extremitatea inferioară</v>
      </c>
      <c r="N62" s="144" t="str">
        <f>Translations!$B$365</f>
        <v>extremitatea superioară</v>
      </c>
      <c r="O62" s="408"/>
      <c r="P62" s="90"/>
      <c r="Q62" s="90"/>
      <c r="R62" s="90"/>
      <c r="S62" s="112" t="s">
        <v>357</v>
      </c>
      <c r="T62" s="112" t="s">
        <v>357</v>
      </c>
      <c r="U62" s="112" t="s">
        <v>357</v>
      </c>
      <c r="V62" s="145" t="s">
        <v>357</v>
      </c>
      <c r="W62" s="90"/>
    </row>
    <row r="63" spans="1:23" ht="12.75" customHeight="1" x14ac:dyDescent="0.2">
      <c r="A63" s="89" t="s">
        <v>413</v>
      </c>
      <c r="B63" s="489"/>
      <c r="E63" s="697" t="s">
        <v>89</v>
      </c>
      <c r="F63" s="698" t="str">
        <f>Translations!$B$366</f>
        <v>Contor cu pistoane rotative</v>
      </c>
      <c r="G63" s="699"/>
      <c r="H63" s="697" t="s">
        <v>233</v>
      </c>
      <c r="I63" s="697" t="s">
        <v>232</v>
      </c>
      <c r="J63" s="454">
        <v>0</v>
      </c>
      <c r="K63" s="454">
        <v>250</v>
      </c>
      <c r="L63" s="271">
        <v>3</v>
      </c>
      <c r="M63" s="1163">
        <v>500</v>
      </c>
      <c r="N63" s="1163">
        <v>750</v>
      </c>
      <c r="O63" s="408"/>
      <c r="P63" s="90"/>
      <c r="Q63" s="90"/>
      <c r="R63" s="90"/>
      <c r="S63" s="112"/>
      <c r="T63" s="112"/>
      <c r="U63" s="112"/>
      <c r="V63" s="145"/>
      <c r="W63" s="90"/>
    </row>
    <row r="64" spans="1:23" ht="12.75" customHeight="1" x14ac:dyDescent="0.2">
      <c r="A64" s="89" t="s">
        <v>413</v>
      </c>
      <c r="B64" s="489"/>
      <c r="E64" s="700"/>
      <c r="F64" s="701"/>
      <c r="G64" s="702"/>
      <c r="H64" s="700"/>
      <c r="I64" s="700"/>
      <c r="J64" s="455">
        <v>250</v>
      </c>
      <c r="K64" s="455">
        <v>1000</v>
      </c>
      <c r="L64" s="272">
        <v>1.5</v>
      </c>
      <c r="M64" s="1164"/>
      <c r="N64" s="1164"/>
      <c r="O64" s="408"/>
      <c r="P64" s="90"/>
      <c r="Q64" s="90"/>
      <c r="R64" s="90"/>
      <c r="S64" s="112"/>
      <c r="T64" s="112"/>
      <c r="U64" s="112"/>
      <c r="V64" s="145"/>
      <c r="W64" s="90"/>
    </row>
    <row r="65" spans="1:23" ht="12.75" customHeight="1" x14ac:dyDescent="0.2">
      <c r="A65" s="89" t="s">
        <v>413</v>
      </c>
      <c r="B65" s="489"/>
      <c r="E65" s="697" t="s">
        <v>90</v>
      </c>
      <c r="F65" s="698" t="str">
        <f>Translations!$B$367</f>
        <v>Platformă de cântărire</v>
      </c>
      <c r="G65" s="699"/>
      <c r="H65" s="697" t="s">
        <v>92</v>
      </c>
      <c r="I65" s="697" t="s">
        <v>91</v>
      </c>
      <c r="J65" s="454">
        <v>3000</v>
      </c>
      <c r="K65" s="454">
        <v>40000</v>
      </c>
      <c r="L65" s="271">
        <v>0.6</v>
      </c>
      <c r="M65" s="1163">
        <v>7500</v>
      </c>
      <c r="N65" s="1163">
        <v>40000</v>
      </c>
      <c r="O65" s="408"/>
      <c r="P65" s="90"/>
      <c r="Q65" s="90"/>
      <c r="R65" s="90"/>
      <c r="S65" s="112"/>
      <c r="T65" s="112"/>
      <c r="U65" s="112"/>
      <c r="V65" s="145"/>
      <c r="W65" s="90"/>
    </row>
    <row r="66" spans="1:23" ht="12.75" customHeight="1" thickBot="1" x14ac:dyDescent="0.25">
      <c r="A66" s="89" t="s">
        <v>413</v>
      </c>
      <c r="B66" s="489"/>
      <c r="E66" s="700"/>
      <c r="F66" s="701"/>
      <c r="G66" s="702"/>
      <c r="H66" s="700"/>
      <c r="I66" s="700"/>
      <c r="J66" s="455"/>
      <c r="K66" s="455"/>
      <c r="L66" s="272"/>
      <c r="M66" s="1164"/>
      <c r="N66" s="1164"/>
      <c r="O66" s="408"/>
      <c r="P66" s="90"/>
      <c r="Q66" s="90"/>
      <c r="R66" s="90"/>
      <c r="S66" s="112"/>
      <c r="T66" s="112"/>
      <c r="U66" s="112"/>
      <c r="V66" s="145"/>
      <c r="W66" s="90"/>
    </row>
    <row r="67" spans="1:23" ht="12.75" customHeight="1" x14ac:dyDescent="0.2">
      <c r="A67" s="90"/>
      <c r="B67" s="489"/>
      <c r="E67" s="703" t="s">
        <v>394</v>
      </c>
      <c r="F67" s="1127"/>
      <c r="G67" s="1128"/>
      <c r="H67" s="1161"/>
      <c r="I67" s="1161"/>
      <c r="J67" s="237"/>
      <c r="K67" s="237"/>
      <c r="L67" s="237"/>
      <c r="M67" s="1161"/>
      <c r="N67" s="1161"/>
      <c r="O67" s="408"/>
      <c r="P67" s="90"/>
      <c r="Q67" s="90"/>
      <c r="R67" s="90">
        <v>1</v>
      </c>
      <c r="S67" s="1183">
        <v>1</v>
      </c>
      <c r="T67" s="1182" t="str">
        <f>IF(ISBLANK(F67),"",MAX(T$66:T66)+1)</f>
        <v/>
      </c>
      <c r="U67" s="1182" t="str">
        <f>IF(ISBLANK(F67),"",E67 &amp; ": " &amp;F67)</f>
        <v/>
      </c>
      <c r="V67" s="114" t="str">
        <f t="shared" ref="V67:V88" si="0">IF(COUNTIF($T$67:$T$88,R67)=1,INDEX($U$67:$U$88,MATCH(R67,$T$67:$T$88,0)),EUconst_NA)</f>
        <v>n.a.</v>
      </c>
      <c r="W67" s="90"/>
    </row>
    <row r="68" spans="1:23" ht="12.75" customHeight="1" x14ac:dyDescent="0.2">
      <c r="A68" s="90"/>
      <c r="B68" s="489"/>
      <c r="E68" s="704"/>
      <c r="F68" s="1129"/>
      <c r="G68" s="1130"/>
      <c r="H68" s="1162"/>
      <c r="I68" s="1162"/>
      <c r="J68" s="238"/>
      <c r="K68" s="238"/>
      <c r="L68" s="239"/>
      <c r="M68" s="1162"/>
      <c r="N68" s="1162"/>
      <c r="O68" s="408"/>
      <c r="P68" s="90"/>
      <c r="Q68" s="90"/>
      <c r="R68" s="90">
        <v>2</v>
      </c>
      <c r="S68" s="1183"/>
      <c r="T68" s="1182"/>
      <c r="U68" s="1182"/>
      <c r="V68" s="115" t="str">
        <f t="shared" si="0"/>
        <v>n.a.</v>
      </c>
      <c r="W68" s="90"/>
    </row>
    <row r="69" spans="1:23" ht="12.75" customHeight="1" x14ac:dyDescent="0.2">
      <c r="A69" s="90"/>
      <c r="B69" s="489"/>
      <c r="E69" s="703" t="s">
        <v>395</v>
      </c>
      <c r="F69" s="1127"/>
      <c r="G69" s="1128"/>
      <c r="H69" s="1161"/>
      <c r="I69" s="1161"/>
      <c r="J69" s="237"/>
      <c r="K69" s="237"/>
      <c r="L69" s="237"/>
      <c r="M69" s="1161"/>
      <c r="N69" s="1161"/>
      <c r="O69" s="408"/>
      <c r="P69" s="90"/>
      <c r="Q69" s="90"/>
      <c r="R69" s="90">
        <v>3</v>
      </c>
      <c r="S69" s="1183">
        <v>2</v>
      </c>
      <c r="T69" s="1182" t="str">
        <f>IF(ISBLANK(F69),"",MAX(T$66:T68)+1)</f>
        <v/>
      </c>
      <c r="U69" s="1182" t="str">
        <f>IF(ISBLANK(F69),"",E69 &amp; ": " &amp;F69)</f>
        <v/>
      </c>
      <c r="V69" s="115" t="str">
        <f t="shared" si="0"/>
        <v>n.a.</v>
      </c>
      <c r="W69" s="90"/>
    </row>
    <row r="70" spans="1:23" ht="12.75" customHeight="1" x14ac:dyDescent="0.2">
      <c r="A70" s="90"/>
      <c r="B70" s="489"/>
      <c r="E70" s="704"/>
      <c r="F70" s="1129"/>
      <c r="G70" s="1130"/>
      <c r="H70" s="1162"/>
      <c r="I70" s="1162"/>
      <c r="J70" s="238"/>
      <c r="K70" s="238"/>
      <c r="L70" s="239"/>
      <c r="M70" s="1162"/>
      <c r="N70" s="1162"/>
      <c r="O70" s="408"/>
      <c r="P70" s="90"/>
      <c r="Q70" s="90"/>
      <c r="R70" s="90">
        <v>4</v>
      </c>
      <c r="S70" s="1183"/>
      <c r="T70" s="1182"/>
      <c r="U70" s="1182"/>
      <c r="V70" s="115" t="str">
        <f t="shared" si="0"/>
        <v>n.a.</v>
      </c>
      <c r="W70" s="90"/>
    </row>
    <row r="71" spans="1:23" ht="12.75" customHeight="1" x14ac:dyDescent="0.2">
      <c r="A71" s="90"/>
      <c r="B71" s="489"/>
      <c r="E71" s="703" t="s">
        <v>396</v>
      </c>
      <c r="F71" s="1127"/>
      <c r="G71" s="1128"/>
      <c r="H71" s="1161"/>
      <c r="I71" s="1161"/>
      <c r="J71" s="237"/>
      <c r="K71" s="237"/>
      <c r="L71" s="237"/>
      <c r="M71" s="1161"/>
      <c r="N71" s="1161"/>
      <c r="O71" s="408"/>
      <c r="P71" s="90"/>
      <c r="Q71" s="90"/>
      <c r="R71" s="90">
        <v>5</v>
      </c>
      <c r="S71" s="1183">
        <v>3</v>
      </c>
      <c r="T71" s="1182" t="str">
        <f>IF(ISBLANK(F71),"",MAX(T$66:T70)+1)</f>
        <v/>
      </c>
      <c r="U71" s="1182" t="str">
        <f>IF(ISBLANK(F71),"",E71 &amp; ": " &amp;F71)</f>
        <v/>
      </c>
      <c r="V71" s="115" t="str">
        <f t="shared" si="0"/>
        <v>n.a.</v>
      </c>
      <c r="W71" s="90"/>
    </row>
    <row r="72" spans="1:23" ht="12.75" customHeight="1" x14ac:dyDescent="0.2">
      <c r="A72" s="90"/>
      <c r="B72" s="489"/>
      <c r="E72" s="704"/>
      <c r="F72" s="1129"/>
      <c r="G72" s="1130"/>
      <c r="H72" s="1162"/>
      <c r="I72" s="1162"/>
      <c r="J72" s="238"/>
      <c r="K72" s="238"/>
      <c r="L72" s="239"/>
      <c r="M72" s="1162"/>
      <c r="N72" s="1162"/>
      <c r="O72" s="408"/>
      <c r="P72" s="90"/>
      <c r="Q72" s="90"/>
      <c r="R72" s="90">
        <v>6</v>
      </c>
      <c r="S72" s="1183"/>
      <c r="T72" s="1182"/>
      <c r="U72" s="1182"/>
      <c r="V72" s="115" t="str">
        <f t="shared" si="0"/>
        <v>n.a.</v>
      </c>
      <c r="W72" s="90"/>
    </row>
    <row r="73" spans="1:23" ht="12.75" customHeight="1" x14ac:dyDescent="0.2">
      <c r="A73" s="90"/>
      <c r="B73" s="489"/>
      <c r="E73" s="703" t="s">
        <v>397</v>
      </c>
      <c r="F73" s="1127"/>
      <c r="G73" s="1128"/>
      <c r="H73" s="1161"/>
      <c r="I73" s="1161"/>
      <c r="J73" s="237"/>
      <c r="K73" s="237"/>
      <c r="L73" s="237"/>
      <c r="M73" s="1161"/>
      <c r="N73" s="1161"/>
      <c r="O73" s="408"/>
      <c r="P73" s="90"/>
      <c r="Q73" s="90"/>
      <c r="R73" s="90">
        <v>7</v>
      </c>
      <c r="S73" s="1183">
        <v>4</v>
      </c>
      <c r="T73" s="1182" t="str">
        <f>IF(ISBLANK(F73),"",MAX(T$66:T72)+1)</f>
        <v/>
      </c>
      <c r="U73" s="1182" t="str">
        <f>IF(ISBLANK(F73),"",E73 &amp; ": " &amp;F73)</f>
        <v/>
      </c>
      <c r="V73" s="115" t="str">
        <f t="shared" si="0"/>
        <v>n.a.</v>
      </c>
      <c r="W73" s="90"/>
    </row>
    <row r="74" spans="1:23" ht="12.75" customHeight="1" x14ac:dyDescent="0.2">
      <c r="A74" s="90"/>
      <c r="B74" s="489"/>
      <c r="E74" s="704"/>
      <c r="F74" s="1129"/>
      <c r="G74" s="1130"/>
      <c r="H74" s="1162"/>
      <c r="I74" s="1162"/>
      <c r="J74" s="238"/>
      <c r="K74" s="238"/>
      <c r="L74" s="239"/>
      <c r="M74" s="1162"/>
      <c r="N74" s="1162"/>
      <c r="O74" s="408"/>
      <c r="P74" s="90"/>
      <c r="Q74" s="90"/>
      <c r="R74" s="90">
        <v>8</v>
      </c>
      <c r="S74" s="1183"/>
      <c r="T74" s="1182"/>
      <c r="U74" s="1182"/>
      <c r="V74" s="115" t="str">
        <f t="shared" si="0"/>
        <v>n.a.</v>
      </c>
      <c r="W74" s="90"/>
    </row>
    <row r="75" spans="1:23" ht="12.75" customHeight="1" x14ac:dyDescent="0.2">
      <c r="A75" s="90"/>
      <c r="B75" s="489"/>
      <c r="E75" s="703" t="s">
        <v>398</v>
      </c>
      <c r="F75" s="1127"/>
      <c r="G75" s="1128"/>
      <c r="H75" s="1161"/>
      <c r="I75" s="1161"/>
      <c r="J75" s="237"/>
      <c r="K75" s="237"/>
      <c r="L75" s="237"/>
      <c r="M75" s="1161"/>
      <c r="N75" s="1161"/>
      <c r="O75" s="408"/>
      <c r="P75" s="90"/>
      <c r="Q75" s="90"/>
      <c r="R75" s="90">
        <v>9</v>
      </c>
      <c r="S75" s="1183">
        <v>5</v>
      </c>
      <c r="T75" s="1182" t="str">
        <f>IF(ISBLANK(F75),"",MAX(T$66:T74)+1)</f>
        <v/>
      </c>
      <c r="U75" s="1182" t="str">
        <f>IF(ISBLANK(F75),"",E75 &amp; ": " &amp;F75)</f>
        <v/>
      </c>
      <c r="V75" s="115" t="str">
        <f t="shared" si="0"/>
        <v>n.a.</v>
      </c>
      <c r="W75" s="90"/>
    </row>
    <row r="76" spans="1:23" ht="12.75" customHeight="1" x14ac:dyDescent="0.2">
      <c r="A76" s="90"/>
      <c r="B76" s="489"/>
      <c r="E76" s="704"/>
      <c r="F76" s="1129"/>
      <c r="G76" s="1130"/>
      <c r="H76" s="1162"/>
      <c r="I76" s="1162"/>
      <c r="J76" s="238"/>
      <c r="K76" s="238"/>
      <c r="L76" s="239"/>
      <c r="M76" s="1162"/>
      <c r="N76" s="1162"/>
      <c r="O76" s="408"/>
      <c r="P76" s="90"/>
      <c r="Q76" s="90"/>
      <c r="R76" s="90">
        <v>10</v>
      </c>
      <c r="S76" s="1183"/>
      <c r="T76" s="1182"/>
      <c r="U76" s="1182"/>
      <c r="V76" s="115" t="str">
        <f t="shared" si="0"/>
        <v>n.a.</v>
      </c>
      <c r="W76" s="90"/>
    </row>
    <row r="77" spans="1:23" ht="12.75" customHeight="1" x14ac:dyDescent="0.2">
      <c r="A77" s="90"/>
      <c r="B77" s="489"/>
      <c r="E77" s="703" t="s">
        <v>399</v>
      </c>
      <c r="F77" s="1127"/>
      <c r="G77" s="1128"/>
      <c r="H77" s="1161"/>
      <c r="I77" s="1161"/>
      <c r="J77" s="237"/>
      <c r="K77" s="237"/>
      <c r="L77" s="237"/>
      <c r="M77" s="1161"/>
      <c r="N77" s="1161"/>
      <c r="O77" s="408"/>
      <c r="P77" s="90"/>
      <c r="Q77" s="90"/>
      <c r="R77" s="90">
        <v>11</v>
      </c>
      <c r="S77" s="1183">
        <v>6</v>
      </c>
      <c r="T77" s="1182" t="str">
        <f>IF(ISBLANK(F77),"",MAX(T$66:T76)+1)</f>
        <v/>
      </c>
      <c r="U77" s="1182" t="str">
        <f>IF(ISBLANK(F77),"",E77 &amp; ": " &amp;F77)</f>
        <v/>
      </c>
      <c r="V77" s="115" t="str">
        <f t="shared" si="0"/>
        <v>n.a.</v>
      </c>
      <c r="W77" s="90"/>
    </row>
    <row r="78" spans="1:23" ht="12.75" customHeight="1" x14ac:dyDescent="0.2">
      <c r="A78" s="90"/>
      <c r="B78" s="489"/>
      <c r="E78" s="704"/>
      <c r="F78" s="1129"/>
      <c r="G78" s="1130"/>
      <c r="H78" s="1162"/>
      <c r="I78" s="1162"/>
      <c r="J78" s="238"/>
      <c r="K78" s="238"/>
      <c r="L78" s="239"/>
      <c r="M78" s="1162"/>
      <c r="N78" s="1162"/>
      <c r="O78" s="408"/>
      <c r="P78" s="90"/>
      <c r="Q78" s="90"/>
      <c r="R78" s="90">
        <v>12</v>
      </c>
      <c r="S78" s="1183"/>
      <c r="T78" s="1182"/>
      <c r="U78" s="1182"/>
      <c r="V78" s="115" t="str">
        <f t="shared" si="0"/>
        <v>n.a.</v>
      </c>
      <c r="W78" s="90"/>
    </row>
    <row r="79" spans="1:23" ht="12.75" customHeight="1" x14ac:dyDescent="0.2">
      <c r="A79" s="90"/>
      <c r="B79" s="489"/>
      <c r="E79" s="703" t="s">
        <v>400</v>
      </c>
      <c r="F79" s="1127"/>
      <c r="G79" s="1128"/>
      <c r="H79" s="1161"/>
      <c r="I79" s="1161"/>
      <c r="J79" s="237"/>
      <c r="K79" s="237"/>
      <c r="L79" s="237"/>
      <c r="M79" s="1161"/>
      <c r="N79" s="1161"/>
      <c r="O79" s="408"/>
      <c r="P79" s="90"/>
      <c r="Q79" s="90"/>
      <c r="R79" s="90">
        <v>13</v>
      </c>
      <c r="S79" s="1183">
        <v>7</v>
      </c>
      <c r="T79" s="1182" t="str">
        <f>IF(ISBLANK(F79),"",MAX(T$66:T78)+1)</f>
        <v/>
      </c>
      <c r="U79" s="1182" t="str">
        <f>IF(ISBLANK(F79),"",E79 &amp; ": " &amp;F79)</f>
        <v/>
      </c>
      <c r="V79" s="115" t="str">
        <f t="shared" si="0"/>
        <v>n.a.</v>
      </c>
      <c r="W79" s="90"/>
    </row>
    <row r="80" spans="1:23" ht="12.75" customHeight="1" x14ac:dyDescent="0.2">
      <c r="A80" s="90"/>
      <c r="B80" s="489"/>
      <c r="E80" s="704"/>
      <c r="F80" s="1129"/>
      <c r="G80" s="1130"/>
      <c r="H80" s="1162"/>
      <c r="I80" s="1162"/>
      <c r="J80" s="238"/>
      <c r="K80" s="238"/>
      <c r="L80" s="239"/>
      <c r="M80" s="1162"/>
      <c r="N80" s="1162"/>
      <c r="O80" s="408"/>
      <c r="P80" s="90"/>
      <c r="Q80" s="90"/>
      <c r="R80" s="90">
        <v>14</v>
      </c>
      <c r="S80" s="1183"/>
      <c r="T80" s="1182"/>
      <c r="U80" s="1182"/>
      <c r="V80" s="115" t="str">
        <f t="shared" si="0"/>
        <v>n.a.</v>
      </c>
      <c r="W80" s="90"/>
    </row>
    <row r="81" spans="1:23" ht="12.75" customHeight="1" x14ac:dyDescent="0.2">
      <c r="A81" s="90"/>
      <c r="B81" s="489"/>
      <c r="E81" s="703" t="s">
        <v>401</v>
      </c>
      <c r="F81" s="1127"/>
      <c r="G81" s="1128"/>
      <c r="H81" s="1161"/>
      <c r="I81" s="1161"/>
      <c r="J81" s="237"/>
      <c r="K81" s="237"/>
      <c r="L81" s="237"/>
      <c r="M81" s="1161"/>
      <c r="N81" s="1161"/>
      <c r="O81" s="408"/>
      <c r="P81" s="90"/>
      <c r="Q81" s="90"/>
      <c r="R81" s="90">
        <v>15</v>
      </c>
      <c r="S81" s="1183">
        <v>8</v>
      </c>
      <c r="T81" s="1182" t="str">
        <f>IF(ISBLANK(F81),"",MAX(T$66:T80)+1)</f>
        <v/>
      </c>
      <c r="U81" s="1182" t="str">
        <f>IF(ISBLANK(F81),"",E81 &amp; ": " &amp;F81)</f>
        <v/>
      </c>
      <c r="V81" s="115" t="str">
        <f t="shared" si="0"/>
        <v>n.a.</v>
      </c>
      <c r="W81" s="90"/>
    </row>
    <row r="82" spans="1:23" ht="12.75" customHeight="1" x14ac:dyDescent="0.2">
      <c r="A82" s="90"/>
      <c r="B82" s="489"/>
      <c r="E82" s="704"/>
      <c r="F82" s="1129"/>
      <c r="G82" s="1130"/>
      <c r="H82" s="1162"/>
      <c r="I82" s="1162"/>
      <c r="J82" s="238"/>
      <c r="K82" s="238"/>
      <c r="L82" s="239"/>
      <c r="M82" s="1162"/>
      <c r="N82" s="1162"/>
      <c r="O82" s="408"/>
      <c r="P82" s="90"/>
      <c r="Q82" s="90"/>
      <c r="R82" s="90">
        <v>16</v>
      </c>
      <c r="S82" s="1183"/>
      <c r="T82" s="1182"/>
      <c r="U82" s="1182"/>
      <c r="V82" s="115" t="str">
        <f t="shared" si="0"/>
        <v>n.a.</v>
      </c>
      <c r="W82" s="90"/>
    </row>
    <row r="83" spans="1:23" ht="12.75" customHeight="1" x14ac:dyDescent="0.2">
      <c r="A83" s="90"/>
      <c r="B83" s="489"/>
      <c r="E83" s="703" t="s">
        <v>202</v>
      </c>
      <c r="F83" s="1127"/>
      <c r="G83" s="1128"/>
      <c r="H83" s="1161"/>
      <c r="I83" s="1161"/>
      <c r="J83" s="237"/>
      <c r="K83" s="237"/>
      <c r="L83" s="237"/>
      <c r="M83" s="1161"/>
      <c r="N83" s="1161"/>
      <c r="O83" s="408"/>
      <c r="P83" s="90"/>
      <c r="Q83" s="90"/>
      <c r="R83" s="90">
        <v>17</v>
      </c>
      <c r="S83" s="1183">
        <v>9</v>
      </c>
      <c r="T83" s="1182" t="str">
        <f>IF(ISBLANK(F83),"",MAX(T$66:T82)+1)</f>
        <v/>
      </c>
      <c r="U83" s="1182" t="str">
        <f>IF(ISBLANK(F83),"",E83 &amp; ": " &amp;F83)</f>
        <v/>
      </c>
      <c r="V83" s="115" t="str">
        <f t="shared" si="0"/>
        <v>n.a.</v>
      </c>
      <c r="W83" s="90"/>
    </row>
    <row r="84" spans="1:23" ht="12.75" customHeight="1" x14ac:dyDescent="0.2">
      <c r="A84" s="90"/>
      <c r="B84" s="489"/>
      <c r="E84" s="704"/>
      <c r="F84" s="1129"/>
      <c r="G84" s="1130"/>
      <c r="H84" s="1162"/>
      <c r="I84" s="1162"/>
      <c r="J84" s="238"/>
      <c r="K84" s="238"/>
      <c r="L84" s="239"/>
      <c r="M84" s="1162"/>
      <c r="N84" s="1162"/>
      <c r="O84" s="408"/>
      <c r="P84" s="90"/>
      <c r="Q84" s="90"/>
      <c r="R84" s="90">
        <v>18</v>
      </c>
      <c r="S84" s="1183"/>
      <c r="T84" s="1182"/>
      <c r="U84" s="1182"/>
      <c r="V84" s="115" t="str">
        <f t="shared" si="0"/>
        <v>n.a.</v>
      </c>
      <c r="W84" s="90"/>
    </row>
    <row r="85" spans="1:23" ht="12.75" customHeight="1" x14ac:dyDescent="0.2">
      <c r="A85" s="90"/>
      <c r="B85" s="489"/>
      <c r="E85" s="703" t="s">
        <v>203</v>
      </c>
      <c r="F85" s="1127"/>
      <c r="G85" s="1128"/>
      <c r="H85" s="1161"/>
      <c r="I85" s="1161"/>
      <c r="J85" s="237"/>
      <c r="K85" s="237"/>
      <c r="L85" s="237"/>
      <c r="M85" s="1161"/>
      <c r="N85" s="1161"/>
      <c r="O85" s="408"/>
      <c r="P85" s="90"/>
      <c r="Q85" s="90"/>
      <c r="R85" s="90">
        <v>19</v>
      </c>
      <c r="S85" s="1183">
        <v>10</v>
      </c>
      <c r="T85" s="1182" t="str">
        <f>IF(ISBLANK(F85),"",MAX(T$66:T84)+1)</f>
        <v/>
      </c>
      <c r="U85" s="1182" t="str">
        <f>IF(ISBLANK(F85),"",E85 &amp; ": " &amp;F85)</f>
        <v/>
      </c>
      <c r="V85" s="115" t="str">
        <f t="shared" si="0"/>
        <v>n.a.</v>
      </c>
      <c r="W85" s="90"/>
    </row>
    <row r="86" spans="1:23" ht="12.75" customHeight="1" thickBot="1" x14ac:dyDescent="0.25">
      <c r="A86" s="90"/>
      <c r="B86" s="489"/>
      <c r="E86" s="704"/>
      <c r="F86" s="1129"/>
      <c r="G86" s="1130"/>
      <c r="H86" s="1162"/>
      <c r="I86" s="1162"/>
      <c r="J86" s="238"/>
      <c r="K86" s="238"/>
      <c r="L86" s="239"/>
      <c r="M86" s="1162"/>
      <c r="N86" s="1162"/>
      <c r="O86" s="408"/>
      <c r="P86" s="90"/>
      <c r="Q86" s="90"/>
      <c r="R86" s="90">
        <v>20</v>
      </c>
      <c r="S86" s="1183"/>
      <c r="T86" s="1182"/>
      <c r="U86" s="1182"/>
      <c r="V86" s="122" t="str">
        <f t="shared" si="0"/>
        <v>n.a.</v>
      </c>
      <c r="W86" s="90"/>
    </row>
    <row r="87" spans="1:23" ht="12.75" hidden="1" customHeight="1" x14ac:dyDescent="0.2">
      <c r="A87" s="90" t="s">
        <v>322</v>
      </c>
      <c r="B87" s="489"/>
      <c r="E87" s="703"/>
      <c r="F87" s="1127"/>
      <c r="G87" s="1128"/>
      <c r="H87" s="1161"/>
      <c r="I87" s="1161"/>
      <c r="J87" s="237"/>
      <c r="K87" s="237"/>
      <c r="L87" s="237"/>
      <c r="M87" s="1161"/>
      <c r="N87" s="1161"/>
      <c r="O87" s="408"/>
      <c r="P87" s="90"/>
      <c r="Q87" s="90"/>
      <c r="R87" s="90"/>
      <c r="S87" s="1183"/>
      <c r="T87" s="1182" t="str">
        <f>IF(ISBLANK(F87),"",MAX(T$66:T86)+1)</f>
        <v/>
      </c>
      <c r="U87" s="1182" t="str">
        <f>IF(ISBLANK(F87),"",E87 &amp; ": " &amp;F87)</f>
        <v/>
      </c>
      <c r="V87" s="114" t="str">
        <f t="shared" si="0"/>
        <v>n.a.</v>
      </c>
      <c r="W87" s="90"/>
    </row>
    <row r="88" spans="1:23" ht="12.75" hidden="1" customHeight="1" thickBot="1" x14ac:dyDescent="0.25">
      <c r="A88" s="90" t="s">
        <v>322</v>
      </c>
      <c r="B88" s="489"/>
      <c r="E88" s="704"/>
      <c r="F88" s="1129"/>
      <c r="G88" s="1130"/>
      <c r="H88" s="1162"/>
      <c r="I88" s="1162"/>
      <c r="J88" s="238"/>
      <c r="K88" s="238"/>
      <c r="L88" s="239"/>
      <c r="M88" s="1162"/>
      <c r="N88" s="1162"/>
      <c r="O88" s="408"/>
      <c r="P88" s="90"/>
      <c r="Q88" s="90"/>
      <c r="R88" s="90"/>
      <c r="S88" s="1183"/>
      <c r="T88" s="1182"/>
      <c r="U88" s="1182"/>
      <c r="V88" s="122" t="str">
        <f t="shared" si="0"/>
        <v>n.a.</v>
      </c>
      <c r="W88" s="90"/>
    </row>
    <row r="89" spans="1:23" ht="12.75" customHeight="1" x14ac:dyDescent="0.2">
      <c r="A89" s="90" t="s">
        <v>5</v>
      </c>
      <c r="B89" s="489"/>
      <c r="C89" s="489"/>
      <c r="D89" s="489"/>
      <c r="E89" s="507"/>
      <c r="F89" s="507"/>
      <c r="G89" s="507"/>
      <c r="H89" s="507"/>
      <c r="I89" s="507"/>
      <c r="J89" s="507"/>
      <c r="K89" s="507"/>
      <c r="L89" s="507"/>
      <c r="M89" s="508"/>
      <c r="N89" s="508"/>
      <c r="O89" s="408"/>
      <c r="P89" s="137"/>
      <c r="Q89" s="137"/>
      <c r="R89" s="137"/>
      <c r="S89" s="90"/>
      <c r="T89" s="90"/>
      <c r="U89" s="90"/>
      <c r="V89" s="132"/>
      <c r="W89" s="90"/>
    </row>
    <row r="90" spans="1:23" ht="5.0999999999999996" customHeight="1" x14ac:dyDescent="0.2">
      <c r="A90" s="89"/>
      <c r="B90" s="489"/>
      <c r="C90" s="503"/>
      <c r="D90" s="33"/>
      <c r="E90" s="489"/>
      <c r="F90" s="489"/>
      <c r="G90" s="1193" t="str">
        <f>Translations!$B$368</f>
        <v>Apăsați pe „+” pentru a adăuga mai multe instrumente de măsură</v>
      </c>
      <c r="H90" s="1194"/>
      <c r="I90" s="1194"/>
      <c r="J90" s="1194"/>
      <c r="K90" s="1195"/>
      <c r="L90" s="489"/>
      <c r="M90" s="408"/>
      <c r="N90" s="489"/>
      <c r="O90" s="408"/>
      <c r="P90" s="90"/>
      <c r="Q90" s="90"/>
      <c r="R90" s="90"/>
      <c r="S90" s="90"/>
      <c r="T90" s="90"/>
      <c r="U90" s="124"/>
      <c r="V90" s="90"/>
      <c r="W90" s="93"/>
    </row>
    <row r="91" spans="1:23" ht="12.75" customHeight="1" x14ac:dyDescent="0.2">
      <c r="A91" s="89"/>
      <c r="B91" s="489"/>
      <c r="C91" s="503"/>
      <c r="D91" s="33"/>
      <c r="E91" s="489"/>
      <c r="F91" s="489"/>
      <c r="G91" s="1196"/>
      <c r="H91" s="1197"/>
      <c r="I91" s="1197"/>
      <c r="J91" s="1197"/>
      <c r="K91" s="1198"/>
      <c r="L91" s="489"/>
      <c r="M91" s="408"/>
      <c r="N91" s="489"/>
      <c r="O91" s="408"/>
      <c r="P91" s="90"/>
      <c r="Q91" s="90"/>
      <c r="R91" s="90"/>
      <c r="S91" s="90"/>
      <c r="T91" s="90"/>
      <c r="U91" s="124"/>
      <c r="V91" s="90"/>
      <c r="W91" s="93"/>
    </row>
    <row r="92" spans="1:23" ht="5.0999999999999996" customHeight="1" x14ac:dyDescent="0.2">
      <c r="A92" s="89"/>
      <c r="B92" s="489"/>
      <c r="C92" s="503"/>
      <c r="D92" s="33"/>
      <c r="E92" s="489"/>
      <c r="F92" s="489"/>
      <c r="G92" s="1199"/>
      <c r="H92" s="1200"/>
      <c r="I92" s="1200"/>
      <c r="J92" s="1200"/>
      <c r="K92" s="1201"/>
      <c r="L92" s="489"/>
      <c r="M92" s="408"/>
      <c r="N92" s="489"/>
      <c r="O92" s="408"/>
      <c r="P92" s="90"/>
      <c r="Q92" s="90"/>
      <c r="R92" s="90"/>
      <c r="S92" s="90"/>
      <c r="T92" s="90"/>
      <c r="U92" s="124"/>
      <c r="V92" s="90"/>
      <c r="W92" s="93"/>
    </row>
    <row r="93" spans="1:23" ht="12.75" customHeight="1" x14ac:dyDescent="0.2">
      <c r="A93" s="90"/>
      <c r="B93" s="489"/>
      <c r="C93" s="489"/>
      <c r="D93" s="489"/>
      <c r="E93" s="489"/>
      <c r="F93" s="489"/>
      <c r="G93" s="489"/>
      <c r="H93" s="489"/>
      <c r="I93" s="489"/>
      <c r="J93" s="489"/>
      <c r="K93" s="489"/>
      <c r="L93" s="489"/>
      <c r="M93" s="489"/>
      <c r="N93" s="489"/>
      <c r="O93" s="408"/>
      <c r="P93" s="90"/>
      <c r="Q93" s="90"/>
      <c r="R93" s="90"/>
      <c r="S93" s="90"/>
      <c r="T93" s="90"/>
      <c r="U93" s="90"/>
      <c r="V93" s="90"/>
      <c r="W93" s="90"/>
    </row>
    <row r="94" spans="1:23" ht="12.75" customHeight="1" x14ac:dyDescent="0.2">
      <c r="A94" s="90"/>
      <c r="B94" s="489"/>
      <c r="C94" s="489"/>
      <c r="D94" s="120" t="s">
        <v>186</v>
      </c>
      <c r="E94" s="1114" t="str">
        <f>Translations!$B$369</f>
        <v>Titlul și referința documentului privind evaluarea calculelor de incertitudine:</v>
      </c>
      <c r="F94" s="1114"/>
      <c r="G94" s="1114"/>
      <c r="H94" s="1114"/>
      <c r="I94" s="1098"/>
      <c r="J94" s="1124"/>
      <c r="K94" s="1213"/>
      <c r="L94" s="1213"/>
      <c r="M94" s="1213"/>
      <c r="N94" s="1125"/>
      <c r="O94" s="408"/>
      <c r="P94" s="137"/>
      <c r="Q94" s="137"/>
      <c r="R94" s="137"/>
      <c r="S94" s="90"/>
      <c r="T94" s="90"/>
      <c r="U94" s="90"/>
      <c r="V94" s="132"/>
      <c r="W94" s="447" t="b">
        <f>CNTR_SmallEmitter=TRUE</f>
        <v>0</v>
      </c>
    </row>
    <row r="95" spans="1:23" ht="25.5" customHeight="1" x14ac:dyDescent="0.2">
      <c r="A95" s="90"/>
      <c r="B95" s="489"/>
      <c r="C95" s="489"/>
      <c r="D95" s="489"/>
      <c r="E95" s="1026" t="str">
        <f>Translations!$B$370</f>
        <v xml:space="preserve">Trebuie să furnizați dovezi pentru a demonstra conformitatea cu nivelurile aplicate, în conformitate cu articolul 12. Enumerați trimiterile la calculele de incertitudine și/sau la schemele aferente în caseta de deasupra. </v>
      </c>
      <c r="F95" s="1165"/>
      <c r="G95" s="1165"/>
      <c r="H95" s="1165"/>
      <c r="I95" s="1165"/>
      <c r="J95" s="1165"/>
      <c r="K95" s="1165"/>
      <c r="L95" s="1165"/>
      <c r="M95" s="1165"/>
      <c r="N95" s="1165"/>
      <c r="O95" s="408"/>
      <c r="P95" s="137"/>
      <c r="Q95" s="137"/>
      <c r="R95" s="137"/>
      <c r="S95" s="90"/>
      <c r="T95" s="90"/>
      <c r="U95" s="90"/>
      <c r="V95" s="90"/>
      <c r="W95" s="90"/>
    </row>
    <row r="96" spans="1:23" ht="12.75" customHeight="1" x14ac:dyDescent="0.2">
      <c r="A96" s="90"/>
      <c r="B96" s="489"/>
      <c r="C96" s="489"/>
      <c r="D96" s="489"/>
      <c r="E96" s="957" t="str">
        <f>Translations!$B$371</f>
        <v>Precizăm că, în conformitate cu articolul 47 alineatul (3), instalațiile cu emisii reduse nu au obligația de a prezenta acest document către AC.</v>
      </c>
      <c r="F96" s="1210"/>
      <c r="G96" s="1210"/>
      <c r="H96" s="1210"/>
      <c r="I96" s="1210"/>
      <c r="J96" s="1210"/>
      <c r="K96" s="1210"/>
      <c r="L96" s="1210"/>
      <c r="M96" s="1210"/>
      <c r="N96" s="1210"/>
      <c r="O96" s="408"/>
      <c r="P96" s="137"/>
      <c r="Q96" s="137"/>
      <c r="R96" s="137"/>
      <c r="S96" s="90"/>
      <c r="T96" s="90"/>
      <c r="U96" s="90"/>
      <c r="V96" s="90"/>
      <c r="W96" s="90"/>
    </row>
    <row r="97" spans="1:23" ht="5.0999999999999996" customHeight="1" x14ac:dyDescent="0.2">
      <c r="A97" s="90"/>
      <c r="B97" s="489"/>
      <c r="C97" s="489"/>
      <c r="D97" s="489"/>
      <c r="E97" s="408"/>
      <c r="F97" s="408"/>
      <c r="G97" s="408"/>
      <c r="H97" s="509"/>
      <c r="I97" s="508"/>
      <c r="J97" s="508"/>
      <c r="K97" s="508"/>
      <c r="L97" s="508"/>
      <c r="M97" s="508"/>
      <c r="N97" s="508"/>
      <c r="O97" s="408"/>
      <c r="P97" s="137"/>
      <c r="Q97" s="137"/>
      <c r="R97" s="137"/>
      <c r="S97" s="90"/>
      <c r="T97" s="90"/>
      <c r="U97" s="90"/>
      <c r="V97" s="90"/>
      <c r="W97" s="90"/>
    </row>
    <row r="98" spans="1:23" ht="12.75" customHeight="1" x14ac:dyDescent="0.2">
      <c r="A98" s="93"/>
      <c r="B98" s="510"/>
      <c r="C98" s="510"/>
      <c r="D98" s="33" t="s">
        <v>314</v>
      </c>
      <c r="E98" s="873" t="str">
        <f>Translations!$B$372</f>
        <v>Lista surselor de informații pentru valorile implicite ale parametrilor de calcul:</v>
      </c>
      <c r="F98" s="888"/>
      <c r="G98" s="888"/>
      <c r="H98" s="888"/>
      <c r="I98" s="888"/>
      <c r="J98" s="888"/>
      <c r="K98" s="888"/>
      <c r="L98" s="888"/>
      <c r="M98" s="888"/>
      <c r="N98" s="888"/>
      <c r="O98" s="408"/>
      <c r="P98" s="105"/>
      <c r="Q98" s="105"/>
      <c r="R98" s="93"/>
      <c r="S98" s="93"/>
      <c r="T98" s="93"/>
      <c r="U98" s="93"/>
      <c r="V98" s="90"/>
      <c r="W98" s="93"/>
    </row>
    <row r="99" spans="1:23" ht="12.75" customHeight="1" x14ac:dyDescent="0.2">
      <c r="A99" s="90"/>
      <c r="B99" s="489"/>
      <c r="C99" s="489"/>
      <c r="D99" s="489"/>
      <c r="E99" s="1026" t="str">
        <f>Translations!$B$373</f>
        <v xml:space="preserve">Enumerați toate sursele de informații relevante, de la care obțineți valori implicite pentru parametrii de calcul în conformitate cu articolul 31. </v>
      </c>
      <c r="F99" s="1165"/>
      <c r="G99" s="1165"/>
      <c r="H99" s="1165"/>
      <c r="I99" s="1165"/>
      <c r="J99" s="1165"/>
      <c r="K99" s="1165"/>
      <c r="L99" s="1165"/>
      <c r="M99" s="1165"/>
      <c r="N99" s="1165"/>
      <c r="O99" s="408"/>
      <c r="P99" s="140"/>
      <c r="Q99" s="140"/>
      <c r="R99" s="148"/>
      <c r="S99" s="112"/>
      <c r="T99" s="90"/>
      <c r="U99" s="90"/>
      <c r="V99" s="90"/>
      <c r="W99" s="90"/>
    </row>
    <row r="100" spans="1:23" ht="12.75" customHeight="1" x14ac:dyDescent="0.2">
      <c r="A100" s="90"/>
      <c r="B100" s="489"/>
      <c r="C100" s="489"/>
      <c r="D100" s="489"/>
      <c r="E100" s="1075" t="str">
        <f>Translations!$B$374</f>
        <v>Acestea sunt de regulă surse statice, precum de exemplu inventarul național, IPCC, anexa VI la RMR, Manualul de chimie și fizică („Handbook of Chemistry and Physics”) Handbook of Chemistry and Physicsetc.</v>
      </c>
      <c r="F100" s="1075"/>
      <c r="G100" s="1075"/>
      <c r="H100" s="1075"/>
      <c r="I100" s="1075"/>
      <c r="J100" s="1075"/>
      <c r="K100" s="1075"/>
      <c r="L100" s="1075"/>
      <c r="M100" s="1075"/>
      <c r="N100" s="1075"/>
      <c r="O100" s="408"/>
      <c r="P100" s="140"/>
      <c r="Q100" s="140"/>
      <c r="R100" s="148"/>
      <c r="S100" s="112"/>
      <c r="T100" s="90"/>
      <c r="U100" s="90"/>
      <c r="V100" s="90"/>
      <c r="W100" s="90"/>
    </row>
    <row r="101" spans="1:23" ht="25.5" customHeight="1" x14ac:dyDescent="0.2">
      <c r="A101" s="90"/>
      <c r="B101" s="489"/>
      <c r="C101" s="489"/>
      <c r="D101" s="489"/>
      <c r="E101" s="1075" t="str">
        <f>Translations!$B$375</f>
        <v>Numai în cazul în care valoarea implicită se schimbă anual, operatorul trebuie să specifice sursa aplicabilă autorizată a valorii respective prin intermediul unei surse dinamice, precum site-ul web al AC.</v>
      </c>
      <c r="F101" s="1075"/>
      <c r="G101" s="1075"/>
      <c r="H101" s="1075"/>
      <c r="I101" s="1075"/>
      <c r="J101" s="1075"/>
      <c r="K101" s="1075"/>
      <c r="L101" s="1075"/>
      <c r="M101" s="1075"/>
      <c r="N101" s="1075"/>
      <c r="O101" s="408"/>
      <c r="P101" s="140"/>
      <c r="Q101" s="140"/>
      <c r="R101" s="148"/>
      <c r="S101" s="112"/>
      <c r="T101" s="90"/>
      <c r="U101" s="90"/>
      <c r="V101" s="90"/>
      <c r="W101" s="90"/>
    </row>
    <row r="102" spans="1:23" ht="12.75" customHeight="1" x14ac:dyDescent="0.2">
      <c r="A102" s="90"/>
      <c r="B102" s="489"/>
      <c r="C102" s="489"/>
      <c r="D102" s="489"/>
      <c r="E102" s="1075" t="str">
        <f>Translations!$B$376</f>
        <v>Această listă va fi disponibilă ca listă verticală în foaia E_SourceStreams [tabelul (g)] pentru a face trimitere la sursele de informații privind parametrii de calcul relevanți ai fiecărui flux de sursă.</v>
      </c>
      <c r="F102" s="1075"/>
      <c r="G102" s="1075"/>
      <c r="H102" s="1075"/>
      <c r="I102" s="1075"/>
      <c r="J102" s="1075"/>
      <c r="K102" s="1075"/>
      <c r="L102" s="1075"/>
      <c r="M102" s="1075"/>
      <c r="N102" s="1075"/>
      <c r="O102" s="408"/>
      <c r="P102" s="140"/>
      <c r="Q102" s="140"/>
      <c r="R102" s="148"/>
      <c r="S102" s="112"/>
      <c r="T102" s="90"/>
      <c r="U102" s="90"/>
      <c r="V102" s="90"/>
      <c r="W102" s="90"/>
    </row>
    <row r="103" spans="1:23" ht="12.75" customHeight="1" x14ac:dyDescent="0.2">
      <c r="A103" s="90"/>
      <c r="B103" s="489"/>
      <c r="C103" s="503"/>
      <c r="D103" s="33"/>
      <c r="E103" s="957" t="str">
        <f>Translations!$B$135</f>
        <v>Pentru a afişa/ascunde exemplele, apăsați butonul „Exemple” din zona de navigație.</v>
      </c>
      <c r="F103" s="1073"/>
      <c r="G103" s="1073"/>
      <c r="H103" s="1073"/>
      <c r="I103" s="1073"/>
      <c r="J103" s="1073"/>
      <c r="K103" s="1073"/>
      <c r="L103" s="1073"/>
      <c r="M103" s="1073"/>
      <c r="N103" s="1073"/>
      <c r="O103" s="408"/>
      <c r="P103" s="140"/>
      <c r="Q103" s="140"/>
      <c r="R103" s="148"/>
      <c r="S103" s="112"/>
      <c r="T103" s="90"/>
      <c r="U103" s="90"/>
      <c r="V103" s="90"/>
      <c r="W103" s="90"/>
    </row>
    <row r="104" spans="1:23" ht="5.0999999999999996" customHeight="1" x14ac:dyDescent="0.2">
      <c r="A104" s="90"/>
      <c r="B104" s="489"/>
      <c r="C104" s="489"/>
      <c r="D104" s="489"/>
      <c r="E104" s="489"/>
      <c r="F104" s="489"/>
      <c r="G104" s="489"/>
      <c r="H104" s="489"/>
      <c r="I104" s="489"/>
      <c r="J104" s="489"/>
      <c r="K104" s="489"/>
      <c r="L104" s="489"/>
      <c r="M104" s="489"/>
      <c r="N104" s="489"/>
      <c r="O104" s="408"/>
      <c r="P104" s="90"/>
      <c r="Q104" s="90"/>
      <c r="R104" s="123"/>
      <c r="S104" s="90"/>
      <c r="T104" s="90"/>
      <c r="U104" s="90"/>
      <c r="V104" s="93"/>
      <c r="W104" s="90"/>
    </row>
    <row r="105" spans="1:23" ht="23.25" customHeight="1" x14ac:dyDescent="0.2">
      <c r="A105" s="90"/>
      <c r="B105" s="489"/>
      <c r="C105" s="489"/>
      <c r="D105" s="489"/>
      <c r="E105" s="404" t="str">
        <f>Translations!$B$377</f>
        <v>Ref. sursă de informații</v>
      </c>
      <c r="F105" s="1184" t="str">
        <f>Translations!$B$378</f>
        <v xml:space="preserve">Descrierea sursei de informații </v>
      </c>
      <c r="G105" s="1185"/>
      <c r="H105" s="1185"/>
      <c r="I105" s="1185"/>
      <c r="J105" s="1185"/>
      <c r="K105" s="1185"/>
      <c r="L105" s="1185"/>
      <c r="M105" s="1094"/>
      <c r="N105" s="1037"/>
      <c r="O105" s="408"/>
      <c r="P105" s="90"/>
      <c r="Q105" s="90"/>
      <c r="R105" s="123"/>
      <c r="S105" s="90"/>
      <c r="T105" s="112" t="s">
        <v>357</v>
      </c>
      <c r="U105" s="90"/>
      <c r="V105" s="112" t="s">
        <v>357</v>
      </c>
      <c r="W105" s="112" t="s">
        <v>357</v>
      </c>
    </row>
    <row r="106" spans="1:23" ht="12.75" customHeight="1" x14ac:dyDescent="0.2">
      <c r="A106" s="89" t="s">
        <v>413</v>
      </c>
      <c r="B106" s="489"/>
      <c r="C106" s="489"/>
      <c r="D106" s="489"/>
      <c r="E106" s="456" t="s">
        <v>93</v>
      </c>
      <c r="F106" s="1178" t="str">
        <f>Translations!$B$379</f>
        <v>Inventarul național al GES, actualizat anual (a se vedea http://Dummy.address.test). Se folosește valoarea cea mai recentă publicată în 2011.</v>
      </c>
      <c r="G106" s="1179"/>
      <c r="H106" s="1179"/>
      <c r="I106" s="1179"/>
      <c r="J106" s="1179"/>
      <c r="K106" s="1179"/>
      <c r="L106" s="1179"/>
      <c r="M106" s="1179"/>
      <c r="N106" s="1177"/>
      <c r="O106" s="408"/>
      <c r="P106" s="90"/>
      <c r="Q106" s="90"/>
      <c r="R106" s="123"/>
      <c r="S106" s="90"/>
      <c r="T106" s="112"/>
      <c r="U106" s="90"/>
      <c r="V106" s="112"/>
      <c r="W106" s="112"/>
    </row>
    <row r="107" spans="1:23" ht="12.75" customHeight="1" x14ac:dyDescent="0.2">
      <c r="A107" s="89" t="s">
        <v>413</v>
      </c>
      <c r="B107" s="489"/>
      <c r="C107" s="489"/>
      <c r="D107" s="489"/>
      <c r="E107" s="456" t="s">
        <v>94</v>
      </c>
      <c r="F107" s="1178" t="str">
        <f>Translations!$B$380</f>
        <v>Manualul de chimie și fizică, ed. 92, http://www.hbcpnetbase.com/</v>
      </c>
      <c r="G107" s="1179"/>
      <c r="H107" s="1179"/>
      <c r="I107" s="1179"/>
      <c r="J107" s="1179"/>
      <c r="K107" s="1179"/>
      <c r="L107" s="1179"/>
      <c r="M107" s="1179"/>
      <c r="N107" s="1177"/>
      <c r="O107" s="408"/>
      <c r="P107" s="90"/>
      <c r="Q107" s="90"/>
      <c r="R107" s="123"/>
      <c r="S107" s="90"/>
      <c r="T107" s="112"/>
      <c r="U107" s="90"/>
      <c r="V107" s="112"/>
      <c r="W107" s="112"/>
    </row>
    <row r="108" spans="1:23" ht="12.75" customHeight="1" thickBot="1" x14ac:dyDescent="0.25">
      <c r="A108" s="89" t="s">
        <v>413</v>
      </c>
      <c r="B108" s="489"/>
      <c r="C108" s="489"/>
      <c r="D108" s="489"/>
      <c r="E108" s="456" t="s">
        <v>95</v>
      </c>
      <c r="F108" s="1178" t="str">
        <f>Translations!$B$381</f>
        <v>Analiza puterii calorifice nete și a factorului de emisie ale fluxului de sursă „păcură” din august 2011</v>
      </c>
      <c r="G108" s="1179"/>
      <c r="H108" s="1179"/>
      <c r="I108" s="1179"/>
      <c r="J108" s="1179"/>
      <c r="K108" s="1179"/>
      <c r="L108" s="1179"/>
      <c r="M108" s="1179"/>
      <c r="N108" s="1177"/>
      <c r="O108" s="408"/>
      <c r="P108" s="90"/>
      <c r="Q108" s="90"/>
      <c r="R108" s="123"/>
      <c r="S108" s="90"/>
      <c r="T108" s="112"/>
      <c r="U108" s="90"/>
      <c r="V108" s="112"/>
      <c r="W108" s="112"/>
    </row>
    <row r="109" spans="1:23" ht="12.75" customHeight="1" x14ac:dyDescent="0.2">
      <c r="A109" s="90"/>
      <c r="B109" s="489"/>
      <c r="C109" s="489"/>
      <c r="D109" s="489"/>
      <c r="E109" s="106" t="s">
        <v>114</v>
      </c>
      <c r="F109" s="1068"/>
      <c r="G109" s="1069"/>
      <c r="H109" s="1069"/>
      <c r="I109" s="1069"/>
      <c r="J109" s="1069"/>
      <c r="K109" s="1069"/>
      <c r="L109" s="1069"/>
      <c r="M109" s="1010"/>
      <c r="N109" s="1011"/>
      <c r="O109" s="408"/>
      <c r="P109" s="90"/>
      <c r="Q109" s="90"/>
      <c r="R109" s="123"/>
      <c r="S109" s="90"/>
      <c r="T109" s="146">
        <v>1</v>
      </c>
      <c r="U109" s="90"/>
      <c r="V109" s="147" t="str">
        <f>IF(ISBLANK(F109),"",MAX(V$107:V107)+1)</f>
        <v/>
      </c>
      <c r="W109" s="448" t="str">
        <f t="shared" ref="W109:W124" si="1">IF(COUNTIF($V$109:$V$124,T109)=1,INDEX($E$109:$E$124,MATCH(T109,$V$109:$V$124,0)) &amp; ": " &amp; INDEX($F$109:$F$124,MATCH(T109,$V$109:$V$124,0)),EUconst_NA)</f>
        <v>n.a.</v>
      </c>
    </row>
    <row r="110" spans="1:23" ht="12.75" customHeight="1" x14ac:dyDescent="0.2">
      <c r="A110" s="90"/>
      <c r="B110" s="489"/>
      <c r="C110" s="489"/>
      <c r="D110" s="489"/>
      <c r="E110" s="106" t="s">
        <v>115</v>
      </c>
      <c r="F110" s="1068"/>
      <c r="G110" s="1069"/>
      <c r="H110" s="1069"/>
      <c r="I110" s="1069"/>
      <c r="J110" s="1069"/>
      <c r="K110" s="1069"/>
      <c r="L110" s="1069"/>
      <c r="M110" s="1010"/>
      <c r="N110" s="1011"/>
      <c r="O110" s="408"/>
      <c r="P110" s="90"/>
      <c r="Q110" s="90"/>
      <c r="R110" s="123"/>
      <c r="S110" s="90"/>
      <c r="T110" s="146">
        <v>2</v>
      </c>
      <c r="U110" s="90"/>
      <c r="V110" s="147" t="str">
        <f>IF(ISBLANK(F110),"",MAX(V$107:V109)+1)</f>
        <v/>
      </c>
      <c r="W110" s="449" t="str">
        <f t="shared" si="1"/>
        <v>n.a.</v>
      </c>
    </row>
    <row r="111" spans="1:23" ht="12.75" customHeight="1" x14ac:dyDescent="0.2">
      <c r="A111" s="90"/>
      <c r="B111" s="489"/>
      <c r="C111" s="489"/>
      <c r="D111" s="489"/>
      <c r="E111" s="106" t="s">
        <v>116</v>
      </c>
      <c r="F111" s="1068"/>
      <c r="G111" s="1069"/>
      <c r="H111" s="1069"/>
      <c r="I111" s="1069"/>
      <c r="J111" s="1069"/>
      <c r="K111" s="1069"/>
      <c r="L111" s="1069"/>
      <c r="M111" s="1010"/>
      <c r="N111" s="1011"/>
      <c r="O111" s="408"/>
      <c r="P111" s="90"/>
      <c r="Q111" s="90"/>
      <c r="R111" s="123"/>
      <c r="S111" s="90"/>
      <c r="T111" s="146">
        <v>3</v>
      </c>
      <c r="U111" s="90"/>
      <c r="V111" s="147" t="str">
        <f>IF(ISBLANK(F111),"",MAX(V$107:V110)+1)</f>
        <v/>
      </c>
      <c r="W111" s="449" t="str">
        <f t="shared" si="1"/>
        <v>n.a.</v>
      </c>
    </row>
    <row r="112" spans="1:23" ht="12.75" customHeight="1" x14ac:dyDescent="0.2">
      <c r="A112" s="90"/>
      <c r="B112" s="489"/>
      <c r="C112" s="489"/>
      <c r="D112" s="489"/>
      <c r="E112" s="106" t="s">
        <v>117</v>
      </c>
      <c r="F112" s="1068"/>
      <c r="G112" s="1069"/>
      <c r="H112" s="1069"/>
      <c r="I112" s="1069"/>
      <c r="J112" s="1069"/>
      <c r="K112" s="1069"/>
      <c r="L112" s="1069"/>
      <c r="M112" s="1010"/>
      <c r="N112" s="1011"/>
      <c r="O112" s="408"/>
      <c r="P112" s="90"/>
      <c r="Q112" s="90"/>
      <c r="R112" s="123"/>
      <c r="S112" s="90"/>
      <c r="T112" s="146">
        <v>4</v>
      </c>
      <c r="U112" s="90"/>
      <c r="V112" s="147" t="str">
        <f>IF(ISBLANK(F112),"",MAX(V$107:V111)+1)</f>
        <v/>
      </c>
      <c r="W112" s="449" t="str">
        <f t="shared" si="1"/>
        <v>n.a.</v>
      </c>
    </row>
    <row r="113" spans="1:23" ht="12.75" customHeight="1" x14ac:dyDescent="0.2">
      <c r="A113" s="90"/>
      <c r="B113" s="489"/>
      <c r="C113" s="489"/>
      <c r="D113" s="489"/>
      <c r="E113" s="106" t="s">
        <v>118</v>
      </c>
      <c r="F113" s="1068"/>
      <c r="G113" s="1069"/>
      <c r="H113" s="1069"/>
      <c r="I113" s="1069"/>
      <c r="J113" s="1069"/>
      <c r="K113" s="1069"/>
      <c r="L113" s="1069"/>
      <c r="M113" s="1010"/>
      <c r="N113" s="1011"/>
      <c r="O113" s="408"/>
      <c r="P113" s="90"/>
      <c r="Q113" s="90"/>
      <c r="R113" s="123"/>
      <c r="S113" s="90"/>
      <c r="T113" s="146">
        <v>5</v>
      </c>
      <c r="U113" s="90"/>
      <c r="V113" s="299" t="str">
        <f>IF(ISBLANK(F113),"",MAX(V$107:V112)+1)</f>
        <v/>
      </c>
      <c r="W113" s="450" t="str">
        <f t="shared" si="1"/>
        <v>n.a.</v>
      </c>
    </row>
    <row r="114" spans="1:23" ht="12.75" customHeight="1" x14ac:dyDescent="0.2">
      <c r="A114" s="90"/>
      <c r="B114" s="489"/>
      <c r="C114" s="489"/>
      <c r="D114" s="489"/>
      <c r="E114" s="106" t="s">
        <v>119</v>
      </c>
      <c r="F114" s="1068"/>
      <c r="G114" s="1069"/>
      <c r="H114" s="1069"/>
      <c r="I114" s="1069"/>
      <c r="J114" s="1069"/>
      <c r="K114" s="1069"/>
      <c r="L114" s="1069"/>
      <c r="M114" s="1010"/>
      <c r="N114" s="1011"/>
      <c r="O114" s="408"/>
      <c r="P114" s="90"/>
      <c r="Q114" s="90"/>
      <c r="R114" s="123"/>
      <c r="S114" s="90"/>
      <c r="T114" s="146">
        <v>6</v>
      </c>
      <c r="U114" s="90"/>
      <c r="V114" s="299" t="str">
        <f>IF(ISBLANK(F114),"",MAX(V$107:V113)+1)</f>
        <v/>
      </c>
      <c r="W114" s="450" t="str">
        <f t="shared" si="1"/>
        <v>n.a.</v>
      </c>
    </row>
    <row r="115" spans="1:23" ht="12.75" customHeight="1" x14ac:dyDescent="0.2">
      <c r="A115" s="90"/>
      <c r="B115" s="489"/>
      <c r="C115" s="489"/>
      <c r="D115" s="489"/>
      <c r="E115" s="106" t="s">
        <v>120</v>
      </c>
      <c r="F115" s="1068"/>
      <c r="G115" s="1069"/>
      <c r="H115" s="1069"/>
      <c r="I115" s="1069"/>
      <c r="J115" s="1069"/>
      <c r="K115" s="1069"/>
      <c r="L115" s="1069"/>
      <c r="M115" s="1010"/>
      <c r="N115" s="1011"/>
      <c r="O115" s="408"/>
      <c r="P115" s="90"/>
      <c r="Q115" s="90"/>
      <c r="R115" s="123"/>
      <c r="S115" s="90"/>
      <c r="T115" s="146">
        <v>7</v>
      </c>
      <c r="U115" s="90"/>
      <c r="V115" s="299" t="str">
        <f>IF(ISBLANK(F115),"",MAX(V$107:V114)+1)</f>
        <v/>
      </c>
      <c r="W115" s="450" t="str">
        <f t="shared" si="1"/>
        <v>n.a.</v>
      </c>
    </row>
    <row r="116" spans="1:23" ht="12.75" customHeight="1" x14ac:dyDescent="0.2">
      <c r="A116" s="90"/>
      <c r="B116" s="489"/>
      <c r="C116" s="489"/>
      <c r="D116" s="489"/>
      <c r="E116" s="106" t="s">
        <v>121</v>
      </c>
      <c r="F116" s="1068"/>
      <c r="G116" s="1069"/>
      <c r="H116" s="1069"/>
      <c r="I116" s="1069"/>
      <c r="J116" s="1069"/>
      <c r="K116" s="1069"/>
      <c r="L116" s="1069"/>
      <c r="M116" s="1010"/>
      <c r="N116" s="1011"/>
      <c r="O116" s="408"/>
      <c r="P116" s="90"/>
      <c r="Q116" s="90"/>
      <c r="R116" s="123"/>
      <c r="S116" s="90"/>
      <c r="T116" s="146">
        <v>8</v>
      </c>
      <c r="U116" s="90"/>
      <c r="V116" s="299" t="str">
        <f>IF(ISBLANK(F116),"",MAX(V$107:V115)+1)</f>
        <v/>
      </c>
      <c r="W116" s="450" t="str">
        <f t="shared" si="1"/>
        <v>n.a.</v>
      </c>
    </row>
    <row r="117" spans="1:23" ht="12.75" customHeight="1" x14ac:dyDescent="0.2">
      <c r="A117" s="90"/>
      <c r="B117" s="489"/>
      <c r="C117" s="489"/>
      <c r="D117" s="489"/>
      <c r="E117" s="106" t="s">
        <v>122</v>
      </c>
      <c r="F117" s="1068"/>
      <c r="G117" s="1069"/>
      <c r="H117" s="1069"/>
      <c r="I117" s="1069"/>
      <c r="J117" s="1069"/>
      <c r="K117" s="1069"/>
      <c r="L117" s="1069"/>
      <c r="M117" s="1010"/>
      <c r="N117" s="1011"/>
      <c r="O117" s="408"/>
      <c r="P117" s="90"/>
      <c r="Q117" s="90"/>
      <c r="R117" s="123"/>
      <c r="S117" s="90"/>
      <c r="T117" s="146">
        <v>9</v>
      </c>
      <c r="U117" s="90"/>
      <c r="V117" s="299" t="str">
        <f>IF(ISBLANK(F117),"",MAX(V$107:V116)+1)</f>
        <v/>
      </c>
      <c r="W117" s="450" t="str">
        <f t="shared" si="1"/>
        <v>n.a.</v>
      </c>
    </row>
    <row r="118" spans="1:23" ht="12.75" customHeight="1" x14ac:dyDescent="0.2">
      <c r="A118" s="90"/>
      <c r="B118" s="489"/>
      <c r="C118" s="489"/>
      <c r="D118" s="489"/>
      <c r="E118" s="106" t="s">
        <v>123</v>
      </c>
      <c r="F118" s="1068"/>
      <c r="G118" s="1069"/>
      <c r="H118" s="1069"/>
      <c r="I118" s="1069"/>
      <c r="J118" s="1069"/>
      <c r="K118" s="1069"/>
      <c r="L118" s="1069"/>
      <c r="M118" s="1010"/>
      <c r="N118" s="1011"/>
      <c r="O118" s="408"/>
      <c r="P118" s="90"/>
      <c r="Q118" s="90"/>
      <c r="R118" s="123"/>
      <c r="S118" s="90"/>
      <c r="T118" s="146">
        <v>10</v>
      </c>
      <c r="U118" s="90"/>
      <c r="V118" s="299" t="str">
        <f>IF(ISBLANK(F118),"",MAX(V$107:V117)+1)</f>
        <v/>
      </c>
      <c r="W118" s="450" t="str">
        <f t="shared" si="1"/>
        <v>n.a.</v>
      </c>
    </row>
    <row r="119" spans="1:23" ht="12.75" customHeight="1" x14ac:dyDescent="0.2">
      <c r="A119" s="90"/>
      <c r="B119" s="489"/>
      <c r="C119" s="489"/>
      <c r="D119" s="489"/>
      <c r="E119" s="106" t="s">
        <v>124</v>
      </c>
      <c r="F119" s="1068"/>
      <c r="G119" s="1069"/>
      <c r="H119" s="1069"/>
      <c r="I119" s="1069"/>
      <c r="J119" s="1069"/>
      <c r="K119" s="1069"/>
      <c r="L119" s="1069"/>
      <c r="M119" s="1010"/>
      <c r="N119" s="1011"/>
      <c r="O119" s="408"/>
      <c r="P119" s="90"/>
      <c r="Q119" s="90"/>
      <c r="R119" s="123"/>
      <c r="S119" s="90"/>
      <c r="T119" s="146">
        <v>11</v>
      </c>
      <c r="U119" s="90"/>
      <c r="V119" s="299" t="str">
        <f>IF(ISBLANK(F119),"",MAX(V$107:V118)+1)</f>
        <v/>
      </c>
      <c r="W119" s="450" t="str">
        <f t="shared" si="1"/>
        <v>n.a.</v>
      </c>
    </row>
    <row r="120" spans="1:23" ht="12.75" customHeight="1" x14ac:dyDescent="0.2">
      <c r="A120" s="90"/>
      <c r="B120" s="489"/>
      <c r="C120" s="489"/>
      <c r="D120" s="489"/>
      <c r="E120" s="106" t="s">
        <v>125</v>
      </c>
      <c r="F120" s="1068"/>
      <c r="G120" s="1069"/>
      <c r="H120" s="1069"/>
      <c r="I120" s="1069"/>
      <c r="J120" s="1069"/>
      <c r="K120" s="1069"/>
      <c r="L120" s="1069"/>
      <c r="M120" s="1010"/>
      <c r="N120" s="1011"/>
      <c r="O120" s="408"/>
      <c r="P120" s="90"/>
      <c r="Q120" s="90"/>
      <c r="R120" s="123"/>
      <c r="S120" s="90"/>
      <c r="T120" s="146">
        <v>12</v>
      </c>
      <c r="U120" s="90"/>
      <c r="V120" s="299" t="str">
        <f>IF(ISBLANK(F120),"",MAX(V$107:V119)+1)</f>
        <v/>
      </c>
      <c r="W120" s="450" t="str">
        <f t="shared" si="1"/>
        <v>n.a.</v>
      </c>
    </row>
    <row r="121" spans="1:23" ht="12.75" customHeight="1" x14ac:dyDescent="0.2">
      <c r="A121" s="90"/>
      <c r="B121" s="489"/>
      <c r="C121" s="489"/>
      <c r="D121" s="489"/>
      <c r="E121" s="106" t="s">
        <v>126</v>
      </c>
      <c r="F121" s="1068"/>
      <c r="G121" s="1069"/>
      <c r="H121" s="1069"/>
      <c r="I121" s="1069"/>
      <c r="J121" s="1069"/>
      <c r="K121" s="1069"/>
      <c r="L121" s="1069"/>
      <c r="M121" s="1010"/>
      <c r="N121" s="1011"/>
      <c r="O121" s="408"/>
      <c r="P121" s="90"/>
      <c r="Q121" s="90"/>
      <c r="R121" s="123"/>
      <c r="S121" s="90"/>
      <c r="T121" s="146">
        <v>13</v>
      </c>
      <c r="U121" s="90"/>
      <c r="V121" s="299" t="str">
        <f>IF(ISBLANK(F121),"",MAX(V$107:V120)+1)</f>
        <v/>
      </c>
      <c r="W121" s="450" t="str">
        <f t="shared" si="1"/>
        <v>n.a.</v>
      </c>
    </row>
    <row r="122" spans="1:23" ht="12.75" customHeight="1" x14ac:dyDescent="0.2">
      <c r="A122" s="90"/>
      <c r="B122" s="489"/>
      <c r="C122" s="489"/>
      <c r="D122" s="489"/>
      <c r="E122" s="106" t="s">
        <v>127</v>
      </c>
      <c r="F122" s="1068"/>
      <c r="G122" s="1069"/>
      <c r="H122" s="1069"/>
      <c r="I122" s="1069"/>
      <c r="J122" s="1069"/>
      <c r="K122" s="1069"/>
      <c r="L122" s="1069"/>
      <c r="M122" s="1010"/>
      <c r="N122" s="1011"/>
      <c r="O122" s="408"/>
      <c r="P122" s="90"/>
      <c r="Q122" s="90"/>
      <c r="R122" s="123"/>
      <c r="S122" s="90"/>
      <c r="T122" s="146">
        <v>14</v>
      </c>
      <c r="U122" s="90"/>
      <c r="V122" s="299" t="str">
        <f>IF(ISBLANK(F122),"",MAX(V$107:V121)+1)</f>
        <v/>
      </c>
      <c r="W122" s="450" t="str">
        <f t="shared" si="1"/>
        <v>n.a.</v>
      </c>
    </row>
    <row r="123" spans="1:23" ht="12.75" customHeight="1" x14ac:dyDescent="0.2">
      <c r="A123" s="90"/>
      <c r="B123" s="489"/>
      <c r="C123" s="489"/>
      <c r="D123" s="489"/>
      <c r="E123" s="106" t="s">
        <v>128</v>
      </c>
      <c r="F123" s="1068"/>
      <c r="G123" s="1069"/>
      <c r="H123" s="1069"/>
      <c r="I123" s="1069"/>
      <c r="J123" s="1069"/>
      <c r="K123" s="1069"/>
      <c r="L123" s="1069"/>
      <c r="M123" s="1010"/>
      <c r="N123" s="1011"/>
      <c r="O123" s="408"/>
      <c r="P123" s="90"/>
      <c r="Q123" s="90"/>
      <c r="R123" s="123"/>
      <c r="S123" s="90"/>
      <c r="T123" s="146">
        <v>15</v>
      </c>
      <c r="U123" s="90"/>
      <c r="V123" s="299" t="str">
        <f>IF(ISBLANK(F123),"",MAX(V$107:V122)+1)</f>
        <v/>
      </c>
      <c r="W123" s="450" t="str">
        <f t="shared" si="1"/>
        <v>n.a.</v>
      </c>
    </row>
    <row r="124" spans="1:23" ht="12.75" hidden="1" customHeight="1" thickBot="1" x14ac:dyDescent="0.25">
      <c r="A124" s="89" t="s">
        <v>322</v>
      </c>
      <c r="B124" s="489"/>
      <c r="C124" s="489"/>
      <c r="D124" s="489"/>
      <c r="E124" s="106"/>
      <c r="F124" s="1068"/>
      <c r="G124" s="1069"/>
      <c r="H124" s="1069"/>
      <c r="I124" s="1069"/>
      <c r="J124" s="1069"/>
      <c r="K124" s="1069"/>
      <c r="L124" s="1069"/>
      <c r="M124" s="1010"/>
      <c r="N124" s="1011"/>
      <c r="O124" s="408"/>
      <c r="P124" s="90"/>
      <c r="Q124" s="90"/>
      <c r="R124" s="123"/>
      <c r="S124" s="90"/>
      <c r="T124" s="146"/>
      <c r="U124" s="90"/>
      <c r="V124" s="299" t="str">
        <f>IF(ISBLANK(F124),"",MAX(V$107:V123)+1)</f>
        <v/>
      </c>
      <c r="W124" s="451" t="str">
        <f t="shared" si="1"/>
        <v>n.a.</v>
      </c>
    </row>
    <row r="125" spans="1:23" ht="12.75" customHeight="1" x14ac:dyDescent="0.2">
      <c r="A125" s="89" t="s">
        <v>2</v>
      </c>
      <c r="B125" s="489"/>
      <c r="C125" s="489"/>
      <c r="D125" s="489"/>
      <c r="E125" s="489"/>
      <c r="F125" s="489"/>
      <c r="G125" s="489"/>
      <c r="H125" s="489"/>
      <c r="I125" s="489"/>
      <c r="J125" s="489"/>
      <c r="K125" s="489"/>
      <c r="L125" s="489"/>
      <c r="M125" s="489"/>
      <c r="N125" s="489"/>
      <c r="O125" s="408"/>
      <c r="P125" s="90"/>
      <c r="Q125" s="90"/>
      <c r="R125" s="90"/>
      <c r="S125" s="90"/>
      <c r="T125" s="90"/>
      <c r="U125" s="90"/>
      <c r="V125" s="90"/>
      <c r="W125" s="90"/>
    </row>
    <row r="126" spans="1:23" ht="5.0999999999999996" customHeight="1" x14ac:dyDescent="0.2">
      <c r="A126" s="89"/>
      <c r="B126" s="489"/>
      <c r="C126" s="503"/>
      <c r="D126" s="33"/>
      <c r="E126" s="489"/>
      <c r="F126" s="489"/>
      <c r="G126" s="1211" t="str">
        <f>Translations!$B$382</f>
        <v>Apăsați pe „+” pentru a adăuga mai multe surse de informații</v>
      </c>
      <c r="H126" s="1211"/>
      <c r="I126" s="1211"/>
      <c r="J126" s="1211"/>
      <c r="K126" s="1212"/>
      <c r="L126" s="489"/>
      <c r="M126" s="408"/>
      <c r="N126" s="489"/>
      <c r="O126" s="408"/>
      <c r="P126" s="90"/>
      <c r="Q126" s="90"/>
      <c r="R126" s="90"/>
      <c r="S126" s="90"/>
      <c r="T126" s="90"/>
      <c r="U126" s="124"/>
      <c r="V126" s="90"/>
      <c r="W126" s="93"/>
    </row>
    <row r="127" spans="1:23" ht="12.75" customHeight="1" x14ac:dyDescent="0.2">
      <c r="A127" s="89"/>
      <c r="B127" s="489"/>
      <c r="C127" s="503"/>
      <c r="D127" s="33"/>
      <c r="E127" s="489"/>
      <c r="F127" s="489"/>
      <c r="G127" s="1211"/>
      <c r="H127" s="1211"/>
      <c r="I127" s="1211"/>
      <c r="J127" s="1211"/>
      <c r="K127" s="1212"/>
      <c r="L127" s="489"/>
      <c r="M127" s="408"/>
      <c r="N127" s="489"/>
      <c r="O127" s="408"/>
      <c r="P127" s="90"/>
      <c r="Q127" s="90"/>
      <c r="R127" s="90"/>
      <c r="S127" s="90"/>
      <c r="T127" s="90"/>
      <c r="U127" s="124"/>
      <c r="V127" s="90"/>
      <c r="W127" s="93"/>
    </row>
    <row r="128" spans="1:23" ht="5.0999999999999996" customHeight="1" x14ac:dyDescent="0.2">
      <c r="A128" s="89"/>
      <c r="B128" s="489"/>
      <c r="C128" s="503"/>
      <c r="D128" s="33"/>
      <c r="E128" s="489"/>
      <c r="F128" s="489"/>
      <c r="G128" s="1211"/>
      <c r="H128" s="1211"/>
      <c r="I128" s="1211"/>
      <c r="J128" s="1211"/>
      <c r="K128" s="1212"/>
      <c r="L128" s="489"/>
      <c r="M128" s="408"/>
      <c r="N128" s="489"/>
      <c r="O128" s="408"/>
      <c r="P128" s="90"/>
      <c r="Q128" s="90"/>
      <c r="R128" s="90"/>
      <c r="S128" s="90"/>
      <c r="T128" s="90"/>
      <c r="U128" s="124"/>
      <c r="V128" s="90"/>
      <c r="W128" s="93"/>
    </row>
    <row r="129" spans="1:23" ht="12.75" customHeight="1" x14ac:dyDescent="0.2">
      <c r="A129" s="90"/>
      <c r="B129" s="489"/>
      <c r="C129" s="489"/>
      <c r="D129" s="489"/>
      <c r="E129" s="489"/>
      <c r="F129" s="489"/>
      <c r="G129" s="489"/>
      <c r="H129" s="489"/>
      <c r="I129" s="489"/>
      <c r="J129" s="489"/>
      <c r="K129" s="489"/>
      <c r="L129" s="489"/>
      <c r="M129" s="489"/>
      <c r="N129" s="489"/>
      <c r="O129" s="408"/>
      <c r="P129" s="90"/>
      <c r="Q129" s="90"/>
      <c r="R129" s="90"/>
      <c r="S129" s="90"/>
      <c r="T129" s="90"/>
      <c r="U129" s="90"/>
      <c r="V129" s="90"/>
      <c r="W129" s="90"/>
    </row>
    <row r="130" spans="1:23" ht="12.75" customHeight="1" x14ac:dyDescent="0.2">
      <c r="A130" s="90"/>
      <c r="B130" s="489"/>
      <c r="C130" s="489"/>
      <c r="D130" s="33" t="s">
        <v>315</v>
      </c>
      <c r="E130" s="873" t="str">
        <f>Translations!$B$383</f>
        <v>Laboratoare și metode utilizate pentru analiza parametrilor de calcul:</v>
      </c>
      <c r="F130" s="888"/>
      <c r="G130" s="888"/>
      <c r="H130" s="888"/>
      <c r="I130" s="888"/>
      <c r="J130" s="888"/>
      <c r="K130" s="888"/>
      <c r="L130" s="888"/>
      <c r="M130" s="888"/>
      <c r="N130" s="888"/>
      <c r="O130" s="408"/>
      <c r="P130" s="105"/>
      <c r="Q130" s="105"/>
      <c r="R130" s="90"/>
      <c r="S130" s="90"/>
      <c r="T130" s="90"/>
      <c r="U130" s="90"/>
      <c r="V130" s="90"/>
      <c r="W130" s="90"/>
    </row>
    <row r="131" spans="1:23" ht="38.85" customHeight="1" x14ac:dyDescent="0.2">
      <c r="A131" s="90"/>
      <c r="B131" s="489"/>
      <c r="C131" s="489"/>
      <c r="D131" s="489"/>
      <c r="E131" s="1075" t="str">
        <f>Translations!$B$384</f>
        <v>Enumerați metodele care urmează să fie utilizate la analizarea combustibililor și a materialelor în scopul determinării parametrilor de calcul, acolo unde este cazul în funcție de nivelul selectat. În cazul în care laboratorul nu este acreditat în conformitate cu EN ISO/IEC 17025, trebuie să demonstrați că laboratorul este competent din punct de vedere tehnic în conformitate cu articolul 34. În acest scop, includeți o trimitere la un document anexat.</v>
      </c>
      <c r="F131" s="1075"/>
      <c r="G131" s="1075"/>
      <c r="H131" s="1075"/>
      <c r="I131" s="1075"/>
      <c r="J131" s="1075"/>
      <c r="K131" s="1075"/>
      <c r="L131" s="1075"/>
      <c r="M131" s="1075"/>
      <c r="N131" s="1075"/>
      <c r="O131" s="408"/>
      <c r="P131" s="149"/>
      <c r="Q131" s="149"/>
      <c r="R131" s="90"/>
      <c r="S131" s="90"/>
      <c r="T131" s="90"/>
      <c r="U131" s="90"/>
      <c r="V131" s="90"/>
      <c r="W131" s="90"/>
    </row>
    <row r="132" spans="1:23" ht="12.75" customHeight="1" x14ac:dyDescent="0.2">
      <c r="A132" s="90"/>
      <c r="B132" s="489"/>
      <c r="C132" s="489"/>
      <c r="D132" s="489"/>
      <c r="E132" s="1075" t="str">
        <f>Translations!$B$385</f>
        <v>În cazul în care se folosesc cromatografe de gaze sau analizatori de gaze extractivi sau neextractivi online, trebuie îndeplinite cerințele articolului 32.</v>
      </c>
      <c r="F132" s="1075"/>
      <c r="G132" s="1075"/>
      <c r="H132" s="1075"/>
      <c r="I132" s="1075"/>
      <c r="J132" s="1075"/>
      <c r="K132" s="1075"/>
      <c r="L132" s="1075"/>
      <c r="M132" s="1075"/>
      <c r="N132" s="1075"/>
      <c r="O132" s="408"/>
      <c r="P132" s="136"/>
      <c r="Q132" s="149"/>
      <c r="R132" s="90"/>
      <c r="S132" s="90"/>
      <c r="T132" s="90"/>
      <c r="U132" s="90"/>
      <c r="V132" s="90"/>
      <c r="W132" s="90"/>
    </row>
    <row r="133" spans="1:23" ht="12.75" customHeight="1" x14ac:dyDescent="0.2">
      <c r="A133" s="90"/>
      <c r="B133" s="489"/>
      <c r="C133" s="489"/>
      <c r="D133" s="489"/>
      <c r="E133" s="1026" t="str">
        <f>Translations!$B$386</f>
        <v>Această listă va fi disponibilă ca listă verticală în foaia E_SourceStreams [tabelul (g)] pentru a face trimitere la metodele de analiză privind parametrii de calcul relevanți ai fiecărui flux de sursă.</v>
      </c>
      <c r="F133" s="1165"/>
      <c r="G133" s="1165"/>
      <c r="H133" s="1165"/>
      <c r="I133" s="1165"/>
      <c r="J133" s="1165"/>
      <c r="K133" s="1165"/>
      <c r="L133" s="1165"/>
      <c r="M133" s="1165"/>
      <c r="N133" s="1165"/>
      <c r="O133" s="408"/>
      <c r="P133" s="140"/>
      <c r="Q133" s="140"/>
      <c r="R133" s="148"/>
      <c r="S133" s="112"/>
      <c r="T133" s="90"/>
      <c r="U133" s="90"/>
      <c r="V133" s="90"/>
      <c r="W133" s="90"/>
    </row>
    <row r="134" spans="1:23" ht="12.75" customHeight="1" x14ac:dyDescent="0.2">
      <c r="A134" s="90"/>
      <c r="B134" s="489"/>
      <c r="C134" s="503"/>
      <c r="D134" s="33"/>
      <c r="E134" s="957" t="str">
        <f>Translations!$B$135</f>
        <v>Pentru a afişa/ascunde exemplele, apăsați butonul „Exemple” din zona de navigație.</v>
      </c>
      <c r="F134" s="1073"/>
      <c r="G134" s="1073"/>
      <c r="H134" s="1073"/>
      <c r="I134" s="1073"/>
      <c r="J134" s="1073"/>
      <c r="K134" s="1073"/>
      <c r="L134" s="1073"/>
      <c r="M134" s="1073"/>
      <c r="N134" s="1073"/>
      <c r="O134" s="408"/>
      <c r="P134" s="90"/>
      <c r="Q134" s="90"/>
      <c r="R134" s="90"/>
      <c r="S134" s="90"/>
      <c r="T134" s="90"/>
      <c r="U134" s="90"/>
      <c r="V134" s="90"/>
      <c r="W134" s="90"/>
    </row>
    <row r="135" spans="1:23" ht="5.0999999999999996" customHeight="1" x14ac:dyDescent="0.2">
      <c r="A135" s="90"/>
      <c r="B135" s="489"/>
      <c r="C135" s="489"/>
      <c r="D135" s="489"/>
      <c r="E135" s="489"/>
      <c r="F135" s="489"/>
      <c r="G135" s="489"/>
      <c r="H135" s="489"/>
      <c r="I135" s="489"/>
      <c r="J135" s="489"/>
      <c r="K135" s="489"/>
      <c r="L135" s="489"/>
      <c r="M135" s="489"/>
      <c r="N135" s="489"/>
      <c r="O135" s="408"/>
      <c r="P135" s="90"/>
      <c r="Q135" s="90"/>
      <c r="R135" s="123"/>
      <c r="S135" s="90"/>
      <c r="T135" s="90"/>
      <c r="U135" s="90"/>
      <c r="V135" s="90"/>
      <c r="W135" s="90"/>
    </row>
    <row r="136" spans="1:23" ht="45" customHeight="1" x14ac:dyDescent="0.2">
      <c r="A136" s="90"/>
      <c r="B136" s="489"/>
      <c r="C136" s="489"/>
      <c r="D136" s="489"/>
      <c r="E136" s="404" t="str">
        <f>Translations!$B$387</f>
        <v>Ref. laborator</v>
      </c>
      <c r="F136" s="1027" t="str">
        <f>Translations!$B$388</f>
        <v>Numele laboratorului</v>
      </c>
      <c r="G136" s="1064"/>
      <c r="H136" s="511" t="str">
        <f>Translations!$B$389</f>
        <v>Parametru</v>
      </c>
      <c r="I136" s="1180" t="str">
        <f>Translations!$B$390</f>
        <v>Metoda de analiză
(includeți trimiterea la procedură și o scurtă descriere a metodei)</v>
      </c>
      <c r="J136" s="1181"/>
      <c r="K136" s="1181"/>
      <c r="L136" s="404" t="str">
        <f>Translations!$B$391</f>
        <v>Laboratorul este acreditat EN ISO/IEC 17025 pentru această analiză?</v>
      </c>
      <c r="M136" s="1180" t="str">
        <f>Translations!$B$392</f>
        <v>Dacă nu, trimiterea la dovada care trebuie prezentată</v>
      </c>
      <c r="N136" s="1181"/>
      <c r="O136" s="408"/>
      <c r="P136" s="90"/>
      <c r="Q136" s="141"/>
      <c r="R136" s="123"/>
      <c r="S136" s="90"/>
      <c r="T136" s="112" t="s">
        <v>357</v>
      </c>
      <c r="U136" s="90"/>
      <c r="V136" s="112" t="s">
        <v>357</v>
      </c>
      <c r="W136" s="112" t="s">
        <v>357</v>
      </c>
    </row>
    <row r="137" spans="1:23" ht="12.75" customHeight="1" x14ac:dyDescent="0.2">
      <c r="A137" s="89" t="s">
        <v>413</v>
      </c>
      <c r="B137" s="489"/>
      <c r="C137" s="489"/>
      <c r="D137" s="489"/>
      <c r="E137" s="456" t="s">
        <v>96</v>
      </c>
      <c r="F137" s="1178" t="str">
        <f>Translations!$B$393</f>
        <v>Exemplu laborator</v>
      </c>
      <c r="G137" s="1177"/>
      <c r="H137" s="480" t="str">
        <f>Translations!$B$394</f>
        <v>Conținut de C</v>
      </c>
      <c r="I137" s="1178" t="str">
        <f>Translations!$B$395</f>
        <v>EN 15104:2011. A se vedea procedura ANA-1233/UBA</v>
      </c>
      <c r="J137" s="1179"/>
      <c r="K137" s="1177"/>
      <c r="L137" s="456" t="b">
        <v>1</v>
      </c>
      <c r="M137" s="1176"/>
      <c r="N137" s="1177"/>
      <c r="O137" s="408"/>
      <c r="P137" s="90"/>
      <c r="Q137" s="141"/>
      <c r="R137" s="123"/>
      <c r="S137" s="90"/>
      <c r="T137" s="112"/>
      <c r="U137" s="90"/>
      <c r="V137" s="112"/>
      <c r="W137" s="112"/>
    </row>
    <row r="138" spans="1:23" ht="25.5" customHeight="1" thickBot="1" x14ac:dyDescent="0.25">
      <c r="A138" s="89" t="s">
        <v>413</v>
      </c>
      <c r="B138" s="489"/>
      <c r="C138" s="489"/>
      <c r="D138" s="489"/>
      <c r="E138" s="456" t="s">
        <v>97</v>
      </c>
      <c r="F138" s="1178" t="str">
        <f>Translations!$B$396</f>
        <v>Exemplu laborator 2</v>
      </c>
      <c r="G138" s="1177"/>
      <c r="H138" s="480" t="str">
        <f>Translations!$B$397</f>
        <v>Conținut de biomasă</v>
      </c>
      <c r="I138" s="1178" t="str">
        <f>Translations!$B$398</f>
        <v>EN 15440:2011 – unele diferențe în ceea ce privește dimensiunea și tratamentul eșantioanelor. A se vedea procedura ANA-1234/UBA</v>
      </c>
      <c r="J138" s="1179"/>
      <c r="K138" s="1177"/>
      <c r="L138" s="456" t="b">
        <v>0</v>
      </c>
      <c r="M138" s="1178" t="str">
        <f>Translations!$B$399</f>
        <v>Competență_lab.pdf, 2/3/2012</v>
      </c>
      <c r="N138" s="1177"/>
      <c r="O138" s="408"/>
      <c r="P138" s="90"/>
      <c r="Q138" s="141"/>
      <c r="R138" s="123"/>
      <c r="S138" s="90"/>
      <c r="T138" s="112"/>
      <c r="U138" s="90"/>
      <c r="V138" s="112"/>
      <c r="W138" s="112"/>
    </row>
    <row r="139" spans="1:23" ht="12.75" customHeight="1" x14ac:dyDescent="0.2">
      <c r="A139" s="90"/>
      <c r="B139" s="489"/>
      <c r="C139" s="489"/>
      <c r="D139" s="489"/>
      <c r="E139" s="512" t="s">
        <v>391</v>
      </c>
      <c r="F139" s="1124"/>
      <c r="G139" s="1125"/>
      <c r="H139" s="240"/>
      <c r="I139" s="1126"/>
      <c r="J139" s="1126"/>
      <c r="K139" s="1126"/>
      <c r="L139" s="457"/>
      <c r="M139" s="1126"/>
      <c r="N139" s="1126"/>
      <c r="O139" s="408"/>
      <c r="P139" s="90"/>
      <c r="Q139" s="142"/>
      <c r="R139" s="123"/>
      <c r="S139" s="90"/>
      <c r="T139" s="146">
        <v>1</v>
      </c>
      <c r="U139" s="90"/>
      <c r="V139" s="147" t="str">
        <f>IF(ISBLANK(F139),"",MAX(V$138:V138)+1)</f>
        <v/>
      </c>
      <c r="W139" s="448" t="str">
        <f t="shared" ref="W139:W154" si="2">IF(COUNTIF($V$139:$V$154,T139)=1,INDEX($E$139:$E$154,MATCH(T139,$V$139:$V$154,0))&amp; ": " &amp;INDEX($F$139:$F$154,MATCH(T139,$V$139:$V$154,0)),EUconst_NA)</f>
        <v>n.a.</v>
      </c>
    </row>
    <row r="140" spans="1:23" ht="12.75" customHeight="1" x14ac:dyDescent="0.2">
      <c r="A140" s="90"/>
      <c r="B140" s="489"/>
      <c r="C140" s="489"/>
      <c r="D140" s="489"/>
      <c r="E140" s="512" t="s">
        <v>392</v>
      </c>
      <c r="F140" s="1124"/>
      <c r="G140" s="1125"/>
      <c r="H140" s="240"/>
      <c r="I140" s="1126"/>
      <c r="J140" s="1126"/>
      <c r="K140" s="1126"/>
      <c r="L140" s="457"/>
      <c r="M140" s="1126"/>
      <c r="N140" s="1126"/>
      <c r="O140" s="408"/>
      <c r="P140" s="90"/>
      <c r="Q140" s="142"/>
      <c r="R140" s="123"/>
      <c r="S140" s="90"/>
      <c r="T140" s="146">
        <v>2</v>
      </c>
      <c r="U140" s="90"/>
      <c r="V140" s="147" t="str">
        <f>IF(ISBLANK(F140),"",MAX(V$138:V139)+1)</f>
        <v/>
      </c>
      <c r="W140" s="449" t="str">
        <f t="shared" si="2"/>
        <v>n.a.</v>
      </c>
    </row>
    <row r="141" spans="1:23" ht="12.75" customHeight="1" x14ac:dyDescent="0.2">
      <c r="A141" s="90"/>
      <c r="B141" s="489"/>
      <c r="C141" s="489"/>
      <c r="D141" s="489"/>
      <c r="E141" s="512" t="s">
        <v>393</v>
      </c>
      <c r="F141" s="1124"/>
      <c r="G141" s="1125"/>
      <c r="H141" s="240"/>
      <c r="I141" s="1126"/>
      <c r="J141" s="1126"/>
      <c r="K141" s="1126"/>
      <c r="L141" s="457"/>
      <c r="M141" s="1126"/>
      <c r="N141" s="1126"/>
      <c r="O141" s="408"/>
      <c r="P141" s="90"/>
      <c r="Q141" s="142"/>
      <c r="R141" s="123"/>
      <c r="S141" s="90"/>
      <c r="T141" s="146">
        <v>3</v>
      </c>
      <c r="U141" s="90"/>
      <c r="V141" s="147" t="str">
        <f>IF(ISBLANK(F141),"",MAX(V$138:V140)+1)</f>
        <v/>
      </c>
      <c r="W141" s="449" t="str">
        <f t="shared" si="2"/>
        <v>n.a.</v>
      </c>
    </row>
    <row r="142" spans="1:23" ht="12.75" customHeight="1" x14ac:dyDescent="0.2">
      <c r="A142" s="90"/>
      <c r="B142" s="489"/>
      <c r="C142" s="489"/>
      <c r="D142" s="489"/>
      <c r="E142" s="512" t="s">
        <v>182</v>
      </c>
      <c r="F142" s="1124"/>
      <c r="G142" s="1125"/>
      <c r="H142" s="240"/>
      <c r="I142" s="1126"/>
      <c r="J142" s="1126"/>
      <c r="K142" s="1126"/>
      <c r="L142" s="457"/>
      <c r="M142" s="1126"/>
      <c r="N142" s="1126"/>
      <c r="O142" s="408"/>
      <c r="P142" s="90"/>
      <c r="Q142" s="142"/>
      <c r="R142" s="123"/>
      <c r="S142" s="90"/>
      <c r="T142" s="146">
        <v>4</v>
      </c>
      <c r="U142" s="90"/>
      <c r="V142" s="147" t="str">
        <f>IF(ISBLANK(F142),"",MAX(V$138:V141)+1)</f>
        <v/>
      </c>
      <c r="W142" s="449" t="str">
        <f t="shared" si="2"/>
        <v>n.a.</v>
      </c>
    </row>
    <row r="143" spans="1:23" ht="12.75" customHeight="1" x14ac:dyDescent="0.2">
      <c r="A143" s="90"/>
      <c r="B143" s="489"/>
      <c r="C143" s="489"/>
      <c r="D143" s="489"/>
      <c r="E143" s="512" t="s">
        <v>183</v>
      </c>
      <c r="F143" s="1124"/>
      <c r="G143" s="1125"/>
      <c r="H143" s="240"/>
      <c r="I143" s="1126"/>
      <c r="J143" s="1126"/>
      <c r="K143" s="1126"/>
      <c r="L143" s="457"/>
      <c r="M143" s="1126"/>
      <c r="N143" s="1126"/>
      <c r="O143" s="408"/>
      <c r="P143" s="90"/>
      <c r="Q143" s="142"/>
      <c r="R143" s="123"/>
      <c r="S143" s="90"/>
      <c r="T143" s="146">
        <v>5</v>
      </c>
      <c r="U143" s="90"/>
      <c r="V143" s="147" t="str">
        <f>IF(ISBLANK(F143),"",MAX(V$138:V142)+1)</f>
        <v/>
      </c>
      <c r="W143" s="449" t="str">
        <f t="shared" si="2"/>
        <v>n.a.</v>
      </c>
    </row>
    <row r="144" spans="1:23" ht="12.75" customHeight="1" x14ac:dyDescent="0.2">
      <c r="A144" s="90"/>
      <c r="B144" s="489"/>
      <c r="C144" s="489"/>
      <c r="D144" s="489"/>
      <c r="E144" s="512" t="s">
        <v>160</v>
      </c>
      <c r="F144" s="1124"/>
      <c r="G144" s="1125"/>
      <c r="H144" s="240"/>
      <c r="I144" s="1126"/>
      <c r="J144" s="1126"/>
      <c r="K144" s="1126"/>
      <c r="L144" s="457"/>
      <c r="M144" s="1126"/>
      <c r="N144" s="1126"/>
      <c r="O144" s="408"/>
      <c r="P144" s="90"/>
      <c r="Q144" s="142"/>
      <c r="R144" s="123"/>
      <c r="S144" s="90"/>
      <c r="T144" s="146">
        <v>6</v>
      </c>
      <c r="U144" s="90"/>
      <c r="V144" s="147" t="str">
        <f>IF(ISBLANK(F144),"",MAX(V$138:V143)+1)</f>
        <v/>
      </c>
      <c r="W144" s="449" t="str">
        <f t="shared" si="2"/>
        <v>n.a.</v>
      </c>
    </row>
    <row r="145" spans="1:23" ht="12.75" customHeight="1" x14ac:dyDescent="0.2">
      <c r="A145" s="90"/>
      <c r="B145" s="489"/>
      <c r="C145" s="489"/>
      <c r="D145" s="489"/>
      <c r="E145" s="512" t="s">
        <v>161</v>
      </c>
      <c r="F145" s="1124"/>
      <c r="G145" s="1125"/>
      <c r="H145" s="240"/>
      <c r="I145" s="1126"/>
      <c r="J145" s="1126"/>
      <c r="K145" s="1126"/>
      <c r="L145" s="457"/>
      <c r="M145" s="1126"/>
      <c r="N145" s="1126"/>
      <c r="O145" s="408"/>
      <c r="P145" s="90"/>
      <c r="Q145" s="142"/>
      <c r="R145" s="123"/>
      <c r="S145" s="90"/>
      <c r="T145" s="146">
        <v>7</v>
      </c>
      <c r="U145" s="90"/>
      <c r="V145" s="147" t="str">
        <f>IF(ISBLANK(F145),"",MAX(V$138:V144)+1)</f>
        <v/>
      </c>
      <c r="W145" s="449" t="str">
        <f t="shared" si="2"/>
        <v>n.a.</v>
      </c>
    </row>
    <row r="146" spans="1:23" ht="12.75" customHeight="1" x14ac:dyDescent="0.2">
      <c r="A146" s="90"/>
      <c r="B146" s="489"/>
      <c r="C146" s="489"/>
      <c r="D146" s="489"/>
      <c r="E146" s="512" t="s">
        <v>162</v>
      </c>
      <c r="F146" s="1124"/>
      <c r="G146" s="1125"/>
      <c r="H146" s="240"/>
      <c r="I146" s="1126"/>
      <c r="J146" s="1126"/>
      <c r="K146" s="1126"/>
      <c r="L146" s="457"/>
      <c r="M146" s="1126"/>
      <c r="N146" s="1126"/>
      <c r="O146" s="408"/>
      <c r="P146" s="90"/>
      <c r="Q146" s="142"/>
      <c r="R146" s="123"/>
      <c r="S146" s="90"/>
      <c r="T146" s="146">
        <v>8</v>
      </c>
      <c r="U146" s="90"/>
      <c r="V146" s="147" t="str">
        <f>IF(ISBLANK(F146),"",MAX(V$138:V145)+1)</f>
        <v/>
      </c>
      <c r="W146" s="449" t="str">
        <f t="shared" si="2"/>
        <v>n.a.</v>
      </c>
    </row>
    <row r="147" spans="1:23" ht="12.75" customHeight="1" x14ac:dyDescent="0.2">
      <c r="A147" s="90"/>
      <c r="B147" s="489"/>
      <c r="C147" s="489"/>
      <c r="D147" s="489"/>
      <c r="E147" s="512" t="s">
        <v>163</v>
      </c>
      <c r="F147" s="1124"/>
      <c r="G147" s="1125"/>
      <c r="H147" s="240"/>
      <c r="I147" s="1126"/>
      <c r="J147" s="1126"/>
      <c r="K147" s="1126"/>
      <c r="L147" s="457"/>
      <c r="M147" s="1126"/>
      <c r="N147" s="1126"/>
      <c r="O147" s="408"/>
      <c r="P147" s="90"/>
      <c r="Q147" s="142"/>
      <c r="R147" s="123"/>
      <c r="S147" s="90"/>
      <c r="T147" s="146">
        <v>9</v>
      </c>
      <c r="U147" s="90"/>
      <c r="V147" s="147" t="str">
        <f>IF(ISBLANK(F147),"",MAX(V$138:V146)+1)</f>
        <v/>
      </c>
      <c r="W147" s="449" t="str">
        <f t="shared" si="2"/>
        <v>n.a.</v>
      </c>
    </row>
    <row r="148" spans="1:23" ht="12.75" customHeight="1" x14ac:dyDescent="0.2">
      <c r="A148" s="90"/>
      <c r="B148" s="489"/>
      <c r="C148" s="489"/>
      <c r="D148" s="489"/>
      <c r="E148" s="512" t="s">
        <v>164</v>
      </c>
      <c r="F148" s="1124"/>
      <c r="G148" s="1125"/>
      <c r="H148" s="240"/>
      <c r="I148" s="1126"/>
      <c r="J148" s="1126"/>
      <c r="K148" s="1126"/>
      <c r="L148" s="457"/>
      <c r="M148" s="1126"/>
      <c r="N148" s="1126"/>
      <c r="O148" s="408"/>
      <c r="P148" s="90"/>
      <c r="Q148" s="142"/>
      <c r="R148" s="123"/>
      <c r="S148" s="90"/>
      <c r="T148" s="146">
        <v>10</v>
      </c>
      <c r="U148" s="90"/>
      <c r="V148" s="147" t="str">
        <f>IF(ISBLANK(F148),"",MAX(V$138:V147)+1)</f>
        <v/>
      </c>
      <c r="W148" s="449" t="str">
        <f t="shared" si="2"/>
        <v>n.a.</v>
      </c>
    </row>
    <row r="149" spans="1:23" ht="12.75" customHeight="1" x14ac:dyDescent="0.2">
      <c r="A149" s="90"/>
      <c r="B149" s="489"/>
      <c r="C149" s="489"/>
      <c r="D149" s="489"/>
      <c r="E149" s="512" t="s">
        <v>165</v>
      </c>
      <c r="F149" s="1124"/>
      <c r="G149" s="1125"/>
      <c r="H149" s="240"/>
      <c r="I149" s="1126"/>
      <c r="J149" s="1126"/>
      <c r="K149" s="1126"/>
      <c r="L149" s="457"/>
      <c r="M149" s="1126"/>
      <c r="N149" s="1126"/>
      <c r="O149" s="408"/>
      <c r="P149" s="90"/>
      <c r="Q149" s="142"/>
      <c r="R149" s="123"/>
      <c r="S149" s="90"/>
      <c r="T149" s="146">
        <v>11</v>
      </c>
      <c r="U149" s="90"/>
      <c r="V149" s="147" t="str">
        <f>IF(ISBLANK(F149),"",MAX(V$138:V148)+1)</f>
        <v/>
      </c>
      <c r="W149" s="449" t="str">
        <f t="shared" si="2"/>
        <v>n.a.</v>
      </c>
    </row>
    <row r="150" spans="1:23" ht="12.75" customHeight="1" x14ac:dyDescent="0.2">
      <c r="A150" s="90"/>
      <c r="B150" s="489"/>
      <c r="C150" s="489"/>
      <c r="D150" s="489"/>
      <c r="E150" s="512" t="s">
        <v>166</v>
      </c>
      <c r="F150" s="1124"/>
      <c r="G150" s="1125"/>
      <c r="H150" s="240"/>
      <c r="I150" s="1126"/>
      <c r="J150" s="1126"/>
      <c r="K150" s="1126"/>
      <c r="L150" s="457"/>
      <c r="M150" s="1126"/>
      <c r="N150" s="1126"/>
      <c r="O150" s="408"/>
      <c r="P150" s="90"/>
      <c r="Q150" s="142"/>
      <c r="R150" s="123"/>
      <c r="S150" s="90"/>
      <c r="T150" s="146">
        <v>12</v>
      </c>
      <c r="U150" s="90"/>
      <c r="V150" s="147" t="str">
        <f>IF(ISBLANK(F150),"",MAX(V$138:V149)+1)</f>
        <v/>
      </c>
      <c r="W150" s="449" t="str">
        <f t="shared" si="2"/>
        <v>n.a.</v>
      </c>
    </row>
    <row r="151" spans="1:23" ht="12.75" customHeight="1" x14ac:dyDescent="0.2">
      <c r="A151" s="90"/>
      <c r="B151" s="489"/>
      <c r="C151" s="489"/>
      <c r="D151" s="489"/>
      <c r="E151" s="512" t="s">
        <v>167</v>
      </c>
      <c r="F151" s="1124"/>
      <c r="G151" s="1125"/>
      <c r="H151" s="240"/>
      <c r="I151" s="1126"/>
      <c r="J151" s="1126"/>
      <c r="K151" s="1126"/>
      <c r="L151" s="457"/>
      <c r="M151" s="1126"/>
      <c r="N151" s="1126"/>
      <c r="O151" s="408"/>
      <c r="P151" s="90"/>
      <c r="Q151" s="142"/>
      <c r="R151" s="123"/>
      <c r="S151" s="90"/>
      <c r="T151" s="146">
        <v>13</v>
      </c>
      <c r="U151" s="90"/>
      <c r="V151" s="147" t="str">
        <f>IF(ISBLANK(F151),"",MAX(V$138:V150)+1)</f>
        <v/>
      </c>
      <c r="W151" s="449" t="str">
        <f t="shared" si="2"/>
        <v>n.a.</v>
      </c>
    </row>
    <row r="152" spans="1:23" ht="12.75" customHeight="1" x14ac:dyDescent="0.2">
      <c r="A152" s="90"/>
      <c r="B152" s="489"/>
      <c r="C152" s="489"/>
      <c r="D152" s="489"/>
      <c r="E152" s="512" t="s">
        <v>168</v>
      </c>
      <c r="F152" s="1124"/>
      <c r="G152" s="1125"/>
      <c r="H152" s="240"/>
      <c r="I152" s="1126"/>
      <c r="J152" s="1126"/>
      <c r="K152" s="1126"/>
      <c r="L152" s="457"/>
      <c r="M152" s="1126"/>
      <c r="N152" s="1126"/>
      <c r="O152" s="408"/>
      <c r="P152" s="90"/>
      <c r="Q152" s="142"/>
      <c r="R152" s="123"/>
      <c r="S152" s="90"/>
      <c r="T152" s="146">
        <v>14</v>
      </c>
      <c r="U152" s="90"/>
      <c r="V152" s="147" t="str">
        <f>IF(ISBLANK(F152),"",MAX(V$138:V151)+1)</f>
        <v/>
      </c>
      <c r="W152" s="449" t="str">
        <f t="shared" si="2"/>
        <v>n.a.</v>
      </c>
    </row>
    <row r="153" spans="1:23" ht="12.75" customHeight="1" x14ac:dyDescent="0.2">
      <c r="A153" s="90"/>
      <c r="B153" s="489"/>
      <c r="C153" s="489"/>
      <c r="D153" s="489"/>
      <c r="E153" s="512" t="s">
        <v>169</v>
      </c>
      <c r="F153" s="1124"/>
      <c r="G153" s="1125"/>
      <c r="H153" s="240"/>
      <c r="I153" s="1126"/>
      <c r="J153" s="1126"/>
      <c r="K153" s="1126"/>
      <c r="L153" s="457"/>
      <c r="M153" s="1126"/>
      <c r="N153" s="1126"/>
      <c r="O153" s="408"/>
      <c r="P153" s="90"/>
      <c r="Q153" s="142"/>
      <c r="R153" s="123"/>
      <c r="S153" s="90"/>
      <c r="T153" s="146">
        <v>15</v>
      </c>
      <c r="U153" s="90"/>
      <c r="V153" s="300" t="str">
        <f>IF(ISBLANK(F153),"",MAX(V$138:V152)+1)</f>
        <v/>
      </c>
      <c r="W153" s="452" t="str">
        <f t="shared" si="2"/>
        <v>n.a.</v>
      </c>
    </row>
    <row r="154" spans="1:23" ht="12.75" hidden="1" customHeight="1" thickBot="1" x14ac:dyDescent="0.25">
      <c r="A154" s="89" t="s">
        <v>322</v>
      </c>
      <c r="B154" s="489"/>
      <c r="C154" s="489"/>
      <c r="D154" s="489"/>
      <c r="E154" s="513"/>
      <c r="F154" s="1124"/>
      <c r="G154" s="1125"/>
      <c r="H154" s="240"/>
      <c r="I154" s="1126"/>
      <c r="J154" s="1126"/>
      <c r="K154" s="1126"/>
      <c r="L154" s="457"/>
      <c r="M154" s="1126"/>
      <c r="N154" s="1126"/>
      <c r="O154" s="408"/>
      <c r="P154" s="90"/>
      <c r="Q154" s="142"/>
      <c r="R154" s="123"/>
      <c r="S154" s="90"/>
      <c r="T154" s="146"/>
      <c r="U154" s="90"/>
      <c r="V154" s="147" t="str">
        <f>IF(ISBLANK(F154),"",MAX(V$138:V153)+1)</f>
        <v/>
      </c>
      <c r="W154" s="453" t="str">
        <f t="shared" si="2"/>
        <v>n.a.</v>
      </c>
    </row>
    <row r="155" spans="1:23" ht="12.75" customHeight="1" x14ac:dyDescent="0.2">
      <c r="A155" s="89" t="s">
        <v>1</v>
      </c>
      <c r="B155" s="489"/>
      <c r="C155" s="489"/>
      <c r="D155" s="489"/>
      <c r="E155" s="489"/>
      <c r="F155" s="489"/>
      <c r="G155" s="489"/>
      <c r="H155" s="489"/>
      <c r="I155" s="489"/>
      <c r="J155" s="489"/>
      <c r="K155" s="489"/>
      <c r="L155" s="489"/>
      <c r="M155" s="489"/>
      <c r="N155" s="489"/>
      <c r="O155" s="408"/>
      <c r="P155" s="90"/>
      <c r="Q155" s="90"/>
      <c r="R155" s="90"/>
      <c r="S155" s="90"/>
      <c r="T155" s="90"/>
      <c r="U155" s="90"/>
      <c r="V155" s="90"/>
      <c r="W155" s="90"/>
    </row>
    <row r="156" spans="1:23" ht="5.0999999999999996" customHeight="1" x14ac:dyDescent="0.2">
      <c r="A156" s="89"/>
      <c r="B156" s="489"/>
      <c r="C156" s="503"/>
      <c r="D156" s="33"/>
      <c r="E156" s="489"/>
      <c r="F156" s="489"/>
      <c r="G156" s="1202" t="str">
        <f>Translations!$B$400</f>
        <v>Apăsați pe „+” pentru a adăuga mai multe metode și laboratoare</v>
      </c>
      <c r="H156" s="1203"/>
      <c r="I156" s="1203"/>
      <c r="J156" s="1203"/>
      <c r="K156" s="1204"/>
      <c r="L156" s="489"/>
      <c r="M156" s="408"/>
      <c r="N156" s="489"/>
      <c r="O156" s="408"/>
      <c r="P156" s="90"/>
      <c r="Q156" s="90"/>
      <c r="R156" s="90"/>
      <c r="S156" s="90"/>
      <c r="T156" s="90"/>
      <c r="U156" s="124"/>
      <c r="V156" s="90"/>
      <c r="W156" s="93"/>
    </row>
    <row r="157" spans="1:23" ht="12.75" customHeight="1" x14ac:dyDescent="0.2">
      <c r="A157" s="89"/>
      <c r="B157" s="489"/>
      <c r="C157" s="503"/>
      <c r="D157" s="33"/>
      <c r="E157" s="489"/>
      <c r="F157" s="489"/>
      <c r="G157" s="1205"/>
      <c r="H157" s="1206"/>
      <c r="I157" s="1206"/>
      <c r="J157" s="1206"/>
      <c r="K157" s="1013"/>
      <c r="L157" s="489"/>
      <c r="M157" s="408"/>
      <c r="N157" s="489"/>
      <c r="O157" s="408"/>
      <c r="P157" s="90"/>
      <c r="Q157" s="90"/>
      <c r="R157" s="90"/>
      <c r="S157" s="90"/>
      <c r="T157" s="90"/>
      <c r="U157" s="124"/>
      <c r="V157" s="90"/>
      <c r="W157" s="93"/>
    </row>
    <row r="158" spans="1:23" ht="5.0999999999999996" customHeight="1" x14ac:dyDescent="0.2">
      <c r="A158" s="89"/>
      <c r="B158" s="489"/>
      <c r="C158" s="503"/>
      <c r="D158" s="33"/>
      <c r="E158" s="489"/>
      <c r="F158" s="489"/>
      <c r="G158" s="1207"/>
      <c r="H158" s="1208"/>
      <c r="I158" s="1208"/>
      <c r="J158" s="1208"/>
      <c r="K158" s="1209"/>
      <c r="L158" s="489"/>
      <c r="M158" s="408"/>
      <c r="N158" s="489"/>
      <c r="O158" s="408"/>
      <c r="P158" s="90"/>
      <c r="Q158" s="90"/>
      <c r="R158" s="90"/>
      <c r="S158" s="90"/>
      <c r="T158" s="90"/>
      <c r="U158" s="124"/>
      <c r="V158" s="90"/>
      <c r="W158" s="93"/>
    </row>
    <row r="159" spans="1:23" ht="12.75" customHeight="1" x14ac:dyDescent="0.2">
      <c r="A159" s="89"/>
      <c r="B159" s="489"/>
      <c r="C159" s="489"/>
      <c r="D159" s="489"/>
      <c r="E159" s="489"/>
      <c r="F159" s="489"/>
      <c r="G159" s="489"/>
      <c r="H159" s="489"/>
      <c r="I159" s="489"/>
      <c r="J159" s="489"/>
      <c r="K159" s="489"/>
      <c r="L159" s="489"/>
      <c r="M159" s="489"/>
      <c r="N159" s="489"/>
      <c r="O159" s="408"/>
      <c r="P159" s="90"/>
      <c r="Q159" s="90"/>
      <c r="R159" s="90"/>
      <c r="S159" s="90"/>
      <c r="T159" s="90"/>
      <c r="U159" s="90"/>
      <c r="V159" s="90"/>
      <c r="W159" s="90"/>
    </row>
    <row r="160" spans="1:23" ht="12.75" customHeight="1" x14ac:dyDescent="0.2">
      <c r="A160" s="90"/>
      <c r="B160" s="489"/>
      <c r="C160" s="489"/>
      <c r="D160" s="394" t="s">
        <v>312</v>
      </c>
      <c r="E160" s="873" t="str">
        <f>Translations!$B$401</f>
        <v>Descrierea procedurilor scrise pentru analize:</v>
      </c>
      <c r="F160" s="888"/>
      <c r="G160" s="888"/>
      <c r="H160" s="888"/>
      <c r="I160" s="888"/>
      <c r="J160" s="888"/>
      <c r="K160" s="888"/>
      <c r="L160" s="888"/>
      <c r="M160" s="888"/>
      <c r="N160" s="888"/>
      <c r="O160" s="408"/>
      <c r="P160" s="116"/>
      <c r="Q160" s="116"/>
      <c r="R160" s="90"/>
      <c r="S160" s="90"/>
      <c r="T160" s="90"/>
      <c r="U160" s="90"/>
      <c r="V160" s="90"/>
      <c r="W160" s="90"/>
    </row>
    <row r="161" spans="1:23" ht="12.75" customHeight="1" x14ac:dyDescent="0.2">
      <c r="A161" s="90"/>
      <c r="B161" s="489"/>
      <c r="C161" s="489"/>
      <c r="D161" s="394"/>
      <c r="E161" s="1026" t="str">
        <f>Translations!$B$402</f>
        <v>Furnizați detalii cu privire la procedurile scrise pentru analizele enumerate mai sus în tabelul 7(e). Descrierea ar trebui să includă parametrii esențiali și operațiunile efectuate.</v>
      </c>
      <c r="F161" s="1026"/>
      <c r="G161" s="1026"/>
      <c r="H161" s="1026"/>
      <c r="I161" s="1026"/>
      <c r="J161" s="1026"/>
      <c r="K161" s="1026"/>
      <c r="L161" s="1026"/>
      <c r="M161" s="1026"/>
      <c r="N161" s="1026"/>
      <c r="O161" s="408"/>
      <c r="P161" s="116"/>
      <c r="Q161" s="116"/>
      <c r="R161" s="90"/>
      <c r="S161" s="90"/>
      <c r="T161" s="90"/>
      <c r="U161" s="90"/>
      <c r="V161" s="90"/>
      <c r="W161" s="90"/>
    </row>
    <row r="162" spans="1:23" ht="25.5" customHeight="1" x14ac:dyDescent="0.2">
      <c r="A162" s="90"/>
      <c r="B162" s="489"/>
      <c r="C162" s="489"/>
      <c r="D162" s="489"/>
      <c r="E162" s="1026" t="str">
        <f>Translations!$B$403</f>
        <v>În cazul în care o serie de proceduri sunt utilizate pentru un scop similar, dar pentru fluxuri de sursă sau parametri diferiți, furnizați detalii cu privire la procedura globală care acoperă elementele comune și asigurarea calității metodelor aplicate.</v>
      </c>
      <c r="F162" s="1026"/>
      <c r="G162" s="1026"/>
      <c r="H162" s="1026"/>
      <c r="I162" s="1026"/>
      <c r="J162" s="1026"/>
      <c r="K162" s="1026"/>
      <c r="L162" s="1026"/>
      <c r="M162" s="1026"/>
      <c r="N162" s="1026"/>
      <c r="O162" s="408"/>
      <c r="P162" s="116"/>
      <c r="Q162" s="116"/>
      <c r="R162" s="116"/>
      <c r="S162" s="90"/>
      <c r="T162" s="90"/>
      <c r="U162" s="90"/>
      <c r="V162" s="90"/>
      <c r="W162" s="90"/>
    </row>
    <row r="163" spans="1:23" ht="25.5" customHeight="1" x14ac:dyDescent="0.2">
      <c r="A163" s="90"/>
      <c r="B163" s="489"/>
      <c r="C163" s="489"/>
      <c r="D163" s="489"/>
      <c r="E163" s="1075" t="str">
        <f>Translations!$B$404</f>
        <v>Apoi puteți fie să introduceți aici trimiteri la „subproceduri” individuale, fie să precizați separat detalii referitoare la fiecare procedură relevantă. În acest din urmă caz, utilizați butonul „Adaugă procedură” de la sfârșitul acestei foi. Cu toate acestea, asigurați-vă că se poate introduce o trimitere clară la (sub)procedura corespunzătoare în secțiunea 8, tabelul g.</v>
      </c>
      <c r="F163" s="1075"/>
      <c r="G163" s="1075"/>
      <c r="H163" s="1075"/>
      <c r="I163" s="1075"/>
      <c r="J163" s="1075"/>
      <c r="K163" s="1075"/>
      <c r="L163" s="1075"/>
      <c r="M163" s="1075"/>
      <c r="N163" s="1075"/>
      <c r="O163" s="408"/>
      <c r="P163" s="116"/>
      <c r="Q163" s="116"/>
      <c r="R163" s="116"/>
      <c r="S163" s="90"/>
      <c r="T163" s="90"/>
      <c r="U163" s="90"/>
      <c r="V163" s="90"/>
      <c r="W163" s="90"/>
    </row>
    <row r="164" spans="1:23" ht="12.75" customHeight="1" x14ac:dyDescent="0.2">
      <c r="A164" s="90"/>
      <c r="B164" s="489"/>
      <c r="C164" s="503"/>
      <c r="D164" s="33"/>
      <c r="E164" s="957" t="str">
        <f>Translations!$B$135</f>
        <v>Pentru a afişa/ascunde exemplele, apăsați butonul „Exemple” din zona de navigație.</v>
      </c>
      <c r="F164" s="1073"/>
      <c r="G164" s="1073"/>
      <c r="H164" s="1073"/>
      <c r="I164" s="1073"/>
      <c r="J164" s="1073"/>
      <c r="K164" s="1073"/>
      <c r="L164" s="1073"/>
      <c r="M164" s="1073"/>
      <c r="N164" s="1073"/>
      <c r="O164" s="408"/>
      <c r="P164" s="90"/>
      <c r="Q164" s="90"/>
      <c r="R164" s="90"/>
      <c r="S164" s="90"/>
      <c r="T164" s="90"/>
      <c r="U164" s="90"/>
      <c r="V164" s="90"/>
      <c r="W164" s="90"/>
    </row>
    <row r="165" spans="1:23" ht="5.0999999999999996" customHeight="1" x14ac:dyDescent="0.2">
      <c r="A165" s="90"/>
      <c r="B165" s="489"/>
      <c r="C165" s="489"/>
      <c r="D165" s="489"/>
      <c r="E165" s="150"/>
      <c r="F165" s="515"/>
      <c r="G165" s="516"/>
      <c r="H165" s="516"/>
      <c r="I165" s="516"/>
      <c r="J165" s="516"/>
      <c r="K165" s="516"/>
      <c r="L165" s="516"/>
      <c r="M165" s="514"/>
      <c r="N165" s="489"/>
      <c r="O165" s="408"/>
      <c r="P165" s="116"/>
      <c r="Q165" s="116"/>
      <c r="R165" s="116"/>
      <c r="S165" s="90"/>
      <c r="T165" s="90"/>
      <c r="U165" s="90"/>
      <c r="V165" s="90"/>
      <c r="W165" s="90"/>
    </row>
    <row r="166" spans="1:23" ht="12.75" customHeight="1" x14ac:dyDescent="0.2">
      <c r="A166" s="89" t="s">
        <v>413</v>
      </c>
      <c r="B166" s="489"/>
      <c r="C166" s="489"/>
      <c r="D166" s="489"/>
      <c r="E166" s="1139" t="str">
        <f>Translations!$B$405</f>
        <v>Titlul procedurii</v>
      </c>
      <c r="F166" s="1140"/>
      <c r="G166" s="1042" t="str">
        <f>Translations!$B$406</f>
        <v>Analiza PCN a combustibililor solizi și lichizi.</v>
      </c>
      <c r="H166" s="1044"/>
      <c r="I166" s="1044"/>
      <c r="J166" s="1044"/>
      <c r="K166" s="1044"/>
      <c r="L166" s="1044"/>
      <c r="M166" s="1044"/>
      <c r="N166" s="1045"/>
      <c r="O166" s="408"/>
      <c r="P166" s="112"/>
      <c r="Q166" s="90"/>
      <c r="R166" s="90"/>
      <c r="S166" s="90"/>
      <c r="T166" s="90"/>
      <c r="U166" s="90"/>
      <c r="V166" s="90"/>
      <c r="W166" s="90"/>
    </row>
    <row r="167" spans="1:23" ht="12.75" customHeight="1" x14ac:dyDescent="0.2">
      <c r="A167" s="89" t="s">
        <v>413</v>
      </c>
      <c r="B167" s="489"/>
      <c r="C167" s="489"/>
      <c r="D167" s="489"/>
      <c r="E167" s="1139" t="str">
        <f>Translations!$B$407</f>
        <v>Trimiterea la procedură</v>
      </c>
      <c r="F167" s="1140"/>
      <c r="G167" s="1042" t="str">
        <f>Translations!$B$408</f>
        <v>Combustibili solizi: ANA 1-1/UBA; Combustibili lichizi: ANA 1-2/UBA; Comparație cu un laborator extern (acreditat): ANA 1-3/ext</v>
      </c>
      <c r="H167" s="1044"/>
      <c r="I167" s="1044"/>
      <c r="J167" s="1044"/>
      <c r="K167" s="1044"/>
      <c r="L167" s="1044"/>
      <c r="M167" s="1044"/>
      <c r="N167" s="1045"/>
      <c r="O167" s="408"/>
      <c r="P167" s="90"/>
      <c r="Q167" s="90"/>
      <c r="R167" s="90"/>
      <c r="S167" s="90"/>
      <c r="T167" s="90"/>
      <c r="U167" s="90"/>
      <c r="V167" s="90"/>
      <c r="W167" s="90"/>
    </row>
    <row r="168" spans="1:23" ht="25.5" customHeight="1" x14ac:dyDescent="0.2">
      <c r="A168" s="89" t="s">
        <v>413</v>
      </c>
      <c r="B168" s="489"/>
      <c r="C168" s="489"/>
      <c r="D168" s="489"/>
      <c r="E168" s="1139" t="str">
        <f>Translations!$B$409</f>
        <v>Trimitere la schemă (dacă este cazul)</v>
      </c>
      <c r="F168" s="1140"/>
      <c r="G168" s="1042" t="str">
        <f>Translations!$B$410</f>
        <v>N.A.</v>
      </c>
      <c r="H168" s="1044"/>
      <c r="I168" s="1044"/>
      <c r="J168" s="1044"/>
      <c r="K168" s="1044"/>
      <c r="L168" s="1044"/>
      <c r="M168" s="1044"/>
      <c r="N168" s="1045"/>
      <c r="O168" s="408"/>
      <c r="P168" s="90"/>
      <c r="Q168" s="90"/>
      <c r="R168" s="90"/>
      <c r="S168" s="90"/>
      <c r="T168" s="90"/>
      <c r="U168" s="90"/>
      <c r="V168" s="90"/>
      <c r="W168" s="90"/>
    </row>
    <row r="169" spans="1:23" ht="25.5" customHeight="1" x14ac:dyDescent="0.2">
      <c r="A169" s="89" t="s">
        <v>413</v>
      </c>
      <c r="B169" s="489"/>
      <c r="C169" s="489"/>
      <c r="D169" s="489"/>
      <c r="E169" s="1134" t="str">
        <f>Translations!$B$411</f>
        <v xml:space="preserve">Scurtă descriere a procedurii  </v>
      </c>
      <c r="F169" s="1135"/>
      <c r="G169" s="1186" t="str">
        <f>Translations!$B$412</f>
        <v>Se folosește metoda bombei calorimetrice. Cantitatea corespunzătoare a eșantionului se bazează pe experiența dobândită în cursul măsurătorilor anterioare privind materiale similare.
Eșantioanele sunt folosite în stare uscată (uscate la 120°C timp de cel puțin 6h). PCN este ajustată pentru conținutul de umiditate prin calcul.</v>
      </c>
      <c r="H169" s="1187"/>
      <c r="I169" s="1187"/>
      <c r="J169" s="1187"/>
      <c r="K169" s="1187"/>
      <c r="L169" s="1187"/>
      <c r="M169" s="1187"/>
      <c r="N169" s="1188"/>
      <c r="O169" s="408"/>
      <c r="P169" s="90"/>
      <c r="Q169" s="90"/>
      <c r="R169" s="90"/>
      <c r="S169" s="90"/>
      <c r="T169" s="90"/>
      <c r="U169" s="90"/>
      <c r="V169" s="90"/>
      <c r="W169" s="90"/>
    </row>
    <row r="170" spans="1:23" ht="12.75" customHeight="1" x14ac:dyDescent="0.2">
      <c r="A170" s="89" t="s">
        <v>413</v>
      </c>
      <c r="B170" s="489"/>
      <c r="C170" s="489"/>
      <c r="D170" s="489"/>
      <c r="E170" s="595"/>
      <c r="F170" s="596"/>
      <c r="G170" s="1189" t="str">
        <f>Translations!$B$413</f>
        <v>Combustibili solizi: ca în standard. Combustibili lichizi: doar o ușoară adaptare față de standard; eșantioanele nu sunt uscate.</v>
      </c>
      <c r="H170" s="1190"/>
      <c r="I170" s="1190"/>
      <c r="J170" s="1190"/>
      <c r="K170" s="1190"/>
      <c r="L170" s="1190"/>
      <c r="M170" s="1190"/>
      <c r="N170" s="1191"/>
      <c r="O170" s="408"/>
      <c r="P170" s="90"/>
      <c r="Q170" s="90"/>
      <c r="R170" s="90"/>
      <c r="S170" s="90"/>
      <c r="T170" s="90"/>
      <c r="U170" s="90"/>
      <c r="V170" s="90"/>
      <c r="W170" s="90"/>
    </row>
    <row r="171" spans="1:23" ht="12.75" customHeight="1" x14ac:dyDescent="0.2">
      <c r="A171" s="89" t="s">
        <v>413</v>
      </c>
      <c r="B171" s="489"/>
      <c r="C171" s="489"/>
      <c r="D171" s="489"/>
      <c r="E171" s="597"/>
      <c r="F171" s="598"/>
      <c r="G171" s="1141"/>
      <c r="H171" s="1142"/>
      <c r="I171" s="1142"/>
      <c r="J171" s="1142"/>
      <c r="K171" s="1142"/>
      <c r="L171" s="1142"/>
      <c r="M171" s="1142"/>
      <c r="N171" s="1143"/>
      <c r="O171" s="408"/>
      <c r="P171" s="90"/>
      <c r="Q171" s="90"/>
      <c r="R171" s="90"/>
      <c r="S171" s="90"/>
      <c r="T171" s="90"/>
      <c r="U171" s="90"/>
      <c r="V171" s="90"/>
      <c r="W171" s="90"/>
    </row>
    <row r="172" spans="1:23" ht="25.5" customHeight="1" x14ac:dyDescent="0.2">
      <c r="A172" s="89" t="s">
        <v>413</v>
      </c>
      <c r="B172" s="489"/>
      <c r="C172" s="489"/>
      <c r="D172" s="489"/>
      <c r="E172" s="1139" t="str">
        <f>Translations!$B$414</f>
        <v>Postul sau departamentul responsabil pentru procedură și pentru orice date generate</v>
      </c>
      <c r="F172" s="1140"/>
      <c r="G172" s="1042" t="str">
        <f>Translations!$B$415</f>
        <v>Laboratorul societății – Șef de departament. Adjunct: Director HSEQ.</v>
      </c>
      <c r="H172" s="1044"/>
      <c r="I172" s="1044"/>
      <c r="J172" s="1044"/>
      <c r="K172" s="1044"/>
      <c r="L172" s="1044"/>
      <c r="M172" s="1044"/>
      <c r="N172" s="1045"/>
      <c r="O172" s="408"/>
      <c r="P172" s="90"/>
      <c r="Q172" s="90"/>
      <c r="R172" s="90"/>
      <c r="S172" s="90"/>
      <c r="T172" s="90"/>
      <c r="U172" s="90"/>
      <c r="V172" s="90"/>
      <c r="W172" s="90"/>
    </row>
    <row r="173" spans="1:23" ht="25.5" customHeight="1" x14ac:dyDescent="0.2">
      <c r="A173" s="89" t="s">
        <v>413</v>
      </c>
      <c r="B173" s="489"/>
      <c r="C173" s="489"/>
      <c r="D173" s="489"/>
      <c r="E173" s="1139" t="str">
        <f>Translations!$B$416</f>
        <v>Locul în care se păstrează înregistrările</v>
      </c>
      <c r="F173" s="1140"/>
      <c r="G173" s="1042" t="str">
        <f>Translations!$B$417</f>
        <v>Pe hârtie: Birou laborator, raftul 27/9, dosar nr. „ETS 01-ANA-aaaa” (unde aaaa este anul în curs).
Electronic: „P:\ETS_MRV\labs\ETS_01-ANA-aaaa.xls”</v>
      </c>
      <c r="H173" s="1044"/>
      <c r="I173" s="1044"/>
      <c r="J173" s="1044"/>
      <c r="K173" s="1044"/>
      <c r="L173" s="1044"/>
      <c r="M173" s="1044"/>
      <c r="N173" s="1045"/>
      <c r="O173" s="408"/>
      <c r="P173" s="90"/>
      <c r="Q173" s="90"/>
      <c r="R173" s="90"/>
      <c r="S173" s="90"/>
      <c r="T173" s="90"/>
      <c r="U173" s="90"/>
      <c r="V173" s="90"/>
      <c r="W173" s="90"/>
    </row>
    <row r="174" spans="1:23" ht="25.5" customHeight="1" x14ac:dyDescent="0.2">
      <c r="A174" s="89" t="s">
        <v>413</v>
      </c>
      <c r="B174" s="489"/>
      <c r="C174" s="489"/>
      <c r="D174" s="489"/>
      <c r="E174" s="1139" t="str">
        <f>Translations!$B$418</f>
        <v>Denumirea sistemului IT folosit (dacă este cazul).</v>
      </c>
      <c r="F174" s="1140"/>
      <c r="G174" s="1042" t="str">
        <f>Translations!$B$419</f>
        <v>Jurnal intern al laboratorului (bază de date MS Access): numărul eșantioanelor și originea/denumirea acestora sunt asociate cu rezultatele.</v>
      </c>
      <c r="H174" s="1044"/>
      <c r="I174" s="1044"/>
      <c r="J174" s="1044"/>
      <c r="K174" s="1044"/>
      <c r="L174" s="1044"/>
      <c r="M174" s="1044"/>
      <c r="N174" s="1045"/>
      <c r="O174" s="408"/>
      <c r="P174" s="90"/>
      <c r="Q174" s="90"/>
      <c r="R174" s="90"/>
      <c r="S174" s="90"/>
      <c r="T174" s="90"/>
      <c r="U174" s="90"/>
      <c r="V174" s="90"/>
      <c r="W174" s="90"/>
    </row>
    <row r="175" spans="1:23" ht="25.5" customHeight="1" x14ac:dyDescent="0.2">
      <c r="A175" s="89" t="s">
        <v>413</v>
      </c>
      <c r="B175" s="489"/>
      <c r="C175" s="489"/>
      <c r="D175" s="489"/>
      <c r="E175" s="1139" t="str">
        <f>Translations!$B$420</f>
        <v>Lista standardelor EN sau a altor standarde aplicate (dacă este relevant)</v>
      </c>
      <c r="F175" s="1140"/>
      <c r="G175" s="1042" t="str">
        <f>Translations!$B$421</f>
        <v>EN 14918:2009 cu modificări pentru a putea utiliza și combustibili lichizi și care nu provin din biomasă.</v>
      </c>
      <c r="H175" s="1044"/>
      <c r="I175" s="1044"/>
      <c r="J175" s="1044"/>
      <c r="K175" s="1044"/>
      <c r="L175" s="1044"/>
      <c r="M175" s="1044"/>
      <c r="N175" s="1045"/>
      <c r="O175" s="408"/>
      <c r="P175" s="90"/>
      <c r="Q175" s="90"/>
      <c r="R175" s="90"/>
      <c r="S175" s="90"/>
      <c r="T175" s="90"/>
      <c r="U175" s="90"/>
      <c r="V175" s="90"/>
      <c r="W175" s="90"/>
    </row>
    <row r="176" spans="1:23" ht="12.75" customHeight="1" x14ac:dyDescent="0.2">
      <c r="A176" s="90"/>
      <c r="B176" s="489"/>
      <c r="C176" s="489"/>
      <c r="D176" s="489"/>
      <c r="E176" s="1139" t="str">
        <f>Translations!$B$405</f>
        <v>Titlul procedurii</v>
      </c>
      <c r="F176" s="1140"/>
      <c r="G176" s="1068"/>
      <c r="H176" s="1010"/>
      <c r="I176" s="1010"/>
      <c r="J176" s="1010"/>
      <c r="K176" s="1010"/>
      <c r="L176" s="1010"/>
      <c r="M176" s="1010"/>
      <c r="N176" s="1011"/>
      <c r="O176" s="408"/>
      <c r="P176" s="112"/>
      <c r="Q176" s="90"/>
      <c r="R176" s="90"/>
      <c r="S176" s="90"/>
      <c r="T176" s="90"/>
      <c r="U176" s="90"/>
      <c r="V176" s="90"/>
      <c r="W176" s="90"/>
    </row>
    <row r="177" spans="1:23" ht="12.75" customHeight="1" x14ac:dyDescent="0.2">
      <c r="A177" s="90"/>
      <c r="B177" s="489"/>
      <c r="C177" s="489"/>
      <c r="D177" s="489"/>
      <c r="E177" s="1139" t="str">
        <f>Translations!$B$407</f>
        <v>Trimiterea la procedură</v>
      </c>
      <c r="F177" s="1140"/>
      <c r="G177" s="1068"/>
      <c r="H177" s="1010"/>
      <c r="I177" s="1010"/>
      <c r="J177" s="1010"/>
      <c r="K177" s="1010"/>
      <c r="L177" s="1010"/>
      <c r="M177" s="1010"/>
      <c r="N177" s="1011"/>
      <c r="O177" s="408"/>
      <c r="P177" s="90"/>
      <c r="Q177" s="90"/>
      <c r="R177" s="90"/>
      <c r="S177" s="90"/>
      <c r="T177" s="90"/>
      <c r="U177" s="90"/>
      <c r="V177" s="90"/>
      <c r="W177" s="90"/>
    </row>
    <row r="178" spans="1:23" ht="12.75" customHeight="1" x14ac:dyDescent="0.2">
      <c r="A178" s="90"/>
      <c r="B178" s="489"/>
      <c r="C178" s="489"/>
      <c r="D178" s="489"/>
      <c r="E178" s="1139" t="str">
        <f>Translations!$B$409</f>
        <v>Trimitere la schemă (dacă este cazul)</v>
      </c>
      <c r="F178" s="1140"/>
      <c r="G178" s="1068"/>
      <c r="H178" s="1010"/>
      <c r="I178" s="1010"/>
      <c r="J178" s="1010"/>
      <c r="K178" s="1010"/>
      <c r="L178" s="1010"/>
      <c r="M178" s="1010"/>
      <c r="N178" s="1011"/>
      <c r="O178" s="408"/>
      <c r="P178" s="90"/>
      <c r="Q178" s="90"/>
      <c r="R178" s="90"/>
      <c r="S178" s="90"/>
      <c r="T178" s="90"/>
      <c r="U178" s="90"/>
      <c r="V178" s="90"/>
      <c r="W178" s="90"/>
    </row>
    <row r="179" spans="1:23" ht="25.5" customHeight="1" x14ac:dyDescent="0.2">
      <c r="A179" s="90"/>
      <c r="B179" s="489"/>
      <c r="C179" s="489"/>
      <c r="D179" s="489"/>
      <c r="E179" s="1134" t="str">
        <f>Translations!$B$411</f>
        <v xml:space="preserve">Scurtă descriere a procedurii  </v>
      </c>
      <c r="F179" s="1135"/>
      <c r="G179" s="1136"/>
      <c r="H179" s="1137"/>
      <c r="I179" s="1137"/>
      <c r="J179" s="1137"/>
      <c r="K179" s="1137"/>
      <c r="L179" s="1137"/>
      <c r="M179" s="1137"/>
      <c r="N179" s="1138"/>
      <c r="O179" s="408"/>
      <c r="P179" s="90"/>
      <c r="Q179" s="90"/>
      <c r="R179" s="90"/>
      <c r="S179" s="90"/>
      <c r="T179" s="90"/>
      <c r="U179" s="90"/>
      <c r="V179" s="90"/>
      <c r="W179" s="90"/>
    </row>
    <row r="180" spans="1:23" ht="25.5" customHeight="1" x14ac:dyDescent="0.2">
      <c r="A180" s="90"/>
      <c r="B180" s="489"/>
      <c r="C180" s="489"/>
      <c r="D180" s="489"/>
      <c r="E180" s="595"/>
      <c r="F180" s="596"/>
      <c r="G180" s="1131"/>
      <c r="H180" s="1132"/>
      <c r="I180" s="1132"/>
      <c r="J180" s="1132"/>
      <c r="K180" s="1132"/>
      <c r="L180" s="1132"/>
      <c r="M180" s="1132"/>
      <c r="N180" s="1133"/>
      <c r="O180" s="408"/>
      <c r="P180" s="90"/>
      <c r="Q180" s="90"/>
      <c r="R180" s="90"/>
      <c r="S180" s="90"/>
      <c r="T180" s="90"/>
      <c r="U180" s="90"/>
      <c r="V180" s="90"/>
      <c r="W180" s="90"/>
    </row>
    <row r="181" spans="1:23" ht="25.5" customHeight="1" x14ac:dyDescent="0.2">
      <c r="A181" s="90"/>
      <c r="B181" s="489"/>
      <c r="C181" s="489"/>
      <c r="D181" s="489"/>
      <c r="E181" s="597"/>
      <c r="F181" s="598"/>
      <c r="G181" s="1144"/>
      <c r="H181" s="1145"/>
      <c r="I181" s="1145"/>
      <c r="J181" s="1145"/>
      <c r="K181" s="1145"/>
      <c r="L181" s="1145"/>
      <c r="M181" s="1145"/>
      <c r="N181" s="1146"/>
      <c r="O181" s="408"/>
      <c r="P181" s="90"/>
      <c r="Q181" s="90"/>
      <c r="R181" s="90"/>
      <c r="S181" s="90"/>
      <c r="T181" s="90"/>
      <c r="U181" s="90"/>
      <c r="V181" s="90"/>
      <c r="W181" s="90"/>
    </row>
    <row r="182" spans="1:23" ht="25.5" customHeight="1" x14ac:dyDescent="0.2">
      <c r="A182" s="90"/>
      <c r="B182" s="489"/>
      <c r="C182" s="489"/>
      <c r="D182" s="489"/>
      <c r="E182" s="1139" t="str">
        <f>Translations!$B$414</f>
        <v>Postul sau departamentul responsabil pentru procedură și pentru orice date generate</v>
      </c>
      <c r="F182" s="1140"/>
      <c r="G182" s="1068"/>
      <c r="H182" s="1010"/>
      <c r="I182" s="1010"/>
      <c r="J182" s="1010"/>
      <c r="K182" s="1010"/>
      <c r="L182" s="1010"/>
      <c r="M182" s="1010"/>
      <c r="N182" s="1011"/>
      <c r="O182" s="408"/>
      <c r="P182" s="90"/>
      <c r="Q182" s="90"/>
      <c r="R182" s="90"/>
      <c r="S182" s="90"/>
      <c r="T182" s="90"/>
      <c r="U182" s="90"/>
      <c r="V182" s="90"/>
      <c r="W182" s="90"/>
    </row>
    <row r="183" spans="1:23" ht="12.75" customHeight="1" x14ac:dyDescent="0.2">
      <c r="A183" s="90"/>
      <c r="B183" s="489"/>
      <c r="C183" s="489"/>
      <c r="D183" s="489"/>
      <c r="E183" s="1139" t="str">
        <f>Translations!$B$416</f>
        <v>Locul în care se păstrează înregistrările</v>
      </c>
      <c r="F183" s="1140"/>
      <c r="G183" s="1068"/>
      <c r="H183" s="1010"/>
      <c r="I183" s="1010"/>
      <c r="J183" s="1010"/>
      <c r="K183" s="1010"/>
      <c r="L183" s="1010"/>
      <c r="M183" s="1010"/>
      <c r="N183" s="1011"/>
      <c r="O183" s="408"/>
      <c r="P183" s="90"/>
      <c r="Q183" s="90"/>
      <c r="R183" s="90"/>
      <c r="S183" s="90"/>
      <c r="T183" s="90"/>
      <c r="U183" s="90"/>
      <c r="V183" s="90"/>
      <c r="W183" s="90"/>
    </row>
    <row r="184" spans="1:23" ht="25.5" customHeight="1" x14ac:dyDescent="0.2">
      <c r="A184" s="90"/>
      <c r="B184" s="489"/>
      <c r="C184" s="489"/>
      <c r="D184" s="489"/>
      <c r="E184" s="1139" t="str">
        <f>Translations!$B$418</f>
        <v>Denumirea sistemului IT folosit (dacă este cazul).</v>
      </c>
      <c r="F184" s="1140"/>
      <c r="G184" s="1068"/>
      <c r="H184" s="1010"/>
      <c r="I184" s="1010"/>
      <c r="J184" s="1010"/>
      <c r="K184" s="1010"/>
      <c r="L184" s="1010"/>
      <c r="M184" s="1010"/>
      <c r="N184" s="1011"/>
      <c r="O184" s="408"/>
      <c r="P184" s="90"/>
      <c r="Q184" s="90"/>
      <c r="R184" s="90"/>
      <c r="S184" s="90"/>
      <c r="T184" s="90"/>
      <c r="U184" s="90"/>
      <c r="V184" s="90"/>
      <c r="W184" s="90"/>
    </row>
    <row r="185" spans="1:23" ht="25.5" customHeight="1" x14ac:dyDescent="0.2">
      <c r="A185" s="90"/>
      <c r="B185" s="489"/>
      <c r="C185" s="489"/>
      <c r="D185" s="489"/>
      <c r="E185" s="1139" t="str">
        <f>Translations!$B$420</f>
        <v>Lista standardelor EN sau a altor standarde aplicate (dacă este relevant)</v>
      </c>
      <c r="F185" s="1140"/>
      <c r="G185" s="1068"/>
      <c r="H185" s="1010"/>
      <c r="I185" s="1010"/>
      <c r="J185" s="1010"/>
      <c r="K185" s="1010"/>
      <c r="L185" s="1010"/>
      <c r="M185" s="1010"/>
      <c r="N185" s="1011"/>
      <c r="O185" s="408"/>
      <c r="P185" s="90"/>
      <c r="Q185" s="90"/>
      <c r="R185" s="90"/>
      <c r="S185" s="90"/>
      <c r="T185" s="90"/>
      <c r="U185" s="90"/>
      <c r="V185" s="90"/>
      <c r="W185" s="90"/>
    </row>
    <row r="186" spans="1:23" x14ac:dyDescent="0.2">
      <c r="A186" s="90"/>
      <c r="B186" s="489"/>
      <c r="C186" s="489"/>
      <c r="D186" s="489"/>
      <c r="E186" s="489"/>
      <c r="F186" s="489"/>
      <c r="G186" s="489"/>
      <c r="H186" s="489"/>
      <c r="I186" s="489"/>
      <c r="J186" s="489"/>
      <c r="K186" s="489"/>
      <c r="L186" s="489"/>
      <c r="M186" s="489"/>
      <c r="N186" s="489"/>
      <c r="O186" s="408"/>
      <c r="P186" s="90"/>
      <c r="Q186" s="90"/>
      <c r="R186" s="90"/>
      <c r="S186" s="90"/>
      <c r="T186" s="90"/>
      <c r="U186" s="90"/>
      <c r="V186" s="90"/>
      <c r="W186" s="90"/>
    </row>
    <row r="187" spans="1:23" ht="12.75" customHeight="1" x14ac:dyDescent="0.2">
      <c r="A187" s="90"/>
      <c r="B187" s="489"/>
      <c r="C187" s="489"/>
      <c r="D187" s="394" t="s">
        <v>405</v>
      </c>
      <c r="E187" s="873" t="str">
        <f>Translations!$B$422</f>
        <v>Descrierea procedurii privind realizarea planurilor de eșantionare pentru analize:</v>
      </c>
      <c r="F187" s="888"/>
      <c r="G187" s="888"/>
      <c r="H187" s="888"/>
      <c r="I187" s="888"/>
      <c r="J187" s="888"/>
      <c r="K187" s="888"/>
      <c r="L187" s="888"/>
      <c r="M187" s="888"/>
      <c r="N187" s="888"/>
      <c r="O187" s="408"/>
      <c r="P187" s="116"/>
      <c r="Q187" s="116"/>
      <c r="R187" s="90"/>
      <c r="S187" s="90"/>
      <c r="T187" s="90"/>
      <c r="U187" s="90"/>
      <c r="V187" s="90"/>
      <c r="W187" s="90"/>
    </row>
    <row r="188" spans="1:23" ht="25.5" customHeight="1" x14ac:dyDescent="0.2">
      <c r="A188" s="90"/>
      <c r="B188" s="489"/>
      <c r="C188" s="489"/>
      <c r="D188" s="489"/>
      <c r="E188" s="1075" t="str">
        <f>Translations!$B$423</f>
        <v>Procedurile de mai jos trebuie să acopere elementele unui plan de eșantionare conform dispozițiilor articolului 33. O copie a procedurii trebuie transmisă autorității competente odată cu planul de monitorizare.</v>
      </c>
      <c r="F188" s="1075"/>
      <c r="G188" s="1075"/>
      <c r="H188" s="1075"/>
      <c r="I188" s="1075"/>
      <c r="J188" s="1075"/>
      <c r="K188" s="1075"/>
      <c r="L188" s="1075"/>
      <c r="M188" s="1075"/>
      <c r="N188" s="1075"/>
      <c r="O188" s="408"/>
      <c r="P188" s="116"/>
      <c r="Q188" s="116"/>
      <c r="R188" s="90"/>
      <c r="S188" s="90"/>
      <c r="T188" s="90"/>
      <c r="U188" s="90"/>
      <c r="V188" s="90"/>
      <c r="W188" s="90"/>
    </row>
    <row r="189" spans="1:23" ht="25.5" customHeight="1" x14ac:dyDescent="0.2">
      <c r="A189" s="90"/>
      <c r="B189" s="489"/>
      <c r="C189" s="489"/>
      <c r="D189" s="489"/>
      <c r="E189" s="1075" t="str">
        <f>Translations!$B$403</f>
        <v>În cazul în care o serie de proceduri sunt utilizate pentru un scop similar, dar pentru fluxuri de sursă sau parametri diferiți, furnizați detalii cu privire la procedura globală care acoperă elementele comune și asigurarea calității metodelor aplicate.</v>
      </c>
      <c r="F189" s="1075"/>
      <c r="G189" s="1075"/>
      <c r="H189" s="1075"/>
      <c r="I189" s="1075"/>
      <c r="J189" s="1075"/>
      <c r="K189" s="1075"/>
      <c r="L189" s="1075"/>
      <c r="M189" s="1075"/>
      <c r="N189" s="1075"/>
      <c r="O189" s="408"/>
      <c r="P189" s="116"/>
      <c r="Q189" s="116"/>
      <c r="R189" s="116"/>
      <c r="S189" s="90"/>
      <c r="T189" s="90"/>
      <c r="U189" s="90"/>
      <c r="V189" s="90"/>
      <c r="W189" s="90"/>
    </row>
    <row r="190" spans="1:23" ht="25.5" customHeight="1" x14ac:dyDescent="0.2">
      <c r="A190" s="90"/>
      <c r="B190" s="489"/>
      <c r="C190" s="489"/>
      <c r="D190" s="489"/>
      <c r="E190" s="1075" t="str">
        <f>Translations!$B$404</f>
        <v>Apoi puteți fie să introduceți aici trimiteri la „subproceduri” individuale, fie să precizați separat detalii referitoare la fiecare procedură relevantă. În acest din urmă caz, utilizați butonul „Adaugă procedură” de la sfârșitul acestei foi. Cu toate acestea, asigurați-vă că se poate introduce o trimitere clară la (sub)procedura corespunzătoare în secțiunea 8, tabelul g.</v>
      </c>
      <c r="F190" s="1075"/>
      <c r="G190" s="1075"/>
      <c r="H190" s="1075"/>
      <c r="I190" s="1075"/>
      <c r="J190" s="1075"/>
      <c r="K190" s="1075"/>
      <c r="L190" s="1075"/>
      <c r="M190" s="1075"/>
      <c r="N190" s="1075"/>
      <c r="O190" s="408"/>
      <c r="P190" s="116"/>
      <c r="Q190" s="116"/>
      <c r="R190" s="116"/>
      <c r="S190" s="90"/>
      <c r="T190" s="90"/>
      <c r="U190" s="90"/>
      <c r="V190" s="90"/>
      <c r="W190" s="90"/>
    </row>
    <row r="191" spans="1:23" ht="5.0999999999999996" customHeight="1" x14ac:dyDescent="0.2">
      <c r="A191" s="90"/>
      <c r="B191" s="489"/>
      <c r="C191" s="489"/>
      <c r="D191" s="489"/>
      <c r="E191" s="150"/>
      <c r="F191" s="515"/>
      <c r="G191" s="515"/>
      <c r="H191" s="515"/>
      <c r="I191" s="515"/>
      <c r="J191" s="515"/>
      <c r="K191" s="515"/>
      <c r="L191" s="515"/>
      <c r="M191" s="514"/>
      <c r="N191" s="514"/>
      <c r="O191" s="408"/>
      <c r="P191" s="116"/>
      <c r="Q191" s="116"/>
      <c r="R191" s="90"/>
      <c r="S191" s="90"/>
      <c r="T191" s="90"/>
      <c r="U191" s="90"/>
      <c r="V191" s="90"/>
      <c r="W191" s="90"/>
    </row>
    <row r="192" spans="1:23" ht="12.75" customHeight="1" x14ac:dyDescent="0.2">
      <c r="A192" s="90"/>
      <c r="B192" s="489"/>
      <c r="C192" s="489"/>
      <c r="D192" s="489"/>
      <c r="E192" s="1139" t="str">
        <f>Translations!$B$405</f>
        <v>Titlul procedurii</v>
      </c>
      <c r="F192" s="1140"/>
      <c r="G192" s="1068"/>
      <c r="H192" s="1010"/>
      <c r="I192" s="1010"/>
      <c r="J192" s="1010"/>
      <c r="K192" s="1010"/>
      <c r="L192" s="1010"/>
      <c r="M192" s="1010"/>
      <c r="N192" s="1011"/>
      <c r="O192" s="408"/>
      <c r="P192" s="90"/>
      <c r="Q192" s="90"/>
      <c r="R192" s="90"/>
      <c r="S192" s="90"/>
      <c r="T192" s="90"/>
      <c r="U192" s="90"/>
      <c r="V192" s="90"/>
      <c r="W192" s="90"/>
    </row>
    <row r="193" spans="1:23" ht="12.75" customHeight="1" x14ac:dyDescent="0.2">
      <c r="A193" s="90"/>
      <c r="B193" s="489"/>
      <c r="C193" s="489"/>
      <c r="D193" s="489"/>
      <c r="E193" s="1139" t="str">
        <f>Translations!$B$407</f>
        <v>Trimiterea la procedură</v>
      </c>
      <c r="F193" s="1140"/>
      <c r="G193" s="1068"/>
      <c r="H193" s="1010"/>
      <c r="I193" s="1010"/>
      <c r="J193" s="1010"/>
      <c r="K193" s="1010"/>
      <c r="L193" s="1010"/>
      <c r="M193" s="1010"/>
      <c r="N193" s="1011"/>
      <c r="O193" s="408"/>
      <c r="P193" s="90"/>
      <c r="Q193" s="90"/>
      <c r="R193" s="90"/>
      <c r="S193" s="90"/>
      <c r="T193" s="90"/>
      <c r="U193" s="90"/>
      <c r="V193" s="90"/>
      <c r="W193" s="90"/>
    </row>
    <row r="194" spans="1:23" ht="12.75" customHeight="1" x14ac:dyDescent="0.2">
      <c r="A194" s="90"/>
      <c r="B194" s="489"/>
      <c r="C194" s="489"/>
      <c r="D194" s="489"/>
      <c r="E194" s="1139" t="str">
        <f>Translations!$B$409</f>
        <v>Trimitere la schemă (dacă este cazul)</v>
      </c>
      <c r="F194" s="1140"/>
      <c r="G194" s="1068"/>
      <c r="H194" s="1010"/>
      <c r="I194" s="1010"/>
      <c r="J194" s="1010"/>
      <c r="K194" s="1010"/>
      <c r="L194" s="1010"/>
      <c r="M194" s="1010"/>
      <c r="N194" s="1011"/>
      <c r="O194" s="408"/>
      <c r="P194" s="90"/>
      <c r="Q194" s="90"/>
      <c r="R194" s="90"/>
      <c r="S194" s="90"/>
      <c r="T194" s="90"/>
      <c r="U194" s="90"/>
      <c r="V194" s="90"/>
      <c r="W194" s="90"/>
    </row>
    <row r="195" spans="1:23" ht="25.5" customHeight="1" x14ac:dyDescent="0.2">
      <c r="A195" s="90"/>
      <c r="B195" s="489"/>
      <c r="C195" s="489"/>
      <c r="D195" s="489"/>
      <c r="E195" s="1134" t="str">
        <f>Translations!$B$411</f>
        <v xml:space="preserve">Scurtă descriere a procedurii  </v>
      </c>
      <c r="F195" s="1135"/>
      <c r="G195" s="1136"/>
      <c r="H195" s="1137"/>
      <c r="I195" s="1137"/>
      <c r="J195" s="1137"/>
      <c r="K195" s="1137"/>
      <c r="L195" s="1137"/>
      <c r="M195" s="1137"/>
      <c r="N195" s="1138"/>
      <c r="O195" s="408"/>
      <c r="P195" s="90"/>
      <c r="Q195" s="90"/>
      <c r="R195" s="90"/>
      <c r="S195" s="90"/>
      <c r="T195" s="90"/>
      <c r="U195" s="90"/>
      <c r="V195" s="90"/>
      <c r="W195" s="90"/>
    </row>
    <row r="196" spans="1:23" ht="25.5" customHeight="1" x14ac:dyDescent="0.2">
      <c r="A196" s="90"/>
      <c r="B196" s="489"/>
      <c r="C196" s="489"/>
      <c r="D196" s="489"/>
      <c r="E196" s="595"/>
      <c r="F196" s="596"/>
      <c r="G196" s="1131"/>
      <c r="H196" s="1132"/>
      <c r="I196" s="1132"/>
      <c r="J196" s="1132"/>
      <c r="K196" s="1132"/>
      <c r="L196" s="1132"/>
      <c r="M196" s="1132"/>
      <c r="N196" s="1133"/>
      <c r="O196" s="408"/>
      <c r="P196" s="90"/>
      <c r="Q196" s="90"/>
      <c r="R196" s="90"/>
      <c r="S196" s="90"/>
      <c r="T196" s="90"/>
      <c r="U196" s="90"/>
      <c r="V196" s="90"/>
      <c r="W196" s="90"/>
    </row>
    <row r="197" spans="1:23" ht="25.5" customHeight="1" x14ac:dyDescent="0.2">
      <c r="A197" s="90"/>
      <c r="B197" s="489"/>
      <c r="C197" s="489"/>
      <c r="D197" s="489"/>
      <c r="E197" s="597"/>
      <c r="F197" s="598"/>
      <c r="G197" s="1144"/>
      <c r="H197" s="1145"/>
      <c r="I197" s="1145"/>
      <c r="J197" s="1145"/>
      <c r="K197" s="1145"/>
      <c r="L197" s="1145"/>
      <c r="M197" s="1145"/>
      <c r="N197" s="1146"/>
      <c r="O197" s="408"/>
      <c r="P197" s="90"/>
      <c r="Q197" s="90"/>
      <c r="R197" s="90"/>
      <c r="S197" s="90"/>
      <c r="T197" s="90"/>
      <c r="U197" s="90"/>
      <c r="V197" s="90"/>
      <c r="W197" s="90"/>
    </row>
    <row r="198" spans="1:23" ht="25.5" customHeight="1" x14ac:dyDescent="0.2">
      <c r="A198" s="90"/>
      <c r="B198" s="489"/>
      <c r="C198" s="489"/>
      <c r="D198" s="489"/>
      <c r="E198" s="1139" t="str">
        <f>Translations!$B$414</f>
        <v>Postul sau departamentul responsabil pentru procedură și pentru orice date generate</v>
      </c>
      <c r="F198" s="1140"/>
      <c r="G198" s="1068"/>
      <c r="H198" s="1069"/>
      <c r="I198" s="1069"/>
      <c r="J198" s="1069"/>
      <c r="K198" s="1069"/>
      <c r="L198" s="1069"/>
      <c r="M198" s="1069"/>
      <c r="N198" s="1070"/>
      <c r="O198" s="408"/>
      <c r="P198" s="90"/>
      <c r="Q198" s="90"/>
      <c r="R198" s="90"/>
      <c r="S198" s="90"/>
      <c r="T198" s="90"/>
      <c r="U198" s="90"/>
      <c r="V198" s="90"/>
      <c r="W198" s="90"/>
    </row>
    <row r="199" spans="1:23" ht="12.75" customHeight="1" x14ac:dyDescent="0.2">
      <c r="A199" s="90"/>
      <c r="B199" s="489"/>
      <c r="C199" s="489"/>
      <c r="D199" s="489"/>
      <c r="E199" s="1139" t="str">
        <f>Translations!$B$416</f>
        <v>Locul în care se păstrează înregistrările</v>
      </c>
      <c r="F199" s="1140"/>
      <c r="G199" s="1068"/>
      <c r="H199" s="1010"/>
      <c r="I199" s="1010"/>
      <c r="J199" s="1010"/>
      <c r="K199" s="1010"/>
      <c r="L199" s="1010"/>
      <c r="M199" s="1010"/>
      <c r="N199" s="1011"/>
      <c r="O199" s="408"/>
      <c r="P199" s="90"/>
      <c r="Q199" s="90"/>
      <c r="R199" s="90"/>
      <c r="S199" s="90"/>
      <c r="T199" s="90"/>
      <c r="U199" s="90"/>
      <c r="V199" s="90"/>
      <c r="W199" s="90"/>
    </row>
    <row r="200" spans="1:23" ht="25.5" customHeight="1" x14ac:dyDescent="0.2">
      <c r="A200" s="90"/>
      <c r="B200" s="489"/>
      <c r="C200" s="489"/>
      <c r="D200" s="489"/>
      <c r="E200" s="1139" t="str">
        <f>Translations!$B$418</f>
        <v>Denumirea sistemului IT folosit (dacă este cazul).</v>
      </c>
      <c r="F200" s="1140"/>
      <c r="G200" s="1068"/>
      <c r="H200" s="1010"/>
      <c r="I200" s="1010"/>
      <c r="J200" s="1010"/>
      <c r="K200" s="1010"/>
      <c r="L200" s="1010"/>
      <c r="M200" s="1010"/>
      <c r="N200" s="1011"/>
      <c r="O200" s="408"/>
      <c r="P200" s="90"/>
      <c r="Q200" s="90"/>
      <c r="R200" s="90"/>
      <c r="S200" s="90"/>
      <c r="T200" s="90"/>
      <c r="U200" s="90"/>
      <c r="V200" s="90"/>
      <c r="W200" s="90"/>
    </row>
    <row r="201" spans="1:23" ht="25.5" customHeight="1" x14ac:dyDescent="0.2">
      <c r="A201" s="90"/>
      <c r="B201" s="489"/>
      <c r="C201" s="489"/>
      <c r="D201" s="489"/>
      <c r="E201" s="1139" t="str">
        <f>Translations!$B$420</f>
        <v>Lista standardelor EN sau a altor standarde aplicate (dacă este relevant)</v>
      </c>
      <c r="F201" s="1140"/>
      <c r="G201" s="1068"/>
      <c r="H201" s="1010"/>
      <c r="I201" s="1010"/>
      <c r="J201" s="1010"/>
      <c r="K201" s="1010"/>
      <c r="L201" s="1010"/>
      <c r="M201" s="1010"/>
      <c r="N201" s="1011"/>
      <c r="O201" s="408"/>
      <c r="P201" s="90"/>
      <c r="Q201" s="90"/>
      <c r="R201" s="90"/>
      <c r="S201" s="90"/>
      <c r="T201" s="90"/>
      <c r="U201" s="90"/>
      <c r="V201" s="90"/>
      <c r="W201" s="90"/>
    </row>
    <row r="202" spans="1:23" x14ac:dyDescent="0.2">
      <c r="A202" s="90"/>
      <c r="B202" s="489"/>
      <c r="C202" s="489"/>
      <c r="D202" s="489"/>
      <c r="E202" s="489"/>
      <c r="F202" s="489"/>
      <c r="G202" s="489"/>
      <c r="H202" s="489"/>
      <c r="I202" s="489"/>
      <c r="J202" s="489"/>
      <c r="K202" s="489"/>
      <c r="L202" s="489"/>
      <c r="M202" s="489"/>
      <c r="N202" s="489"/>
      <c r="O202" s="408"/>
      <c r="P202" s="90"/>
      <c r="Q202" s="90"/>
      <c r="R202" s="90"/>
      <c r="S202" s="90"/>
      <c r="T202" s="90"/>
      <c r="U202" s="90"/>
      <c r="V202" s="90"/>
      <c r="W202" s="90"/>
    </row>
    <row r="203" spans="1:23" ht="12.75" customHeight="1" x14ac:dyDescent="0.2">
      <c r="A203" s="90"/>
      <c r="B203" s="489"/>
      <c r="C203" s="489"/>
      <c r="D203" s="33" t="s">
        <v>406</v>
      </c>
      <c r="E203" s="873" t="str">
        <f>Translations!$B$424</f>
        <v>Descrierea procedurii utilizată pentru revizuirea adecvată a planului de eșantionare:</v>
      </c>
      <c r="F203" s="888"/>
      <c r="G203" s="888"/>
      <c r="H203" s="888"/>
      <c r="I203" s="888"/>
      <c r="J203" s="888"/>
      <c r="K203" s="888"/>
      <c r="L203" s="888"/>
      <c r="M203" s="888"/>
      <c r="N203" s="888"/>
      <c r="O203" s="408"/>
      <c r="P203" s="116"/>
      <c r="Q203" s="116"/>
      <c r="R203" s="90"/>
      <c r="S203" s="90"/>
      <c r="T203" s="90"/>
      <c r="U203" s="90"/>
      <c r="V203" s="90"/>
      <c r="W203" s="90"/>
    </row>
    <row r="204" spans="1:23" ht="5.0999999999999996" customHeight="1" x14ac:dyDescent="0.2">
      <c r="A204" s="90"/>
      <c r="B204" s="489"/>
      <c r="C204" s="489"/>
      <c r="D204" s="33"/>
      <c r="E204" s="155"/>
      <c r="F204" s="483"/>
      <c r="G204" s="483"/>
      <c r="H204" s="483"/>
      <c r="I204" s="483"/>
      <c r="J204" s="483"/>
      <c r="K204" s="483"/>
      <c r="L204" s="483"/>
      <c r="M204" s="514"/>
      <c r="N204" s="514"/>
      <c r="O204" s="408"/>
      <c r="P204" s="116"/>
      <c r="Q204" s="116"/>
      <c r="R204" s="90"/>
      <c r="S204" s="90"/>
      <c r="T204" s="90"/>
      <c r="U204" s="90"/>
      <c r="V204" s="90"/>
      <c r="W204" s="90"/>
    </row>
    <row r="205" spans="1:23" ht="12.75" customHeight="1" x14ac:dyDescent="0.2">
      <c r="A205" s="90"/>
      <c r="B205" s="489"/>
      <c r="C205" s="489"/>
      <c r="D205" s="489"/>
      <c r="E205" s="1139" t="str">
        <f>Translations!$B$405</f>
        <v>Titlul procedurii</v>
      </c>
      <c r="F205" s="1140"/>
      <c r="G205" s="1068"/>
      <c r="H205" s="1010"/>
      <c r="I205" s="1010"/>
      <c r="J205" s="1010"/>
      <c r="K205" s="1010"/>
      <c r="L205" s="1010"/>
      <c r="M205" s="1010"/>
      <c r="N205" s="1011"/>
      <c r="O205" s="408"/>
      <c r="P205" s="90"/>
      <c r="Q205" s="90"/>
      <c r="R205" s="90"/>
      <c r="S205" s="90"/>
      <c r="T205" s="90"/>
      <c r="U205" s="90"/>
      <c r="V205" s="90"/>
      <c r="W205" s="90"/>
    </row>
    <row r="206" spans="1:23" ht="12.75" customHeight="1" x14ac:dyDescent="0.2">
      <c r="A206" s="90"/>
      <c r="B206" s="489"/>
      <c r="C206" s="489"/>
      <c r="D206" s="489"/>
      <c r="E206" s="1139" t="str">
        <f>Translations!$B$407</f>
        <v>Trimiterea la procedură</v>
      </c>
      <c r="F206" s="1140"/>
      <c r="G206" s="1068"/>
      <c r="H206" s="1010"/>
      <c r="I206" s="1010"/>
      <c r="J206" s="1010"/>
      <c r="K206" s="1010"/>
      <c r="L206" s="1010"/>
      <c r="M206" s="1010"/>
      <c r="N206" s="1011"/>
      <c r="O206" s="408"/>
      <c r="P206" s="90"/>
      <c r="Q206" s="90"/>
      <c r="R206" s="90"/>
      <c r="S206" s="90"/>
      <c r="T206" s="90"/>
      <c r="U206" s="90"/>
      <c r="V206" s="90"/>
      <c r="W206" s="90"/>
    </row>
    <row r="207" spans="1:23" ht="12.75" customHeight="1" x14ac:dyDescent="0.2">
      <c r="A207" s="90"/>
      <c r="B207" s="489"/>
      <c r="C207" s="489"/>
      <c r="D207" s="489"/>
      <c r="E207" s="1139" t="str">
        <f>Translations!$B$409</f>
        <v>Trimitere la schemă (dacă este cazul)</v>
      </c>
      <c r="F207" s="1140"/>
      <c r="G207" s="1068"/>
      <c r="H207" s="1010"/>
      <c r="I207" s="1010"/>
      <c r="J207" s="1010"/>
      <c r="K207" s="1010"/>
      <c r="L207" s="1010"/>
      <c r="M207" s="1010"/>
      <c r="N207" s="1011"/>
      <c r="O207" s="408"/>
      <c r="P207" s="90"/>
      <c r="Q207" s="90"/>
      <c r="R207" s="90"/>
      <c r="S207" s="90"/>
      <c r="T207" s="90"/>
      <c r="U207" s="90"/>
      <c r="V207" s="90"/>
      <c r="W207" s="90"/>
    </row>
    <row r="208" spans="1:23" ht="25.5" customHeight="1" x14ac:dyDescent="0.2">
      <c r="A208" s="90"/>
      <c r="B208" s="489"/>
      <c r="C208" s="489"/>
      <c r="D208" s="489"/>
      <c r="E208" s="1134" t="str">
        <f>Translations!$B$411</f>
        <v xml:space="preserve">Scurtă descriere a procedurii  </v>
      </c>
      <c r="F208" s="1135"/>
      <c r="G208" s="1136"/>
      <c r="H208" s="1137"/>
      <c r="I208" s="1137"/>
      <c r="J208" s="1137"/>
      <c r="K208" s="1137"/>
      <c r="L208" s="1137"/>
      <c r="M208" s="1137"/>
      <c r="N208" s="1138"/>
      <c r="O208" s="408"/>
      <c r="P208" s="90"/>
      <c r="Q208" s="90"/>
      <c r="R208" s="90"/>
      <c r="S208" s="90"/>
      <c r="T208" s="90"/>
      <c r="U208" s="90"/>
      <c r="V208" s="90"/>
      <c r="W208" s="90"/>
    </row>
    <row r="209" spans="1:23" ht="25.5" customHeight="1" x14ac:dyDescent="0.2">
      <c r="A209" s="90"/>
      <c r="B209" s="489"/>
      <c r="C209" s="489"/>
      <c r="D209" s="489"/>
      <c r="E209" s="595"/>
      <c r="F209" s="596"/>
      <c r="G209" s="1131"/>
      <c r="H209" s="1132"/>
      <c r="I209" s="1132"/>
      <c r="J209" s="1132"/>
      <c r="K209" s="1132"/>
      <c r="L209" s="1132"/>
      <c r="M209" s="1132"/>
      <c r="N209" s="1133"/>
      <c r="O209" s="408"/>
      <c r="P209" s="90"/>
      <c r="Q209" s="90"/>
      <c r="R209" s="90"/>
      <c r="S209" s="90"/>
      <c r="T209" s="90"/>
      <c r="U209" s="90"/>
      <c r="V209" s="90"/>
      <c r="W209" s="90"/>
    </row>
    <row r="210" spans="1:23" ht="25.5" customHeight="1" x14ac:dyDescent="0.2">
      <c r="A210" s="90"/>
      <c r="B210" s="489"/>
      <c r="C210" s="489"/>
      <c r="D210" s="489"/>
      <c r="E210" s="597"/>
      <c r="F210" s="598"/>
      <c r="G210" s="1144"/>
      <c r="H210" s="1145"/>
      <c r="I210" s="1145"/>
      <c r="J210" s="1145"/>
      <c r="K210" s="1145"/>
      <c r="L210" s="1145"/>
      <c r="M210" s="1145"/>
      <c r="N210" s="1146"/>
      <c r="O210" s="408"/>
      <c r="P210" s="90"/>
      <c r="Q210" s="90"/>
      <c r="R210" s="90"/>
      <c r="S210" s="90"/>
      <c r="T210" s="90"/>
      <c r="U210" s="90"/>
      <c r="V210" s="90"/>
      <c r="W210" s="90"/>
    </row>
    <row r="211" spans="1:23" ht="25.5" customHeight="1" x14ac:dyDescent="0.2">
      <c r="A211" s="90"/>
      <c r="B211" s="489"/>
      <c r="C211" s="489"/>
      <c r="D211" s="489"/>
      <c r="E211" s="1139" t="str">
        <f>Translations!$B$414</f>
        <v>Postul sau departamentul responsabil pentru procedură și pentru orice date generate</v>
      </c>
      <c r="F211" s="1140"/>
      <c r="G211" s="1068"/>
      <c r="H211" s="1069"/>
      <c r="I211" s="1069"/>
      <c r="J211" s="1069"/>
      <c r="K211" s="1069"/>
      <c r="L211" s="1069"/>
      <c r="M211" s="1069"/>
      <c r="N211" s="1070"/>
      <c r="O211" s="408"/>
      <c r="P211" s="90"/>
      <c r="Q211" s="90"/>
      <c r="R211" s="90"/>
      <c r="S211" s="90"/>
      <c r="T211" s="90"/>
      <c r="U211" s="90"/>
      <c r="V211" s="90"/>
      <c r="W211" s="90"/>
    </row>
    <row r="212" spans="1:23" ht="12.75" customHeight="1" x14ac:dyDescent="0.2">
      <c r="A212" s="90"/>
      <c r="B212" s="489"/>
      <c r="C212" s="489"/>
      <c r="D212" s="489"/>
      <c r="E212" s="1139" t="str">
        <f>Translations!$B$416</f>
        <v>Locul în care se păstrează înregistrările</v>
      </c>
      <c r="F212" s="1140"/>
      <c r="G212" s="1068"/>
      <c r="H212" s="1010"/>
      <c r="I212" s="1010"/>
      <c r="J212" s="1010"/>
      <c r="K212" s="1010"/>
      <c r="L212" s="1010"/>
      <c r="M212" s="1010"/>
      <c r="N212" s="1011"/>
      <c r="O212" s="408"/>
      <c r="P212" s="90"/>
      <c r="Q212" s="90"/>
      <c r="R212" s="90"/>
      <c r="S212" s="90"/>
      <c r="T212" s="90"/>
      <c r="U212" s="90"/>
      <c r="V212" s="90"/>
      <c r="W212" s="90"/>
    </row>
    <row r="213" spans="1:23" ht="25.5" customHeight="1" x14ac:dyDescent="0.2">
      <c r="A213" s="90"/>
      <c r="B213" s="489"/>
      <c r="C213" s="489"/>
      <c r="D213" s="489"/>
      <c r="E213" s="1139" t="str">
        <f>Translations!$B$418</f>
        <v>Denumirea sistemului IT folosit (dacă este cazul).</v>
      </c>
      <c r="F213" s="1140"/>
      <c r="G213" s="1068"/>
      <c r="H213" s="1010"/>
      <c r="I213" s="1010"/>
      <c r="J213" s="1010"/>
      <c r="K213" s="1010"/>
      <c r="L213" s="1010"/>
      <c r="M213" s="1010"/>
      <c r="N213" s="1011"/>
      <c r="O213" s="408"/>
      <c r="P213" s="90"/>
      <c r="Q213" s="90"/>
      <c r="R213" s="90"/>
      <c r="S213" s="90"/>
      <c r="T213" s="90"/>
      <c r="U213" s="90"/>
      <c r="V213" s="90"/>
      <c r="W213" s="90"/>
    </row>
    <row r="214" spans="1:23" ht="25.5" customHeight="1" x14ac:dyDescent="0.2">
      <c r="A214" s="90"/>
      <c r="B214" s="489"/>
      <c r="C214" s="489"/>
      <c r="D214" s="489"/>
      <c r="E214" s="1139" t="str">
        <f>Translations!$B$420</f>
        <v>Lista standardelor EN sau a altor standarde aplicate (dacă este relevant)</v>
      </c>
      <c r="F214" s="1140"/>
      <c r="G214" s="1068"/>
      <c r="H214" s="1010"/>
      <c r="I214" s="1010"/>
      <c r="J214" s="1010"/>
      <c r="K214" s="1010"/>
      <c r="L214" s="1010"/>
      <c r="M214" s="1010"/>
      <c r="N214" s="1011"/>
      <c r="O214" s="408"/>
      <c r="P214" s="90"/>
      <c r="Q214" s="90"/>
      <c r="R214" s="90"/>
      <c r="S214" s="90"/>
      <c r="T214" s="90"/>
      <c r="U214" s="90"/>
      <c r="V214" s="90"/>
      <c r="W214" s="90"/>
    </row>
    <row r="215" spans="1:23" ht="12.75" customHeight="1" x14ac:dyDescent="0.2">
      <c r="A215" s="90"/>
      <c r="B215" s="489"/>
      <c r="C215" s="489"/>
      <c r="D215" s="489"/>
      <c r="E215" s="489"/>
      <c r="F215" s="489"/>
      <c r="G215" s="489"/>
      <c r="H215" s="489"/>
      <c r="I215" s="489"/>
      <c r="J215" s="489"/>
      <c r="K215" s="489"/>
      <c r="L215" s="489"/>
      <c r="M215" s="489"/>
      <c r="N215" s="489"/>
      <c r="O215" s="408"/>
      <c r="P215" s="90"/>
      <c r="Q215" s="90"/>
      <c r="R215" s="90"/>
      <c r="S215" s="90"/>
      <c r="T215" s="90"/>
      <c r="U215" s="90"/>
      <c r="V215" s="90"/>
      <c r="W215" s="90"/>
    </row>
    <row r="216" spans="1:23" ht="12.75" customHeight="1" x14ac:dyDescent="0.2">
      <c r="A216" s="90"/>
      <c r="B216" s="489"/>
      <c r="C216" s="489"/>
      <c r="D216" s="33" t="s">
        <v>407</v>
      </c>
      <c r="E216" s="873" t="str">
        <f>Translations!$B$425</f>
        <v>Descrierea procedurii utilizate pentru estimarea stocurilor la începutul/sfârșitul anului de raportare (dacă este cazul):</v>
      </c>
      <c r="F216" s="888"/>
      <c r="G216" s="888"/>
      <c r="H216" s="888"/>
      <c r="I216" s="888"/>
      <c r="J216" s="888"/>
      <c r="K216" s="888"/>
      <c r="L216" s="888"/>
      <c r="M216" s="888"/>
      <c r="N216" s="888"/>
      <c r="O216" s="408"/>
      <c r="P216" s="116"/>
      <c r="Q216" s="116"/>
      <c r="R216" s="90"/>
      <c r="S216" s="90"/>
      <c r="T216" s="90"/>
      <c r="U216" s="90"/>
      <c r="V216" s="90"/>
      <c r="W216" s="90"/>
    </row>
    <row r="217" spans="1:23" ht="12.75" customHeight="1" x14ac:dyDescent="0.2">
      <c r="A217" s="90"/>
      <c r="B217" s="489"/>
      <c r="C217" s="489"/>
      <c r="D217" s="33"/>
      <c r="E217" s="1075" t="str">
        <f>Translations!$B$426</f>
        <v>Descrieți procedura care urmează să fie utilizată pentru a estima variația stocurilor la orice flux de sursă care este monitorizat prin măsurarea pe lot, de exemplu în cazurile în care se folosesc facturi.</v>
      </c>
      <c r="F217" s="1192"/>
      <c r="G217" s="1192"/>
      <c r="H217" s="1192"/>
      <c r="I217" s="1192"/>
      <c r="J217" s="1192"/>
      <c r="K217" s="1192"/>
      <c r="L217" s="1192"/>
      <c r="M217" s="888"/>
      <c r="N217" s="888"/>
      <c r="O217" s="408"/>
      <c r="P217" s="116"/>
      <c r="Q217" s="116"/>
      <c r="R217" s="90"/>
      <c r="S217" s="90"/>
      <c r="T217" s="90"/>
      <c r="U217" s="90"/>
      <c r="V217" s="90"/>
      <c r="W217" s="90"/>
    </row>
    <row r="218" spans="1:23" ht="5.0999999999999996" customHeight="1" x14ac:dyDescent="0.2">
      <c r="A218" s="90"/>
      <c r="B218" s="489"/>
      <c r="C218" s="489"/>
      <c r="D218" s="33"/>
      <c r="E218" s="155"/>
      <c r="F218" s="483"/>
      <c r="G218" s="483"/>
      <c r="H218" s="483"/>
      <c r="I218" s="483"/>
      <c r="J218" s="483"/>
      <c r="K218" s="483"/>
      <c r="L218" s="483"/>
      <c r="M218" s="514"/>
      <c r="N218" s="514"/>
      <c r="O218" s="408"/>
      <c r="P218" s="116"/>
      <c r="Q218" s="116"/>
      <c r="R218" s="90"/>
      <c r="S218" s="90"/>
      <c r="T218" s="90"/>
      <c r="U218" s="90"/>
      <c r="V218" s="90"/>
      <c r="W218" s="90"/>
    </row>
    <row r="219" spans="1:23" ht="12.75" customHeight="1" x14ac:dyDescent="0.2">
      <c r="A219" s="90"/>
      <c r="B219" s="489"/>
      <c r="C219" s="489"/>
      <c r="D219" s="489"/>
      <c r="E219" s="1139" t="str">
        <f>Translations!$B$405</f>
        <v>Titlul procedurii</v>
      </c>
      <c r="F219" s="1140"/>
      <c r="G219" s="1068"/>
      <c r="H219" s="1010"/>
      <c r="I219" s="1010"/>
      <c r="J219" s="1010"/>
      <c r="K219" s="1010"/>
      <c r="L219" s="1010"/>
      <c r="M219" s="1010"/>
      <c r="N219" s="1011"/>
      <c r="O219" s="408"/>
      <c r="P219" s="90"/>
      <c r="Q219" s="90"/>
      <c r="R219" s="90"/>
      <c r="S219" s="90"/>
      <c r="T219" s="90"/>
      <c r="U219" s="90"/>
      <c r="V219" s="90"/>
      <c r="W219" s="90"/>
    </row>
    <row r="220" spans="1:23" ht="12.75" customHeight="1" x14ac:dyDescent="0.2">
      <c r="A220" s="90"/>
      <c r="B220" s="489"/>
      <c r="C220" s="489"/>
      <c r="D220" s="489"/>
      <c r="E220" s="1139" t="str">
        <f>Translations!$B$407</f>
        <v>Trimiterea la procedură</v>
      </c>
      <c r="F220" s="1140"/>
      <c r="G220" s="1068"/>
      <c r="H220" s="1010"/>
      <c r="I220" s="1010"/>
      <c r="J220" s="1010"/>
      <c r="K220" s="1010"/>
      <c r="L220" s="1010"/>
      <c r="M220" s="1010"/>
      <c r="N220" s="1011"/>
      <c r="O220" s="408"/>
      <c r="P220" s="90"/>
      <c r="Q220" s="90"/>
      <c r="R220" s="90"/>
      <c r="S220" s="90"/>
      <c r="T220" s="90"/>
      <c r="U220" s="90"/>
      <c r="V220" s="90"/>
      <c r="W220" s="90"/>
    </row>
    <row r="221" spans="1:23" ht="12.75" customHeight="1" x14ac:dyDescent="0.2">
      <c r="A221" s="90"/>
      <c r="B221" s="489"/>
      <c r="C221" s="489"/>
      <c r="D221" s="489"/>
      <c r="E221" s="1139" t="str">
        <f>Translations!$B$409</f>
        <v>Trimitere la schemă (dacă este cazul)</v>
      </c>
      <c r="F221" s="1140"/>
      <c r="G221" s="1068"/>
      <c r="H221" s="1010"/>
      <c r="I221" s="1010"/>
      <c r="J221" s="1010"/>
      <c r="K221" s="1010"/>
      <c r="L221" s="1010"/>
      <c r="M221" s="1010"/>
      <c r="N221" s="1011"/>
      <c r="O221" s="408"/>
      <c r="P221" s="90"/>
      <c r="Q221" s="90"/>
      <c r="R221" s="90"/>
      <c r="S221" s="90"/>
      <c r="T221" s="90"/>
      <c r="U221" s="90"/>
      <c r="V221" s="90"/>
      <c r="W221" s="90"/>
    </row>
    <row r="222" spans="1:23" ht="25.5" customHeight="1" x14ac:dyDescent="0.2">
      <c r="A222" s="90"/>
      <c r="B222" s="489"/>
      <c r="C222" s="489"/>
      <c r="D222" s="489"/>
      <c r="E222" s="1134" t="str">
        <f>Translations!$B$411</f>
        <v xml:space="preserve">Scurtă descriere a procedurii  </v>
      </c>
      <c r="F222" s="1135"/>
      <c r="G222" s="1136"/>
      <c r="H222" s="1137"/>
      <c r="I222" s="1137"/>
      <c r="J222" s="1137"/>
      <c r="K222" s="1137"/>
      <c r="L222" s="1137"/>
      <c r="M222" s="1137"/>
      <c r="N222" s="1138"/>
      <c r="O222" s="408"/>
      <c r="P222" s="90"/>
      <c r="Q222" s="90"/>
      <c r="R222" s="90"/>
      <c r="S222" s="90"/>
      <c r="T222" s="90"/>
      <c r="U222" s="90"/>
      <c r="V222" s="90"/>
      <c r="W222" s="90"/>
    </row>
    <row r="223" spans="1:23" ht="25.5" customHeight="1" x14ac:dyDescent="0.2">
      <c r="A223" s="90"/>
      <c r="B223" s="489"/>
      <c r="C223" s="489"/>
      <c r="D223" s="489"/>
      <c r="E223" s="595"/>
      <c r="F223" s="596"/>
      <c r="G223" s="1131"/>
      <c r="H223" s="1132"/>
      <c r="I223" s="1132"/>
      <c r="J223" s="1132"/>
      <c r="K223" s="1132"/>
      <c r="L223" s="1132"/>
      <c r="M223" s="1132"/>
      <c r="N223" s="1133"/>
      <c r="O223" s="408"/>
      <c r="P223" s="90"/>
      <c r="Q223" s="90"/>
      <c r="R223" s="90"/>
      <c r="S223" s="90"/>
      <c r="T223" s="90"/>
      <c r="U223" s="90"/>
      <c r="V223" s="90"/>
      <c r="W223" s="90"/>
    </row>
    <row r="224" spans="1:23" ht="25.5" customHeight="1" x14ac:dyDescent="0.2">
      <c r="A224" s="90"/>
      <c r="B224" s="489"/>
      <c r="C224" s="489"/>
      <c r="D224" s="489"/>
      <c r="E224" s="597"/>
      <c r="F224" s="598"/>
      <c r="G224" s="1144"/>
      <c r="H224" s="1145"/>
      <c r="I224" s="1145"/>
      <c r="J224" s="1145"/>
      <c r="K224" s="1145"/>
      <c r="L224" s="1145"/>
      <c r="M224" s="1145"/>
      <c r="N224" s="1146"/>
      <c r="O224" s="408"/>
      <c r="P224" s="90"/>
      <c r="Q224" s="90"/>
      <c r="R224" s="90"/>
      <c r="S224" s="90"/>
      <c r="T224" s="90"/>
      <c r="U224" s="90"/>
      <c r="V224" s="90"/>
      <c r="W224" s="90"/>
    </row>
    <row r="225" spans="1:23" ht="25.5" customHeight="1" x14ac:dyDescent="0.2">
      <c r="A225" s="90"/>
      <c r="B225" s="489"/>
      <c r="C225" s="489"/>
      <c r="D225" s="489"/>
      <c r="E225" s="1139" t="str">
        <f>Translations!$B$414</f>
        <v>Postul sau departamentul responsabil pentru procedură și pentru orice date generate</v>
      </c>
      <c r="F225" s="1140"/>
      <c r="G225" s="1068"/>
      <c r="H225" s="1069"/>
      <c r="I225" s="1069"/>
      <c r="J225" s="1069"/>
      <c r="K225" s="1069"/>
      <c r="L225" s="1069"/>
      <c r="M225" s="1069"/>
      <c r="N225" s="1070"/>
      <c r="O225" s="408"/>
      <c r="P225" s="90"/>
      <c r="Q225" s="90"/>
      <c r="R225" s="90"/>
      <c r="S225" s="90"/>
      <c r="T225" s="90"/>
      <c r="U225" s="90"/>
      <c r="V225" s="90"/>
      <c r="W225" s="90"/>
    </row>
    <row r="226" spans="1:23" ht="12.75" customHeight="1" x14ac:dyDescent="0.2">
      <c r="A226" s="90"/>
      <c r="B226" s="489"/>
      <c r="C226" s="489"/>
      <c r="D226" s="489"/>
      <c r="E226" s="1139" t="str">
        <f>Translations!$B$416</f>
        <v>Locul în care se păstrează înregistrările</v>
      </c>
      <c r="F226" s="1140"/>
      <c r="G226" s="1068"/>
      <c r="H226" s="1010"/>
      <c r="I226" s="1010"/>
      <c r="J226" s="1010"/>
      <c r="K226" s="1010"/>
      <c r="L226" s="1010"/>
      <c r="M226" s="1010"/>
      <c r="N226" s="1011"/>
      <c r="O226" s="408"/>
      <c r="P226" s="90"/>
      <c r="Q226" s="90"/>
      <c r="R226" s="90"/>
      <c r="S226" s="90"/>
      <c r="T226" s="90"/>
      <c r="U226" s="90"/>
      <c r="V226" s="90"/>
      <c r="W226" s="90"/>
    </row>
    <row r="227" spans="1:23" ht="25.5" customHeight="1" x14ac:dyDescent="0.2">
      <c r="A227" s="90"/>
      <c r="B227" s="489"/>
      <c r="C227" s="489"/>
      <c r="D227" s="489"/>
      <c r="E227" s="1139" t="str">
        <f>Translations!$B$418</f>
        <v>Denumirea sistemului IT folosit (dacă este cazul).</v>
      </c>
      <c r="F227" s="1140"/>
      <c r="G227" s="1068"/>
      <c r="H227" s="1010"/>
      <c r="I227" s="1010"/>
      <c r="J227" s="1010"/>
      <c r="K227" s="1010"/>
      <c r="L227" s="1010"/>
      <c r="M227" s="1010"/>
      <c r="N227" s="1011"/>
      <c r="O227" s="408"/>
      <c r="P227" s="90"/>
      <c r="Q227" s="90"/>
      <c r="R227" s="90"/>
      <c r="S227" s="90"/>
      <c r="T227" s="90"/>
      <c r="U227" s="90"/>
      <c r="V227" s="90"/>
      <c r="W227" s="90"/>
    </row>
    <row r="228" spans="1:23" ht="25.5" customHeight="1" x14ac:dyDescent="0.2">
      <c r="A228" s="90"/>
      <c r="B228" s="489"/>
      <c r="C228" s="489"/>
      <c r="D228" s="489"/>
      <c r="E228" s="1139" t="str">
        <f>Translations!$B$420</f>
        <v>Lista standardelor EN sau a altor standarde aplicate (dacă este relevant)</v>
      </c>
      <c r="F228" s="1140"/>
      <c r="G228" s="1068"/>
      <c r="H228" s="1010"/>
      <c r="I228" s="1010"/>
      <c r="J228" s="1010"/>
      <c r="K228" s="1010"/>
      <c r="L228" s="1010"/>
      <c r="M228" s="1010"/>
      <c r="N228" s="1011"/>
      <c r="O228" s="408"/>
      <c r="P228" s="90"/>
      <c r="Q228" s="90"/>
      <c r="R228" s="90"/>
      <c r="S228" s="90"/>
      <c r="T228" s="90"/>
      <c r="U228" s="90"/>
      <c r="V228" s="90"/>
      <c r="W228" s="90"/>
    </row>
    <row r="229" spans="1:23" ht="12.75" customHeight="1" x14ac:dyDescent="0.2">
      <c r="A229" s="89"/>
      <c r="B229" s="489"/>
      <c r="C229" s="489"/>
      <c r="D229" s="489"/>
      <c r="E229" s="489"/>
      <c r="F229" s="489"/>
      <c r="G229" s="489"/>
      <c r="H229" s="489"/>
      <c r="I229" s="489"/>
      <c r="J229" s="489"/>
      <c r="K229" s="489"/>
      <c r="L229" s="489"/>
      <c r="M229" s="489"/>
      <c r="N229" s="489"/>
      <c r="O229" s="408"/>
      <c r="P229" s="90"/>
      <c r="Q229" s="90"/>
      <c r="R229" s="90"/>
      <c r="S229" s="90"/>
      <c r="T229" s="90"/>
      <c r="U229" s="90"/>
      <c r="V229" s="90"/>
      <c r="W229" s="90"/>
    </row>
    <row r="230" spans="1:23" ht="12.75" customHeight="1" x14ac:dyDescent="0.2">
      <c r="A230" s="89"/>
      <c r="B230" s="489"/>
      <c r="C230" s="489"/>
      <c r="D230" s="33" t="s">
        <v>493</v>
      </c>
      <c r="E230" s="873" t="str">
        <f>Translations!$B$427</f>
        <v>Descrierea procedurii folosite pentru a urmări instrumentele de măsură aflate în instalație și utilizate la determinarea datelor de activitate.</v>
      </c>
      <c r="F230" s="873"/>
      <c r="G230" s="873"/>
      <c r="H230" s="873"/>
      <c r="I230" s="873"/>
      <c r="J230" s="873"/>
      <c r="K230" s="873"/>
      <c r="L230" s="873"/>
      <c r="M230" s="873"/>
      <c r="N230" s="873"/>
      <c r="O230" s="408"/>
      <c r="P230" s="90"/>
      <c r="Q230" s="90"/>
      <c r="R230" s="90"/>
      <c r="S230" s="90"/>
      <c r="T230" s="90"/>
      <c r="U230" s="90"/>
      <c r="V230" s="90"/>
      <c r="W230" s="90"/>
    </row>
    <row r="231" spans="1:23" ht="12.75" customHeight="1" x14ac:dyDescent="0.2">
      <c r="A231" s="90"/>
      <c r="B231" s="489"/>
      <c r="C231" s="489"/>
      <c r="D231" s="33"/>
      <c r="E231" s="1075" t="str">
        <f>Translations!$B$428</f>
        <v>Această procedură este relevantă doar în cazul în care operatorul folosește instrumente de măsură care se află sub controlul său.</v>
      </c>
      <c r="F231" s="1192"/>
      <c r="G231" s="1192"/>
      <c r="H231" s="1192"/>
      <c r="I231" s="1192"/>
      <c r="J231" s="1192"/>
      <c r="K231" s="1192"/>
      <c r="L231" s="1192"/>
      <c r="M231" s="888"/>
      <c r="N231" s="888"/>
      <c r="O231" s="408"/>
      <c r="P231" s="116"/>
      <c r="Q231" s="116"/>
      <c r="R231" s="90"/>
      <c r="S231" s="90"/>
      <c r="T231" s="90"/>
      <c r="U231" s="90"/>
      <c r="V231" s="90"/>
      <c r="W231" s="90"/>
    </row>
    <row r="232" spans="1:23" ht="5.0999999999999996" customHeight="1" x14ac:dyDescent="0.2">
      <c r="A232" s="89"/>
      <c r="B232" s="489"/>
      <c r="C232" s="489"/>
      <c r="D232" s="489"/>
      <c r="E232" s="489"/>
      <c r="F232" s="489"/>
      <c r="G232" s="489"/>
      <c r="H232" s="489"/>
      <c r="I232" s="489"/>
      <c r="J232" s="489"/>
      <c r="K232" s="489"/>
      <c r="L232" s="489"/>
      <c r="M232" s="489"/>
      <c r="N232" s="489"/>
      <c r="O232" s="408"/>
      <c r="P232" s="90"/>
      <c r="Q232" s="90"/>
      <c r="R232" s="90"/>
      <c r="S232" s="90"/>
      <c r="T232" s="90"/>
      <c r="U232" s="90"/>
      <c r="V232" s="90"/>
      <c r="W232" s="90"/>
    </row>
    <row r="233" spans="1:23" ht="12.75" customHeight="1" x14ac:dyDescent="0.2">
      <c r="A233" s="89"/>
      <c r="B233" s="489"/>
      <c r="C233" s="489"/>
      <c r="D233" s="489"/>
      <c r="E233" s="1139" t="str">
        <f>Translations!$B$405</f>
        <v>Titlul procedurii</v>
      </c>
      <c r="F233" s="1140"/>
      <c r="G233" s="1068"/>
      <c r="H233" s="1010"/>
      <c r="I233" s="1010"/>
      <c r="J233" s="1010"/>
      <c r="K233" s="1010"/>
      <c r="L233" s="1010"/>
      <c r="M233" s="1010"/>
      <c r="N233" s="1011"/>
      <c r="O233" s="408"/>
      <c r="P233" s="90"/>
      <c r="Q233" s="90"/>
      <c r="R233" s="90"/>
      <c r="S233" s="90"/>
      <c r="T233" s="90"/>
      <c r="U233" s="90"/>
      <c r="V233" s="90"/>
      <c r="W233" s="90"/>
    </row>
    <row r="234" spans="1:23" ht="12.75" customHeight="1" x14ac:dyDescent="0.2">
      <c r="A234" s="89"/>
      <c r="B234" s="489"/>
      <c r="C234" s="489"/>
      <c r="D234" s="489"/>
      <c r="E234" s="1139" t="str">
        <f>Translations!$B$407</f>
        <v>Trimiterea la procedură</v>
      </c>
      <c r="F234" s="1140"/>
      <c r="G234" s="1068"/>
      <c r="H234" s="1010"/>
      <c r="I234" s="1010"/>
      <c r="J234" s="1010"/>
      <c r="K234" s="1010"/>
      <c r="L234" s="1010"/>
      <c r="M234" s="1010"/>
      <c r="N234" s="1011"/>
      <c r="O234" s="408"/>
      <c r="P234" s="90"/>
      <c r="Q234" s="90"/>
      <c r="R234" s="90"/>
      <c r="S234" s="90"/>
      <c r="T234" s="90"/>
      <c r="U234" s="90"/>
      <c r="V234" s="90"/>
      <c r="W234" s="90"/>
    </row>
    <row r="235" spans="1:23" ht="12.75" customHeight="1" x14ac:dyDescent="0.2">
      <c r="A235" s="89"/>
      <c r="B235" s="489"/>
      <c r="C235" s="489"/>
      <c r="D235" s="489"/>
      <c r="E235" s="1139" t="str">
        <f>Translations!$B$409</f>
        <v>Trimitere la schemă (dacă este cazul)</v>
      </c>
      <c r="F235" s="1140"/>
      <c r="G235" s="1068"/>
      <c r="H235" s="1010"/>
      <c r="I235" s="1010"/>
      <c r="J235" s="1010"/>
      <c r="K235" s="1010"/>
      <c r="L235" s="1010"/>
      <c r="M235" s="1010"/>
      <c r="N235" s="1011"/>
      <c r="O235" s="408"/>
      <c r="P235" s="90"/>
      <c r="Q235" s="90"/>
      <c r="R235" s="90"/>
      <c r="S235" s="90"/>
      <c r="T235" s="90"/>
      <c r="U235" s="90"/>
      <c r="V235" s="90"/>
      <c r="W235" s="90"/>
    </row>
    <row r="236" spans="1:23" ht="25.5" customHeight="1" x14ac:dyDescent="0.2">
      <c r="A236" s="89"/>
      <c r="B236" s="489"/>
      <c r="C236" s="489"/>
      <c r="D236" s="489"/>
      <c r="E236" s="1134" t="str">
        <f>Translations!$B$411</f>
        <v xml:space="preserve">Scurtă descriere a procedurii  </v>
      </c>
      <c r="F236" s="1135"/>
      <c r="G236" s="1136"/>
      <c r="H236" s="1137"/>
      <c r="I236" s="1137"/>
      <c r="J236" s="1137"/>
      <c r="K236" s="1137"/>
      <c r="L236" s="1137"/>
      <c r="M236" s="1137"/>
      <c r="N236" s="1138"/>
      <c r="O236" s="408"/>
      <c r="P236" s="90"/>
      <c r="Q236" s="90"/>
      <c r="R236" s="90"/>
      <c r="S236" s="90"/>
      <c r="T236" s="90"/>
      <c r="U236" s="90"/>
      <c r="V236" s="90"/>
      <c r="W236" s="90"/>
    </row>
    <row r="237" spans="1:23" ht="25.5" customHeight="1" x14ac:dyDescent="0.2">
      <c r="A237" s="89"/>
      <c r="B237" s="489"/>
      <c r="C237" s="489"/>
      <c r="D237" s="489"/>
      <c r="E237" s="595"/>
      <c r="F237" s="596"/>
      <c r="G237" s="1131"/>
      <c r="H237" s="1132"/>
      <c r="I237" s="1132"/>
      <c r="J237" s="1132"/>
      <c r="K237" s="1132"/>
      <c r="L237" s="1132"/>
      <c r="M237" s="1132"/>
      <c r="N237" s="1133"/>
      <c r="O237" s="408"/>
      <c r="P237" s="90"/>
      <c r="Q237" s="90"/>
      <c r="R237" s="90"/>
      <c r="S237" s="90"/>
      <c r="T237" s="90"/>
      <c r="U237" s="90"/>
      <c r="V237" s="90"/>
      <c r="W237" s="90"/>
    </row>
    <row r="238" spans="1:23" ht="25.5" customHeight="1" x14ac:dyDescent="0.2">
      <c r="A238" s="89"/>
      <c r="B238" s="489"/>
      <c r="C238" s="489"/>
      <c r="D238" s="489"/>
      <c r="E238" s="597"/>
      <c r="F238" s="598"/>
      <c r="G238" s="1144"/>
      <c r="H238" s="1145"/>
      <c r="I238" s="1145"/>
      <c r="J238" s="1145"/>
      <c r="K238" s="1145"/>
      <c r="L238" s="1145"/>
      <c r="M238" s="1145"/>
      <c r="N238" s="1146"/>
      <c r="O238" s="408"/>
      <c r="P238" s="90"/>
      <c r="Q238" s="90"/>
      <c r="R238" s="90"/>
      <c r="S238" s="90"/>
      <c r="T238" s="90"/>
      <c r="U238" s="90"/>
      <c r="V238" s="90"/>
      <c r="W238" s="90"/>
    </row>
    <row r="239" spans="1:23" ht="25.5" customHeight="1" x14ac:dyDescent="0.2">
      <c r="A239" s="89"/>
      <c r="B239" s="489"/>
      <c r="C239" s="489"/>
      <c r="D239" s="489"/>
      <c r="E239" s="1139" t="str">
        <f>Translations!$B$414</f>
        <v>Postul sau departamentul responsabil pentru procedură și pentru orice date generate</v>
      </c>
      <c r="F239" s="1140"/>
      <c r="G239" s="1068"/>
      <c r="H239" s="1069"/>
      <c r="I239" s="1069"/>
      <c r="J239" s="1069"/>
      <c r="K239" s="1069"/>
      <c r="L239" s="1069"/>
      <c r="M239" s="1069"/>
      <c r="N239" s="1070"/>
      <c r="O239" s="408"/>
      <c r="P239" s="90"/>
      <c r="Q239" s="90"/>
      <c r="R239" s="90"/>
      <c r="S239" s="90"/>
      <c r="T239" s="90"/>
      <c r="U239" s="90"/>
      <c r="V239" s="90"/>
      <c r="W239" s="90"/>
    </row>
    <row r="240" spans="1:23" ht="12.75" customHeight="1" x14ac:dyDescent="0.2">
      <c r="A240" s="89"/>
      <c r="B240" s="489"/>
      <c r="C240" s="489"/>
      <c r="D240" s="489"/>
      <c r="E240" s="1139" t="str">
        <f>Translations!$B$416</f>
        <v>Locul în care se păstrează înregistrările</v>
      </c>
      <c r="F240" s="1140"/>
      <c r="G240" s="1068"/>
      <c r="H240" s="1010"/>
      <c r="I240" s="1010"/>
      <c r="J240" s="1010"/>
      <c r="K240" s="1010"/>
      <c r="L240" s="1010"/>
      <c r="M240" s="1010"/>
      <c r="N240" s="1011"/>
      <c r="O240" s="408"/>
      <c r="P240" s="90"/>
      <c r="Q240" s="90"/>
      <c r="R240" s="90"/>
      <c r="S240" s="90"/>
      <c r="T240" s="90"/>
      <c r="U240" s="90"/>
      <c r="V240" s="90"/>
      <c r="W240" s="90"/>
    </row>
    <row r="241" spans="1:23" ht="25.5" customHeight="1" x14ac:dyDescent="0.2">
      <c r="A241" s="89"/>
      <c r="B241" s="489"/>
      <c r="C241" s="489"/>
      <c r="D241" s="489"/>
      <c r="E241" s="1139" t="str">
        <f>Translations!$B$418</f>
        <v>Denumirea sistemului IT folosit (dacă este cazul).</v>
      </c>
      <c r="F241" s="1140"/>
      <c r="G241" s="1068"/>
      <c r="H241" s="1010"/>
      <c r="I241" s="1010"/>
      <c r="J241" s="1010"/>
      <c r="K241" s="1010"/>
      <c r="L241" s="1010"/>
      <c r="M241" s="1010"/>
      <c r="N241" s="1011"/>
      <c r="O241" s="408"/>
      <c r="P241" s="90"/>
      <c r="Q241" s="90"/>
      <c r="R241" s="90"/>
      <c r="S241" s="90"/>
      <c r="T241" s="90"/>
      <c r="U241" s="90"/>
      <c r="V241" s="90"/>
      <c r="W241" s="90"/>
    </row>
    <row r="242" spans="1:23" ht="25.5" customHeight="1" x14ac:dyDescent="0.2">
      <c r="A242" s="89"/>
      <c r="B242" s="489"/>
      <c r="C242" s="489"/>
      <c r="D242" s="489"/>
      <c r="E242" s="1139" t="str">
        <f>Translations!$B$420</f>
        <v>Lista standardelor EN sau a altor standarde aplicate (dacă este relevant)</v>
      </c>
      <c r="F242" s="1140"/>
      <c r="G242" s="1068"/>
      <c r="H242" s="1010"/>
      <c r="I242" s="1010"/>
      <c r="J242" s="1010"/>
      <c r="K242" s="1010"/>
      <c r="L242" s="1010"/>
      <c r="M242" s="1010"/>
      <c r="N242" s="1011"/>
      <c r="O242" s="408"/>
      <c r="P242" s="90"/>
      <c r="Q242" s="90"/>
      <c r="R242" s="90"/>
      <c r="S242" s="90"/>
      <c r="T242" s="90"/>
      <c r="U242" s="90"/>
      <c r="V242" s="90"/>
      <c r="W242" s="90"/>
    </row>
    <row r="243" spans="1:23" ht="12.75" customHeight="1" x14ac:dyDescent="0.2">
      <c r="A243" s="89"/>
      <c r="B243" s="489"/>
      <c r="C243" s="489"/>
      <c r="D243" s="489"/>
      <c r="E243" s="489"/>
      <c r="F243" s="489"/>
      <c r="G243" s="489"/>
      <c r="H243" s="489"/>
      <c r="I243" s="489"/>
      <c r="J243" s="489"/>
      <c r="K243" s="489"/>
      <c r="L243" s="489"/>
      <c r="M243" s="489"/>
      <c r="N243" s="489"/>
      <c r="O243" s="408"/>
      <c r="P243" s="90"/>
      <c r="Q243" s="90"/>
      <c r="R243" s="90"/>
      <c r="S243" s="90"/>
      <c r="T243" s="90"/>
      <c r="U243" s="90"/>
      <c r="V243" s="90"/>
      <c r="W243" s="90"/>
    </row>
    <row r="244" spans="1:23" ht="12.75" customHeight="1" x14ac:dyDescent="0.2">
      <c r="A244" s="89"/>
      <c r="B244" s="489"/>
      <c r="C244" s="489"/>
      <c r="D244" s="33" t="s">
        <v>110</v>
      </c>
      <c r="E244" s="873" t="str">
        <f>Translations!$B$1167</f>
        <v>Descrierea procedurii folosite pentru a evalua dacă fluxurile de surse de biomasă respectă articolul 38 alineatul (5), după caz.</v>
      </c>
      <c r="F244" s="873"/>
      <c r="G244" s="873"/>
      <c r="H244" s="873"/>
      <c r="I244" s="873"/>
      <c r="J244" s="873"/>
      <c r="K244" s="873"/>
      <c r="L244" s="873"/>
      <c r="M244" s="873"/>
      <c r="N244" s="873"/>
      <c r="O244" s="408"/>
      <c r="P244" s="90"/>
      <c r="Q244" s="90"/>
      <c r="R244" s="90"/>
      <c r="S244" s="90"/>
      <c r="T244" s="90"/>
      <c r="U244" s="90"/>
      <c r="V244" s="90"/>
      <c r="W244" s="90"/>
    </row>
    <row r="245" spans="1:23" ht="12.75" customHeight="1" x14ac:dyDescent="0.2">
      <c r="A245" s="90"/>
      <c r="B245" s="489"/>
      <c r="C245" s="489"/>
      <c r="D245" s="33"/>
      <c r="E245" s="1075" t="str">
        <f>Translations!$B$1168</f>
        <v>Această procedură este relevantă numai pentru biomasa care face obiectul durabilității relevante și al criteriilor de reducere a GES din Directiva privind energia din surse regenerabile (2018/2001).</v>
      </c>
      <c r="F245" s="1192"/>
      <c r="G245" s="1192"/>
      <c r="H245" s="1192"/>
      <c r="I245" s="1192"/>
      <c r="J245" s="1192"/>
      <c r="K245" s="1192"/>
      <c r="L245" s="1192"/>
      <c r="M245" s="888"/>
      <c r="N245" s="888"/>
      <c r="O245" s="408"/>
      <c r="P245" s="116"/>
      <c r="Q245" s="116"/>
      <c r="R245" s="90"/>
      <c r="S245" s="90"/>
      <c r="T245" s="90"/>
      <c r="U245" s="90"/>
      <c r="V245" s="90"/>
      <c r="W245" s="90"/>
    </row>
    <row r="246" spans="1:23" ht="5.0999999999999996" customHeight="1" x14ac:dyDescent="0.2">
      <c r="A246" s="89"/>
      <c r="B246" s="489"/>
      <c r="C246" s="489"/>
      <c r="D246" s="489"/>
      <c r="E246" s="489"/>
      <c r="F246" s="489"/>
      <c r="G246" s="489"/>
      <c r="H246" s="489"/>
      <c r="I246" s="489"/>
      <c r="J246" s="489"/>
      <c r="K246" s="489"/>
      <c r="L246" s="489"/>
      <c r="M246" s="489"/>
      <c r="N246" s="489"/>
      <c r="O246" s="408"/>
      <c r="P246" s="90"/>
      <c r="Q246" s="90"/>
      <c r="R246" s="90"/>
      <c r="S246" s="90"/>
      <c r="T246" s="90"/>
      <c r="U246" s="90"/>
      <c r="V246" s="90"/>
      <c r="W246" s="90"/>
    </row>
    <row r="247" spans="1:23" ht="12.75" customHeight="1" x14ac:dyDescent="0.2">
      <c r="A247" s="89"/>
      <c r="B247" s="489"/>
      <c r="C247" s="489"/>
      <c r="D247" s="489"/>
      <c r="E247" s="1139" t="str">
        <f>Translations!$B$405</f>
        <v>Titlul procedurii</v>
      </c>
      <c r="F247" s="1140"/>
      <c r="G247" s="1068"/>
      <c r="H247" s="1010"/>
      <c r="I247" s="1010"/>
      <c r="J247" s="1010"/>
      <c r="K247" s="1010"/>
      <c r="L247" s="1010"/>
      <c r="M247" s="1010"/>
      <c r="N247" s="1011"/>
      <c r="O247" s="408"/>
      <c r="P247" s="90"/>
      <c r="Q247" s="90"/>
      <c r="R247" s="90"/>
      <c r="S247" s="90"/>
      <c r="T247" s="90"/>
      <c r="U247" s="90"/>
      <c r="V247" s="90"/>
      <c r="W247" s="90"/>
    </row>
    <row r="248" spans="1:23" ht="12.75" customHeight="1" x14ac:dyDescent="0.2">
      <c r="A248" s="89"/>
      <c r="B248" s="489"/>
      <c r="C248" s="489"/>
      <c r="D248" s="489"/>
      <c r="E248" s="1139" t="str">
        <f>Translations!$B$407</f>
        <v>Trimiterea la procedură</v>
      </c>
      <c r="F248" s="1140"/>
      <c r="G248" s="1068"/>
      <c r="H248" s="1010"/>
      <c r="I248" s="1010"/>
      <c r="J248" s="1010"/>
      <c r="K248" s="1010"/>
      <c r="L248" s="1010"/>
      <c r="M248" s="1010"/>
      <c r="N248" s="1011"/>
      <c r="O248" s="408"/>
      <c r="P248" s="90"/>
      <c r="Q248" s="90"/>
      <c r="R248" s="90"/>
      <c r="S248" s="90"/>
      <c r="T248" s="90"/>
      <c r="U248" s="90"/>
      <c r="V248" s="90"/>
      <c r="W248" s="90"/>
    </row>
    <row r="249" spans="1:23" ht="12.75" customHeight="1" x14ac:dyDescent="0.2">
      <c r="A249" s="89"/>
      <c r="B249" s="489"/>
      <c r="C249" s="489"/>
      <c r="D249" s="489"/>
      <c r="E249" s="1139" t="str">
        <f>Translations!$B$409</f>
        <v>Trimitere la schemă (dacă este cazul)</v>
      </c>
      <c r="F249" s="1140"/>
      <c r="G249" s="1068"/>
      <c r="H249" s="1010"/>
      <c r="I249" s="1010"/>
      <c r="J249" s="1010"/>
      <c r="K249" s="1010"/>
      <c r="L249" s="1010"/>
      <c r="M249" s="1010"/>
      <c r="N249" s="1011"/>
      <c r="O249" s="408"/>
      <c r="P249" s="90"/>
      <c r="Q249" s="90"/>
      <c r="R249" s="90"/>
      <c r="S249" s="90"/>
      <c r="T249" s="90"/>
      <c r="U249" s="90"/>
      <c r="V249" s="90"/>
      <c r="W249" s="90"/>
    </row>
    <row r="250" spans="1:23" ht="25.5" customHeight="1" x14ac:dyDescent="0.2">
      <c r="A250" s="89"/>
      <c r="B250" s="489"/>
      <c r="C250" s="489"/>
      <c r="D250" s="489"/>
      <c r="E250" s="1134" t="str">
        <f>Translations!$B$411</f>
        <v xml:space="preserve">Scurtă descriere a procedurii  </v>
      </c>
      <c r="F250" s="1135"/>
      <c r="G250" s="1136"/>
      <c r="H250" s="1137"/>
      <c r="I250" s="1137"/>
      <c r="J250" s="1137"/>
      <c r="K250" s="1137"/>
      <c r="L250" s="1137"/>
      <c r="M250" s="1137"/>
      <c r="N250" s="1138"/>
      <c r="O250" s="408"/>
      <c r="P250" s="90"/>
      <c r="Q250" s="90"/>
      <c r="R250" s="90"/>
      <c r="S250" s="90"/>
      <c r="T250" s="90"/>
      <c r="U250" s="90"/>
      <c r="V250" s="90"/>
      <c r="W250" s="90"/>
    </row>
    <row r="251" spans="1:23" ht="25.5" customHeight="1" x14ac:dyDescent="0.2">
      <c r="A251" s="89"/>
      <c r="B251" s="489"/>
      <c r="C251" s="489"/>
      <c r="D251" s="489"/>
      <c r="E251" s="595"/>
      <c r="F251" s="596"/>
      <c r="G251" s="1131"/>
      <c r="H251" s="1132"/>
      <c r="I251" s="1132"/>
      <c r="J251" s="1132"/>
      <c r="K251" s="1132"/>
      <c r="L251" s="1132"/>
      <c r="M251" s="1132"/>
      <c r="N251" s="1133"/>
      <c r="O251" s="408"/>
      <c r="P251" s="90"/>
      <c r="Q251" s="90"/>
      <c r="R251" s="90"/>
      <c r="S251" s="90"/>
      <c r="T251" s="90"/>
      <c r="U251" s="90"/>
      <c r="V251" s="90"/>
      <c r="W251" s="90"/>
    </row>
    <row r="252" spans="1:23" ht="25.5" customHeight="1" x14ac:dyDescent="0.2">
      <c r="A252" s="89"/>
      <c r="B252" s="489"/>
      <c r="C252" s="489"/>
      <c r="D252" s="489"/>
      <c r="E252" s="597"/>
      <c r="F252" s="598"/>
      <c r="G252" s="1144"/>
      <c r="H252" s="1145"/>
      <c r="I252" s="1145"/>
      <c r="J252" s="1145"/>
      <c r="K252" s="1145"/>
      <c r="L252" s="1145"/>
      <c r="M252" s="1145"/>
      <c r="N252" s="1146"/>
      <c r="O252" s="408"/>
      <c r="P252" s="90"/>
      <c r="Q252" s="90"/>
      <c r="R252" s="90"/>
      <c r="S252" s="90"/>
      <c r="T252" s="90"/>
      <c r="U252" s="90"/>
      <c r="V252" s="90"/>
      <c r="W252" s="90"/>
    </row>
    <row r="253" spans="1:23" ht="25.5" customHeight="1" x14ac:dyDescent="0.2">
      <c r="A253" s="89"/>
      <c r="B253" s="489"/>
      <c r="C253" s="489"/>
      <c r="D253" s="489"/>
      <c r="E253" s="1139" t="str">
        <f>Translations!$B$414</f>
        <v>Postul sau departamentul responsabil pentru procedură și pentru orice date generate</v>
      </c>
      <c r="F253" s="1140"/>
      <c r="G253" s="1068"/>
      <c r="H253" s="1069"/>
      <c r="I253" s="1069"/>
      <c r="J253" s="1069"/>
      <c r="K253" s="1069"/>
      <c r="L253" s="1069"/>
      <c r="M253" s="1069"/>
      <c r="N253" s="1070"/>
      <c r="O253" s="408"/>
      <c r="P253" s="90"/>
      <c r="Q253" s="90"/>
      <c r="R253" s="90"/>
      <c r="S253" s="90"/>
      <c r="T253" s="90"/>
      <c r="U253" s="90"/>
      <c r="V253" s="90"/>
      <c r="W253" s="90"/>
    </row>
    <row r="254" spans="1:23" ht="12.75" customHeight="1" x14ac:dyDescent="0.2">
      <c r="A254" s="89"/>
      <c r="B254" s="489"/>
      <c r="C254" s="489"/>
      <c r="D254" s="489"/>
      <c r="E254" s="1139" t="str">
        <f>Translations!$B$416</f>
        <v>Locul în care se păstrează înregistrările</v>
      </c>
      <c r="F254" s="1140"/>
      <c r="G254" s="1068"/>
      <c r="H254" s="1010"/>
      <c r="I254" s="1010"/>
      <c r="J254" s="1010"/>
      <c r="K254" s="1010"/>
      <c r="L254" s="1010"/>
      <c r="M254" s="1010"/>
      <c r="N254" s="1011"/>
      <c r="O254" s="408"/>
      <c r="P254" s="90"/>
      <c r="Q254" s="90"/>
      <c r="R254" s="90"/>
      <c r="S254" s="90"/>
      <c r="T254" s="90"/>
      <c r="U254" s="90"/>
      <c r="V254" s="90"/>
      <c r="W254" s="90"/>
    </row>
    <row r="255" spans="1:23" ht="25.5" customHeight="1" x14ac:dyDescent="0.2">
      <c r="A255" s="89"/>
      <c r="B255" s="489"/>
      <c r="C255" s="489"/>
      <c r="D255" s="489"/>
      <c r="E255" s="1139" t="str">
        <f>Translations!$B$418</f>
        <v>Denumirea sistemului IT folosit (dacă este cazul).</v>
      </c>
      <c r="F255" s="1140"/>
      <c r="G255" s="1068"/>
      <c r="H255" s="1010"/>
      <c r="I255" s="1010"/>
      <c r="J255" s="1010"/>
      <c r="K255" s="1010"/>
      <c r="L255" s="1010"/>
      <c r="M255" s="1010"/>
      <c r="N255" s="1011"/>
      <c r="O255" s="408"/>
      <c r="P255" s="90"/>
      <c r="Q255" s="90"/>
      <c r="R255" s="90"/>
      <c r="S255" s="90"/>
      <c r="T255" s="90"/>
      <c r="U255" s="90"/>
      <c r="V255" s="90"/>
      <c r="W255" s="90"/>
    </row>
    <row r="256" spans="1:23" ht="25.5" customHeight="1" x14ac:dyDescent="0.2">
      <c r="A256" s="89"/>
      <c r="B256" s="489"/>
      <c r="C256" s="489"/>
      <c r="D256" s="489"/>
      <c r="E256" s="1139" t="str">
        <f>Translations!$B$420</f>
        <v>Lista standardelor EN sau a altor standarde aplicate (dacă este relevant)</v>
      </c>
      <c r="F256" s="1140"/>
      <c r="G256" s="1068"/>
      <c r="H256" s="1010"/>
      <c r="I256" s="1010"/>
      <c r="J256" s="1010"/>
      <c r="K256" s="1010"/>
      <c r="L256" s="1010"/>
      <c r="M256" s="1010"/>
      <c r="N256" s="1011"/>
      <c r="O256" s="408"/>
      <c r="P256" s="90"/>
      <c r="Q256" s="90"/>
      <c r="R256" s="90"/>
      <c r="S256" s="90"/>
      <c r="T256" s="90"/>
      <c r="U256" s="90"/>
      <c r="V256" s="90"/>
      <c r="W256" s="90"/>
    </row>
    <row r="257" spans="1:23" ht="12.75" customHeight="1" x14ac:dyDescent="0.2">
      <c r="A257" s="89"/>
      <c r="B257" s="489"/>
      <c r="C257" s="489"/>
      <c r="D257" s="489"/>
      <c r="E257" s="489"/>
      <c r="F257" s="489"/>
      <c r="G257" s="489"/>
      <c r="H257" s="489"/>
      <c r="I257" s="489"/>
      <c r="J257" s="489"/>
      <c r="K257" s="489"/>
      <c r="L257" s="489"/>
      <c r="M257" s="489"/>
      <c r="N257" s="489"/>
      <c r="O257" s="408"/>
      <c r="P257" s="90"/>
      <c r="Q257" s="90"/>
      <c r="R257" s="90"/>
      <c r="S257" s="90"/>
      <c r="T257" s="90"/>
      <c r="U257" s="90"/>
      <c r="V257" s="90"/>
      <c r="W257" s="90"/>
    </row>
    <row r="258" spans="1:23" ht="12.75" customHeight="1" x14ac:dyDescent="0.2">
      <c r="A258" s="89"/>
      <c r="B258" s="489"/>
      <c r="C258" s="489"/>
      <c r="D258" s="33" t="s">
        <v>111</v>
      </c>
      <c r="E258" s="873" t="str">
        <f>Translations!$B$1169</f>
        <v>Descrierea procedurii utilizate pentru a determina cantitățile de biogaz pe baza registrelor de achiziții în conformitate cu articolul 39 alineatul (4), după caz.</v>
      </c>
      <c r="F258" s="873"/>
      <c r="G258" s="873"/>
      <c r="H258" s="873"/>
      <c r="I258" s="873"/>
      <c r="J258" s="873"/>
      <c r="K258" s="873"/>
      <c r="L258" s="873"/>
      <c r="M258" s="873"/>
      <c r="N258" s="873"/>
      <c r="O258" s="408"/>
      <c r="P258" s="90"/>
      <c r="Q258" s="90"/>
      <c r="R258" s="90"/>
      <c r="S258" s="90"/>
      <c r="T258" s="90"/>
      <c r="U258" s="90"/>
      <c r="V258" s="90"/>
      <c r="W258" s="90"/>
    </row>
    <row r="259" spans="1:23" ht="12.75" customHeight="1" x14ac:dyDescent="0.2">
      <c r="A259" s="90"/>
      <c r="B259" s="489"/>
      <c r="C259" s="489"/>
      <c r="D259" s="33"/>
      <c r="E259" s="1075" t="str">
        <f>Translations!$B$1170</f>
        <v>Această procedură este relevantă numai în cazul în care operatorul dorește să pretindă utilizarea biogazului primit dintr-o rețea de gaze (naturale).</v>
      </c>
      <c r="F259" s="1192"/>
      <c r="G259" s="1192"/>
      <c r="H259" s="1192"/>
      <c r="I259" s="1192"/>
      <c r="J259" s="1192"/>
      <c r="K259" s="1192"/>
      <c r="L259" s="1192"/>
      <c r="M259" s="888"/>
      <c r="N259" s="888"/>
      <c r="O259" s="408"/>
      <c r="P259" s="116"/>
      <c r="Q259" s="116"/>
      <c r="R259" s="90"/>
      <c r="S259" s="90"/>
      <c r="T259" s="90"/>
      <c r="U259" s="90"/>
      <c r="V259" s="90"/>
      <c r="W259" s="90"/>
    </row>
    <row r="260" spans="1:23" ht="5.0999999999999996" customHeight="1" x14ac:dyDescent="0.2">
      <c r="A260" s="89"/>
      <c r="B260" s="489"/>
      <c r="C260" s="489"/>
      <c r="D260" s="489"/>
      <c r="E260" s="489"/>
      <c r="F260" s="489"/>
      <c r="G260" s="489"/>
      <c r="H260" s="489"/>
      <c r="I260" s="489"/>
      <c r="J260" s="489"/>
      <c r="K260" s="489"/>
      <c r="L260" s="489"/>
      <c r="M260" s="489"/>
      <c r="N260" s="489"/>
      <c r="O260" s="408"/>
      <c r="P260" s="90"/>
      <c r="Q260" s="90"/>
      <c r="R260" s="90"/>
      <c r="S260" s="90"/>
      <c r="T260" s="90"/>
      <c r="U260" s="90"/>
      <c r="V260" s="90"/>
      <c r="W260" s="90"/>
    </row>
    <row r="261" spans="1:23" ht="12.75" customHeight="1" x14ac:dyDescent="0.2">
      <c r="A261" s="89"/>
      <c r="B261" s="489"/>
      <c r="C261" s="489"/>
      <c r="D261" s="489"/>
      <c r="E261" s="1139" t="str">
        <f>Translations!$B$405</f>
        <v>Titlul procedurii</v>
      </c>
      <c r="F261" s="1140"/>
      <c r="G261" s="1068"/>
      <c r="H261" s="1010"/>
      <c r="I261" s="1010"/>
      <c r="J261" s="1010"/>
      <c r="K261" s="1010"/>
      <c r="L261" s="1010"/>
      <c r="M261" s="1010"/>
      <c r="N261" s="1011"/>
      <c r="O261" s="408"/>
      <c r="P261" s="90"/>
      <c r="Q261" s="90"/>
      <c r="R261" s="90"/>
      <c r="S261" s="90"/>
      <c r="T261" s="90"/>
      <c r="U261" s="90"/>
      <c r="V261" s="90"/>
      <c r="W261" s="90"/>
    </row>
    <row r="262" spans="1:23" ht="12.75" customHeight="1" x14ac:dyDescent="0.2">
      <c r="A262" s="89"/>
      <c r="B262" s="489"/>
      <c r="C262" s="489"/>
      <c r="D262" s="489"/>
      <c r="E262" s="1139" t="str">
        <f>Translations!$B$407</f>
        <v>Trimiterea la procedură</v>
      </c>
      <c r="F262" s="1140"/>
      <c r="G262" s="1068"/>
      <c r="H262" s="1010"/>
      <c r="I262" s="1010"/>
      <c r="J262" s="1010"/>
      <c r="K262" s="1010"/>
      <c r="L262" s="1010"/>
      <c r="M262" s="1010"/>
      <c r="N262" s="1011"/>
      <c r="O262" s="408"/>
      <c r="P262" s="90"/>
      <c r="Q262" s="90"/>
      <c r="R262" s="90"/>
      <c r="S262" s="90"/>
      <c r="T262" s="90"/>
      <c r="U262" s="90"/>
      <c r="V262" s="90"/>
      <c r="W262" s="90"/>
    </row>
    <row r="263" spans="1:23" ht="12.75" customHeight="1" x14ac:dyDescent="0.2">
      <c r="A263" s="89"/>
      <c r="B263" s="489"/>
      <c r="C263" s="489"/>
      <c r="D263" s="489"/>
      <c r="E263" s="1139" t="str">
        <f>Translations!$B$409</f>
        <v>Trimitere la schemă (dacă este cazul)</v>
      </c>
      <c r="F263" s="1140"/>
      <c r="G263" s="1068"/>
      <c r="H263" s="1010"/>
      <c r="I263" s="1010"/>
      <c r="J263" s="1010"/>
      <c r="K263" s="1010"/>
      <c r="L263" s="1010"/>
      <c r="M263" s="1010"/>
      <c r="N263" s="1011"/>
      <c r="O263" s="408"/>
      <c r="P263" s="90"/>
      <c r="Q263" s="90"/>
      <c r="R263" s="90"/>
      <c r="S263" s="90"/>
      <c r="T263" s="90"/>
      <c r="U263" s="90"/>
      <c r="V263" s="90"/>
      <c r="W263" s="90"/>
    </row>
    <row r="264" spans="1:23" ht="25.5" customHeight="1" x14ac:dyDescent="0.2">
      <c r="A264" s="89"/>
      <c r="B264" s="489"/>
      <c r="C264" s="489"/>
      <c r="D264" s="489"/>
      <c r="E264" s="1134" t="str">
        <f>Translations!$B$411</f>
        <v xml:space="preserve">Scurtă descriere a procedurii  </v>
      </c>
      <c r="F264" s="1135"/>
      <c r="G264" s="1136"/>
      <c r="H264" s="1137"/>
      <c r="I264" s="1137"/>
      <c r="J264" s="1137"/>
      <c r="K264" s="1137"/>
      <c r="L264" s="1137"/>
      <c r="M264" s="1137"/>
      <c r="N264" s="1138"/>
      <c r="O264" s="408"/>
      <c r="P264" s="90"/>
      <c r="Q264" s="90"/>
      <c r="R264" s="90"/>
      <c r="S264" s="90"/>
      <c r="T264" s="90"/>
      <c r="U264" s="90"/>
      <c r="V264" s="90"/>
      <c r="W264" s="90"/>
    </row>
    <row r="265" spans="1:23" ht="25.5" customHeight="1" x14ac:dyDescent="0.2">
      <c r="A265" s="89"/>
      <c r="B265" s="489"/>
      <c r="C265" s="489"/>
      <c r="D265" s="489"/>
      <c r="E265" s="595"/>
      <c r="F265" s="596"/>
      <c r="G265" s="1131"/>
      <c r="H265" s="1132"/>
      <c r="I265" s="1132"/>
      <c r="J265" s="1132"/>
      <c r="K265" s="1132"/>
      <c r="L265" s="1132"/>
      <c r="M265" s="1132"/>
      <c r="N265" s="1133"/>
      <c r="O265" s="408"/>
      <c r="P265" s="90"/>
      <c r="Q265" s="90"/>
      <c r="R265" s="90"/>
      <c r="S265" s="90"/>
      <c r="T265" s="90"/>
      <c r="U265" s="90"/>
      <c r="V265" s="90"/>
      <c r="W265" s="90"/>
    </row>
    <row r="266" spans="1:23" ht="25.5" customHeight="1" x14ac:dyDescent="0.2">
      <c r="A266" s="89"/>
      <c r="B266" s="489"/>
      <c r="C266" s="489"/>
      <c r="D266" s="489"/>
      <c r="E266" s="597"/>
      <c r="F266" s="598"/>
      <c r="G266" s="1144"/>
      <c r="H266" s="1145"/>
      <c r="I266" s="1145"/>
      <c r="J266" s="1145"/>
      <c r="K266" s="1145"/>
      <c r="L266" s="1145"/>
      <c r="M266" s="1145"/>
      <c r="N266" s="1146"/>
      <c r="O266" s="408"/>
      <c r="P266" s="90"/>
      <c r="Q266" s="90"/>
      <c r="R266" s="90"/>
      <c r="S266" s="90"/>
      <c r="T266" s="90"/>
      <c r="U266" s="90"/>
      <c r="V266" s="90"/>
      <c r="W266" s="90"/>
    </row>
    <row r="267" spans="1:23" ht="25.5" customHeight="1" x14ac:dyDescent="0.2">
      <c r="A267" s="89"/>
      <c r="B267" s="489"/>
      <c r="C267" s="489"/>
      <c r="D267" s="489"/>
      <c r="E267" s="1139" t="str">
        <f>Translations!$B$414</f>
        <v>Postul sau departamentul responsabil pentru procedură și pentru orice date generate</v>
      </c>
      <c r="F267" s="1140"/>
      <c r="G267" s="1068"/>
      <c r="H267" s="1069"/>
      <c r="I267" s="1069"/>
      <c r="J267" s="1069"/>
      <c r="K267" s="1069"/>
      <c r="L267" s="1069"/>
      <c r="M267" s="1069"/>
      <c r="N267" s="1070"/>
      <c r="O267" s="408"/>
      <c r="P267" s="90"/>
      <c r="Q267" s="90"/>
      <c r="R267" s="90"/>
      <c r="S267" s="90"/>
      <c r="T267" s="90"/>
      <c r="U267" s="90"/>
      <c r="V267" s="90"/>
      <c r="W267" s="90"/>
    </row>
    <row r="268" spans="1:23" ht="12.75" customHeight="1" x14ac:dyDescent="0.2">
      <c r="A268" s="89"/>
      <c r="B268" s="489"/>
      <c r="C268" s="489"/>
      <c r="D268" s="489"/>
      <c r="E268" s="1139" t="str">
        <f>Translations!$B$416</f>
        <v>Locul în care se păstrează înregistrările</v>
      </c>
      <c r="F268" s="1140"/>
      <c r="G268" s="1068"/>
      <c r="H268" s="1010"/>
      <c r="I268" s="1010"/>
      <c r="J268" s="1010"/>
      <c r="K268" s="1010"/>
      <c r="L268" s="1010"/>
      <c r="M268" s="1010"/>
      <c r="N268" s="1011"/>
      <c r="O268" s="408"/>
      <c r="P268" s="90"/>
      <c r="Q268" s="90"/>
      <c r="R268" s="90"/>
      <c r="S268" s="90"/>
      <c r="T268" s="90"/>
      <c r="U268" s="90"/>
      <c r="V268" s="90"/>
      <c r="W268" s="90"/>
    </row>
    <row r="269" spans="1:23" ht="25.5" customHeight="1" x14ac:dyDescent="0.2">
      <c r="A269" s="89"/>
      <c r="B269" s="489"/>
      <c r="C269" s="489"/>
      <c r="D269" s="489"/>
      <c r="E269" s="1139" t="str">
        <f>Translations!$B$418</f>
        <v>Denumirea sistemului IT folosit (dacă este cazul).</v>
      </c>
      <c r="F269" s="1140"/>
      <c r="G269" s="1068"/>
      <c r="H269" s="1010"/>
      <c r="I269" s="1010"/>
      <c r="J269" s="1010"/>
      <c r="K269" s="1010"/>
      <c r="L269" s="1010"/>
      <c r="M269" s="1010"/>
      <c r="N269" s="1011"/>
      <c r="O269" s="408"/>
      <c r="P269" s="90"/>
      <c r="Q269" s="90"/>
      <c r="R269" s="90"/>
      <c r="S269" s="90"/>
      <c r="T269" s="90"/>
      <c r="U269" s="90"/>
      <c r="V269" s="90"/>
      <c r="W269" s="90"/>
    </row>
    <row r="270" spans="1:23" ht="25.5" customHeight="1" x14ac:dyDescent="0.2">
      <c r="A270" s="89"/>
      <c r="B270" s="489"/>
      <c r="C270" s="489"/>
      <c r="D270" s="489"/>
      <c r="E270" s="1139" t="str">
        <f>Translations!$B$420</f>
        <v>Lista standardelor EN sau a altor standarde aplicate (dacă este relevant)</v>
      </c>
      <c r="F270" s="1140"/>
      <c r="G270" s="1068"/>
      <c r="H270" s="1010"/>
      <c r="I270" s="1010"/>
      <c r="J270" s="1010"/>
      <c r="K270" s="1010"/>
      <c r="L270" s="1010"/>
      <c r="M270" s="1010"/>
      <c r="N270" s="1011"/>
      <c r="O270" s="408"/>
      <c r="P270" s="90"/>
      <c r="Q270" s="90"/>
      <c r="R270" s="90"/>
      <c r="S270" s="90"/>
      <c r="T270" s="90"/>
      <c r="U270" s="90"/>
      <c r="V270" s="90"/>
      <c r="W270" s="90"/>
    </row>
    <row r="271" spans="1:23" ht="12.75" hidden="1" customHeight="1" x14ac:dyDescent="0.2">
      <c r="A271" s="89" t="s">
        <v>322</v>
      </c>
      <c r="B271" s="489"/>
      <c r="C271" s="489"/>
      <c r="D271" s="489"/>
      <c r="E271" s="489"/>
      <c r="F271" s="489"/>
      <c r="G271" s="489"/>
      <c r="H271" s="489"/>
      <c r="I271" s="489"/>
      <c r="J271" s="489"/>
      <c r="K271" s="489"/>
      <c r="L271" s="489"/>
      <c r="M271" s="489"/>
      <c r="N271" s="489"/>
      <c r="O271" s="408"/>
      <c r="P271" s="90"/>
      <c r="Q271" s="90"/>
      <c r="R271" s="90"/>
      <c r="S271" s="90"/>
      <c r="T271" s="90"/>
      <c r="U271" s="90"/>
      <c r="V271" s="90"/>
      <c r="W271" s="90"/>
    </row>
    <row r="272" spans="1:23" ht="12.75" hidden="1" customHeight="1" x14ac:dyDescent="0.2">
      <c r="A272" s="89" t="s">
        <v>322</v>
      </c>
      <c r="B272" s="489"/>
      <c r="C272" s="489"/>
      <c r="D272" s="489"/>
      <c r="E272" s="873" t="str">
        <f>Translations!$B$1150</f>
        <v>Procedură viitoare adăugată de operator</v>
      </c>
      <c r="F272" s="873"/>
      <c r="G272" s="873"/>
      <c r="H272" s="873"/>
      <c r="I272" s="873"/>
      <c r="J272" s="873"/>
      <c r="K272" s="873"/>
      <c r="L272" s="873"/>
      <c r="M272" s="873"/>
      <c r="N272" s="873"/>
      <c r="O272" s="408"/>
      <c r="P272" s="90"/>
      <c r="Q272" s="90"/>
      <c r="R272" s="90"/>
      <c r="S272" s="90"/>
      <c r="T272" s="90"/>
      <c r="U272" s="90"/>
      <c r="V272" s="90"/>
      <c r="W272" s="90"/>
    </row>
    <row r="273" spans="1:23" ht="12.75" hidden="1" customHeight="1" x14ac:dyDescent="0.2">
      <c r="A273" s="89" t="s">
        <v>322</v>
      </c>
      <c r="B273" s="489"/>
      <c r="C273" s="489"/>
      <c r="D273" s="489"/>
      <c r="E273" s="489"/>
      <c r="F273" s="489"/>
      <c r="G273" s="489"/>
      <c r="H273" s="489"/>
      <c r="I273" s="489"/>
      <c r="J273" s="489"/>
      <c r="K273" s="489"/>
      <c r="L273" s="489"/>
      <c r="M273" s="489"/>
      <c r="N273" s="489"/>
      <c r="O273" s="408"/>
      <c r="P273" s="90"/>
      <c r="Q273" s="90"/>
      <c r="R273" s="90"/>
      <c r="S273" s="90"/>
      <c r="T273" s="90"/>
      <c r="U273" s="90"/>
      <c r="V273" s="90"/>
      <c r="W273" s="90"/>
    </row>
    <row r="274" spans="1:23" ht="12.75" hidden="1" customHeight="1" x14ac:dyDescent="0.2">
      <c r="A274" s="89" t="s">
        <v>322</v>
      </c>
      <c r="B274" s="489"/>
      <c r="C274" s="489"/>
      <c r="D274" s="489"/>
      <c r="E274" s="1139" t="str">
        <f>Translations!$B$405</f>
        <v>Titlul procedurii</v>
      </c>
      <c r="F274" s="1140"/>
      <c r="G274" s="1068"/>
      <c r="H274" s="1010"/>
      <c r="I274" s="1010"/>
      <c r="J274" s="1010"/>
      <c r="K274" s="1010"/>
      <c r="L274" s="1010"/>
      <c r="M274" s="1010"/>
      <c r="N274" s="1011"/>
      <c r="O274" s="408"/>
      <c r="P274" s="90"/>
      <c r="Q274" s="90"/>
      <c r="R274" s="90" t="s">
        <v>267</v>
      </c>
      <c r="S274" s="90"/>
      <c r="T274" s="90"/>
      <c r="U274" s="90"/>
      <c r="V274" s="90"/>
      <c r="W274" s="90"/>
    </row>
    <row r="275" spans="1:23" ht="12.75" hidden="1" customHeight="1" x14ac:dyDescent="0.2">
      <c r="A275" s="89" t="s">
        <v>322</v>
      </c>
      <c r="B275" s="489"/>
      <c r="C275" s="489"/>
      <c r="D275" s="489"/>
      <c r="E275" s="1139" t="str">
        <f>Translations!$B$407</f>
        <v>Trimiterea la procedură</v>
      </c>
      <c r="F275" s="1140"/>
      <c r="G275" s="1068"/>
      <c r="H275" s="1010"/>
      <c r="I275" s="1010"/>
      <c r="J275" s="1010"/>
      <c r="K275" s="1010"/>
      <c r="L275" s="1010"/>
      <c r="M275" s="1010"/>
      <c r="N275" s="1011"/>
      <c r="O275" s="408"/>
      <c r="P275" s="90"/>
      <c r="Q275" s="90"/>
      <c r="R275" s="90"/>
      <c r="S275" s="90"/>
      <c r="T275" s="90"/>
      <c r="U275" s="90"/>
      <c r="V275" s="90"/>
      <c r="W275" s="90"/>
    </row>
    <row r="276" spans="1:23" ht="12.75" hidden="1" customHeight="1" x14ac:dyDescent="0.2">
      <c r="A276" s="89" t="s">
        <v>322</v>
      </c>
      <c r="B276" s="489"/>
      <c r="C276" s="489"/>
      <c r="D276" s="489"/>
      <c r="E276" s="1139" t="str">
        <f>Translations!$B$409</f>
        <v>Trimitere la schemă (dacă este cazul)</v>
      </c>
      <c r="F276" s="1140"/>
      <c r="G276" s="1068"/>
      <c r="H276" s="1010"/>
      <c r="I276" s="1010"/>
      <c r="J276" s="1010"/>
      <c r="K276" s="1010"/>
      <c r="L276" s="1010"/>
      <c r="M276" s="1010"/>
      <c r="N276" s="1011"/>
      <c r="O276" s="408"/>
      <c r="P276" s="90"/>
      <c r="Q276" s="90"/>
      <c r="R276" s="90"/>
      <c r="S276" s="90"/>
      <c r="T276" s="90"/>
      <c r="U276" s="90"/>
      <c r="V276" s="90"/>
      <c r="W276" s="90"/>
    </row>
    <row r="277" spans="1:23" ht="25.5" hidden="1" customHeight="1" x14ac:dyDescent="0.2">
      <c r="A277" s="89" t="s">
        <v>322</v>
      </c>
      <c r="B277" s="489"/>
      <c r="C277" s="489"/>
      <c r="D277" s="489"/>
      <c r="E277" s="1134" t="str">
        <f>Translations!$B$411</f>
        <v xml:space="preserve">Scurtă descriere a procedurii  </v>
      </c>
      <c r="F277" s="1135"/>
      <c r="G277" s="1136"/>
      <c r="H277" s="1137"/>
      <c r="I277" s="1137"/>
      <c r="J277" s="1137"/>
      <c r="K277" s="1137"/>
      <c r="L277" s="1137"/>
      <c r="M277" s="1137"/>
      <c r="N277" s="1138"/>
      <c r="O277" s="408"/>
      <c r="P277" s="90"/>
      <c r="Q277" s="90"/>
      <c r="R277" s="90"/>
      <c r="S277" s="90"/>
      <c r="T277" s="90"/>
      <c r="U277" s="90"/>
      <c r="V277" s="90"/>
      <c r="W277" s="90"/>
    </row>
    <row r="278" spans="1:23" ht="25.5" hidden="1" customHeight="1" x14ac:dyDescent="0.2">
      <c r="A278" s="89" t="s">
        <v>322</v>
      </c>
      <c r="B278" s="489"/>
      <c r="C278" s="489"/>
      <c r="D278" s="489"/>
      <c r="E278" s="595"/>
      <c r="F278" s="596"/>
      <c r="G278" s="1131"/>
      <c r="H278" s="1132"/>
      <c r="I278" s="1132"/>
      <c r="J278" s="1132"/>
      <c r="K278" s="1132"/>
      <c r="L278" s="1132"/>
      <c r="M278" s="1132"/>
      <c r="N278" s="1133"/>
      <c r="O278" s="408"/>
      <c r="P278" s="90"/>
      <c r="Q278" s="90"/>
      <c r="R278" s="90"/>
      <c r="S278" s="90"/>
      <c r="T278" s="90"/>
      <c r="U278" s="90"/>
      <c r="V278" s="90"/>
      <c r="W278" s="90"/>
    </row>
    <row r="279" spans="1:23" ht="25.5" hidden="1" customHeight="1" x14ac:dyDescent="0.2">
      <c r="A279" s="89" t="s">
        <v>322</v>
      </c>
      <c r="B279" s="489"/>
      <c r="C279" s="489"/>
      <c r="D279" s="489"/>
      <c r="E279" s="597"/>
      <c r="F279" s="598"/>
      <c r="G279" s="1144"/>
      <c r="H279" s="1145"/>
      <c r="I279" s="1145"/>
      <c r="J279" s="1145"/>
      <c r="K279" s="1145"/>
      <c r="L279" s="1145"/>
      <c r="M279" s="1145"/>
      <c r="N279" s="1146"/>
      <c r="O279" s="408"/>
      <c r="P279" s="90"/>
      <c r="Q279" s="90"/>
      <c r="R279" s="90"/>
      <c r="S279" s="90"/>
      <c r="T279" s="90"/>
      <c r="U279" s="90"/>
      <c r="V279" s="90"/>
      <c r="W279" s="90"/>
    </row>
    <row r="280" spans="1:23" ht="25.5" hidden="1" customHeight="1" x14ac:dyDescent="0.2">
      <c r="A280" s="89" t="s">
        <v>322</v>
      </c>
      <c r="B280" s="489"/>
      <c r="C280" s="489"/>
      <c r="D280" s="489"/>
      <c r="E280" s="1139" t="str">
        <f>Translations!$B$414</f>
        <v>Postul sau departamentul responsabil pentru procedură și pentru orice date generate</v>
      </c>
      <c r="F280" s="1140"/>
      <c r="G280" s="1068"/>
      <c r="H280" s="1069"/>
      <c r="I280" s="1069"/>
      <c r="J280" s="1069"/>
      <c r="K280" s="1069"/>
      <c r="L280" s="1069"/>
      <c r="M280" s="1069"/>
      <c r="N280" s="1070"/>
      <c r="O280" s="408"/>
      <c r="P280" s="90"/>
      <c r="Q280" s="90"/>
      <c r="R280" s="90"/>
      <c r="S280" s="90"/>
      <c r="T280" s="90"/>
      <c r="U280" s="90"/>
      <c r="V280" s="90"/>
      <c r="W280" s="90"/>
    </row>
    <row r="281" spans="1:23" ht="12.75" hidden="1" customHeight="1" x14ac:dyDescent="0.2">
      <c r="A281" s="89" t="s">
        <v>322</v>
      </c>
      <c r="B281" s="489"/>
      <c r="C281" s="489"/>
      <c r="D281" s="489"/>
      <c r="E281" s="1139" t="str">
        <f>Translations!$B$416</f>
        <v>Locul în care se păstrează înregistrările</v>
      </c>
      <c r="F281" s="1140"/>
      <c r="G281" s="1068"/>
      <c r="H281" s="1010"/>
      <c r="I281" s="1010"/>
      <c r="J281" s="1010"/>
      <c r="K281" s="1010"/>
      <c r="L281" s="1010"/>
      <c r="M281" s="1010"/>
      <c r="N281" s="1011"/>
      <c r="O281" s="408"/>
      <c r="P281" s="90"/>
      <c r="Q281" s="90"/>
      <c r="R281" s="90"/>
      <c r="S281" s="90"/>
      <c r="T281" s="90"/>
      <c r="U281" s="90"/>
      <c r="V281" s="90"/>
      <c r="W281" s="90"/>
    </row>
    <row r="282" spans="1:23" ht="25.5" hidden="1" customHeight="1" x14ac:dyDescent="0.2">
      <c r="A282" s="89" t="s">
        <v>322</v>
      </c>
      <c r="B282" s="489"/>
      <c r="C282" s="489"/>
      <c r="D282" s="489"/>
      <c r="E282" s="1139" t="str">
        <f>Translations!$B$418</f>
        <v>Denumirea sistemului IT folosit (dacă este cazul).</v>
      </c>
      <c r="F282" s="1140"/>
      <c r="G282" s="1068"/>
      <c r="H282" s="1010"/>
      <c r="I282" s="1010"/>
      <c r="J282" s="1010"/>
      <c r="K282" s="1010"/>
      <c r="L282" s="1010"/>
      <c r="M282" s="1010"/>
      <c r="N282" s="1011"/>
      <c r="O282" s="408"/>
      <c r="P282" s="90"/>
      <c r="Q282" s="90"/>
      <c r="R282" s="90"/>
      <c r="S282" s="90"/>
      <c r="T282" s="90"/>
      <c r="U282" s="90"/>
      <c r="V282" s="90"/>
      <c r="W282" s="90"/>
    </row>
    <row r="283" spans="1:23" ht="25.5" hidden="1" customHeight="1" x14ac:dyDescent="0.2">
      <c r="A283" s="89" t="s">
        <v>322</v>
      </c>
      <c r="B283" s="489"/>
      <c r="C283" s="489"/>
      <c r="D283" s="489"/>
      <c r="E283" s="1139" t="str">
        <f>Translations!$B$420</f>
        <v>Lista standardelor EN sau a altor standarde aplicate (dacă este relevant)</v>
      </c>
      <c r="F283" s="1140"/>
      <c r="G283" s="1068"/>
      <c r="H283" s="1010"/>
      <c r="I283" s="1010"/>
      <c r="J283" s="1010"/>
      <c r="K283" s="1010"/>
      <c r="L283" s="1010"/>
      <c r="M283" s="1010"/>
      <c r="N283" s="1011"/>
      <c r="O283" s="408"/>
      <c r="P283" s="90"/>
      <c r="Q283" s="90"/>
      <c r="R283" s="90"/>
      <c r="S283" s="90"/>
      <c r="T283" s="90"/>
      <c r="U283" s="90"/>
      <c r="V283" s="90"/>
      <c r="W283" s="90"/>
    </row>
    <row r="284" spans="1:23" ht="12.75" customHeight="1" x14ac:dyDescent="0.2">
      <c r="A284" s="90" t="s">
        <v>3</v>
      </c>
      <c r="B284" s="489"/>
      <c r="C284" s="489"/>
      <c r="D284" s="489"/>
      <c r="E284" s="489"/>
      <c r="F284" s="489"/>
      <c r="G284" s="489"/>
      <c r="H284" s="489"/>
      <c r="I284" s="489"/>
      <c r="J284" s="489"/>
      <c r="K284" s="489"/>
      <c r="L284" s="489"/>
      <c r="M284" s="489"/>
      <c r="N284" s="489"/>
      <c r="O284" s="408"/>
      <c r="P284" s="90"/>
      <c r="Q284" s="90"/>
      <c r="R284" s="90"/>
      <c r="S284" s="90"/>
      <c r="T284" s="90"/>
      <c r="U284" s="90"/>
      <c r="V284" s="90"/>
      <c r="W284" s="90"/>
    </row>
    <row r="285" spans="1:23" ht="5.0999999999999996" customHeight="1" x14ac:dyDescent="0.2">
      <c r="A285" s="89"/>
      <c r="B285" s="489"/>
      <c r="C285" s="503"/>
      <c r="D285" s="33"/>
      <c r="E285" s="489"/>
      <c r="F285" s="489"/>
      <c r="G285" s="1202" t="str">
        <f>Translations!$B$429</f>
        <v>Apăsați pe „+” pentru a adăuga mai multe proceduri</v>
      </c>
      <c r="H285" s="1203"/>
      <c r="I285" s="1203"/>
      <c r="J285" s="1203"/>
      <c r="K285" s="1204"/>
      <c r="L285" s="489"/>
      <c r="M285" s="408"/>
      <c r="N285" s="489"/>
      <c r="O285" s="408"/>
      <c r="P285" s="90"/>
      <c r="Q285" s="90"/>
      <c r="R285" s="90"/>
      <c r="S285" s="90"/>
      <c r="T285" s="90"/>
      <c r="U285" s="124"/>
      <c r="V285" s="90"/>
      <c r="W285" s="93"/>
    </row>
    <row r="286" spans="1:23" ht="12.75" customHeight="1" x14ac:dyDescent="0.2">
      <c r="A286" s="89"/>
      <c r="B286" s="489"/>
      <c r="C286" s="503"/>
      <c r="D286" s="33"/>
      <c r="E286" s="489"/>
      <c r="F286" s="489"/>
      <c r="G286" s="1205"/>
      <c r="H286" s="1206"/>
      <c r="I286" s="1206"/>
      <c r="J286" s="1206"/>
      <c r="K286" s="1013"/>
      <c r="L286" s="489"/>
      <c r="M286" s="408"/>
      <c r="N286" s="489"/>
      <c r="O286" s="408"/>
      <c r="P286" s="90"/>
      <c r="Q286" s="90"/>
      <c r="R286" s="90"/>
      <c r="S286" s="90"/>
      <c r="T286" s="90"/>
      <c r="U286" s="124"/>
      <c r="V286" s="90"/>
      <c r="W286" s="93"/>
    </row>
    <row r="287" spans="1:23" ht="5.0999999999999996" customHeight="1" x14ac:dyDescent="0.2">
      <c r="A287" s="89"/>
      <c r="B287" s="489"/>
      <c r="C287" s="503"/>
      <c r="D287" s="33"/>
      <c r="E287" s="489"/>
      <c r="F287" s="489"/>
      <c r="G287" s="1207"/>
      <c r="H287" s="1208"/>
      <c r="I287" s="1208"/>
      <c r="J287" s="1208"/>
      <c r="K287" s="1209"/>
      <c r="L287" s="489"/>
      <c r="M287" s="408"/>
      <c r="N287" s="489"/>
      <c r="O287" s="408"/>
      <c r="P287" s="90"/>
      <c r="Q287" s="90"/>
      <c r="R287" s="90"/>
      <c r="S287" s="90"/>
      <c r="T287" s="90"/>
      <c r="U287" s="124"/>
      <c r="V287" s="90"/>
      <c r="W287" s="93"/>
    </row>
    <row r="288" spans="1:23" ht="12.75" customHeight="1" x14ac:dyDescent="0.2">
      <c r="A288" s="90"/>
      <c r="B288" s="489"/>
      <c r="C288" s="489"/>
      <c r="D288" s="489"/>
      <c r="E288" s="489"/>
      <c r="F288" s="489"/>
      <c r="G288" s="489"/>
      <c r="H288" s="489"/>
      <c r="I288" s="489"/>
      <c r="J288" s="489"/>
      <c r="K288" s="489"/>
      <c r="L288" s="489"/>
      <c r="M288" s="489"/>
      <c r="N288" s="489"/>
      <c r="O288" s="408"/>
      <c r="P288" s="90"/>
      <c r="Q288" s="90"/>
      <c r="R288" s="90"/>
      <c r="S288" s="90"/>
      <c r="T288" s="90"/>
      <c r="U288" s="90"/>
      <c r="V288" s="90"/>
      <c r="W288" s="90"/>
    </row>
    <row r="289" spans="1:23" ht="15" customHeight="1" x14ac:dyDescent="0.2">
      <c r="A289" s="90"/>
      <c r="B289" s="489"/>
      <c r="C289" s="489"/>
      <c r="D289" s="489"/>
      <c r="E289" s="489"/>
      <c r="F289" s="929" t="str">
        <f>EUconst_MsgNextSheet</f>
        <v xml:space="preserve">&lt;&lt;&lt; Apăsați aici pentru a trece la foaia următoare &gt;&gt;&gt; </v>
      </c>
      <c r="G289" s="929"/>
      <c r="H289" s="929"/>
      <c r="I289" s="929"/>
      <c r="J289" s="929"/>
      <c r="K289" s="929"/>
      <c r="L289" s="929"/>
      <c r="M289" s="489"/>
      <c r="N289" s="489"/>
      <c r="O289" s="408"/>
      <c r="P289" s="90"/>
      <c r="Q289" s="90"/>
      <c r="R289" s="90"/>
      <c r="S289" s="90"/>
      <c r="T289" s="90"/>
      <c r="U289" s="90"/>
      <c r="V289" s="90"/>
      <c r="W289" s="90"/>
    </row>
    <row r="290" spans="1:23" ht="12.75" hidden="1" customHeight="1" x14ac:dyDescent="0.2">
      <c r="A290" s="89" t="s">
        <v>322</v>
      </c>
      <c r="B290" s="90"/>
      <c r="C290" s="89" t="s">
        <v>170</v>
      </c>
      <c r="D290" s="89" t="s">
        <v>170</v>
      </c>
      <c r="E290" s="89" t="s">
        <v>170</v>
      </c>
      <c r="F290" s="89" t="s">
        <v>170</v>
      </c>
      <c r="G290" s="89" t="s">
        <v>170</v>
      </c>
      <c r="H290" s="89" t="s">
        <v>170</v>
      </c>
      <c r="I290" s="89" t="s">
        <v>170</v>
      </c>
      <c r="J290" s="89" t="s">
        <v>170</v>
      </c>
      <c r="K290" s="89" t="s">
        <v>170</v>
      </c>
      <c r="L290" s="89" t="s">
        <v>170</v>
      </c>
      <c r="M290" s="89" t="s">
        <v>170</v>
      </c>
      <c r="N290" s="89" t="s">
        <v>170</v>
      </c>
      <c r="O290" s="89" t="s">
        <v>170</v>
      </c>
      <c r="P290" s="89"/>
      <c r="Q290" s="89" t="s">
        <v>170</v>
      </c>
      <c r="R290" s="89" t="s">
        <v>170</v>
      </c>
      <c r="S290" s="89" t="s">
        <v>170</v>
      </c>
      <c r="T290" s="89" t="s">
        <v>170</v>
      </c>
      <c r="U290" s="89" t="s">
        <v>170</v>
      </c>
      <c r="V290" s="89" t="s">
        <v>170</v>
      </c>
      <c r="W290" s="89" t="s">
        <v>170</v>
      </c>
    </row>
  </sheetData>
  <sheetProtection sheet="1" formatColumns="0" formatRows="0" insertHyperlinks="0"/>
  <mergeCells count="441">
    <mergeCell ref="I85:I86"/>
    <mergeCell ref="H87:H88"/>
    <mergeCell ref="I87:I88"/>
    <mergeCell ref="F67:G68"/>
    <mergeCell ref="F69:G70"/>
    <mergeCell ref="F71:G72"/>
    <mergeCell ref="F73:G74"/>
    <mergeCell ref="F75:G76"/>
    <mergeCell ref="F77:G78"/>
    <mergeCell ref="H79:H80"/>
    <mergeCell ref="I79:I80"/>
    <mergeCell ref="H81:H82"/>
    <mergeCell ref="I81:I82"/>
    <mergeCell ref="H83:H84"/>
    <mergeCell ref="I83:I84"/>
    <mergeCell ref="H73:H74"/>
    <mergeCell ref="I73:I74"/>
    <mergeCell ref="H75:H76"/>
    <mergeCell ref="I75:I76"/>
    <mergeCell ref="H77:H78"/>
    <mergeCell ref="I77:I78"/>
    <mergeCell ref="H67:H68"/>
    <mergeCell ref="I67:I68"/>
    <mergeCell ref="H69:H70"/>
    <mergeCell ref="I69:I70"/>
    <mergeCell ref="H71:H72"/>
    <mergeCell ref="I71:I72"/>
    <mergeCell ref="E269:F269"/>
    <mergeCell ref="G269:N269"/>
    <mergeCell ref="E270:F270"/>
    <mergeCell ref="G270:N270"/>
    <mergeCell ref="G265:N265"/>
    <mergeCell ref="G266:N266"/>
    <mergeCell ref="E267:F267"/>
    <mergeCell ref="G267:N267"/>
    <mergeCell ref="E268:F268"/>
    <mergeCell ref="G268:N268"/>
    <mergeCell ref="E262:F262"/>
    <mergeCell ref="G262:N262"/>
    <mergeCell ref="E263:F263"/>
    <mergeCell ref="G263:N263"/>
    <mergeCell ref="E264:F264"/>
    <mergeCell ref="G264:N264"/>
    <mergeCell ref="E256:F256"/>
    <mergeCell ref="G256:N256"/>
    <mergeCell ref="E258:N258"/>
    <mergeCell ref="E259:N259"/>
    <mergeCell ref="E261:F261"/>
    <mergeCell ref="G261:N261"/>
    <mergeCell ref="G252:N252"/>
    <mergeCell ref="E253:F253"/>
    <mergeCell ref="G253:N253"/>
    <mergeCell ref="E254:F254"/>
    <mergeCell ref="G254:N254"/>
    <mergeCell ref="E255:F255"/>
    <mergeCell ref="G255:N255"/>
    <mergeCell ref="G248:N248"/>
    <mergeCell ref="E249:F249"/>
    <mergeCell ref="G249:N249"/>
    <mergeCell ref="E250:F250"/>
    <mergeCell ref="G250:N250"/>
    <mergeCell ref="G251:N251"/>
    <mergeCell ref="E231:N231"/>
    <mergeCell ref="J94:N94"/>
    <mergeCell ref="E245:N245"/>
    <mergeCell ref="M143:N143"/>
    <mergeCell ref="E198:F198"/>
    <mergeCell ref="E228:F228"/>
    <mergeCell ref="E163:N163"/>
    <mergeCell ref="E189:N189"/>
    <mergeCell ref="E190:N190"/>
    <mergeCell ref="E235:F235"/>
    <mergeCell ref="U87:U88"/>
    <mergeCell ref="M87:M88"/>
    <mergeCell ref="G156:K158"/>
    <mergeCell ref="F109:N109"/>
    <mergeCell ref="M146:N146"/>
    <mergeCell ref="E96:N96"/>
    <mergeCell ref="I142:K142"/>
    <mergeCell ref="F140:G140"/>
    <mergeCell ref="G126:K128"/>
    <mergeCell ref="F87:G88"/>
    <mergeCell ref="G235:N235"/>
    <mergeCell ref="G285:K287"/>
    <mergeCell ref="E272:N272"/>
    <mergeCell ref="G238:N238"/>
    <mergeCell ref="G239:N239"/>
    <mergeCell ref="E240:F240"/>
    <mergeCell ref="G240:N240"/>
    <mergeCell ref="E241:F241"/>
    <mergeCell ref="G241:N241"/>
    <mergeCell ref="E242:F242"/>
    <mergeCell ref="E274:F274"/>
    <mergeCell ref="E236:F236"/>
    <mergeCell ref="G236:N236"/>
    <mergeCell ref="G274:N274"/>
    <mergeCell ref="E244:N244"/>
    <mergeCell ref="G237:N237"/>
    <mergeCell ref="E239:F239"/>
    <mergeCell ref="E247:F247"/>
    <mergeCell ref="G247:N247"/>
    <mergeCell ref="E248:F248"/>
    <mergeCell ref="E230:N230"/>
    <mergeCell ref="E233:F233"/>
    <mergeCell ref="G233:N233"/>
    <mergeCell ref="E234:F234"/>
    <mergeCell ref="G234:N234"/>
    <mergeCell ref="G197:N197"/>
    <mergeCell ref="G225:N225"/>
    <mergeCell ref="G201:N201"/>
    <mergeCell ref="E203:N203"/>
    <mergeCell ref="G206:N206"/>
    <mergeCell ref="U85:U86"/>
    <mergeCell ref="M85:M86"/>
    <mergeCell ref="N85:N86"/>
    <mergeCell ref="G242:N242"/>
    <mergeCell ref="S85:S86"/>
    <mergeCell ref="F115:N115"/>
    <mergeCell ref="F122:N122"/>
    <mergeCell ref="F110:N110"/>
    <mergeCell ref="F111:N111"/>
    <mergeCell ref="G90:K92"/>
    <mergeCell ref="K3:L3"/>
    <mergeCell ref="F289:L289"/>
    <mergeCell ref="C6:K6"/>
    <mergeCell ref="E59:N59"/>
    <mergeCell ref="E103:N103"/>
    <mergeCell ref="E134:N134"/>
    <mergeCell ref="G3:H3"/>
    <mergeCell ref="B2:D4"/>
    <mergeCell ref="E2:F2"/>
    <mergeCell ref="G2:H2"/>
    <mergeCell ref="I2:J2"/>
    <mergeCell ref="K4:L4"/>
    <mergeCell ref="E164:N164"/>
    <mergeCell ref="K2:L2"/>
    <mergeCell ref="M2:N2"/>
    <mergeCell ref="M3:N3"/>
    <mergeCell ref="I3:J3"/>
    <mergeCell ref="M4:N4"/>
    <mergeCell ref="I4:J4"/>
    <mergeCell ref="E44:N44"/>
    <mergeCell ref="E4:F4"/>
    <mergeCell ref="G4:H4"/>
    <mergeCell ref="E3:F3"/>
    <mergeCell ref="N83:N84"/>
    <mergeCell ref="M79:M80"/>
    <mergeCell ref="M83:M84"/>
    <mergeCell ref="E41:N41"/>
    <mergeCell ref="E42:N42"/>
    <mergeCell ref="E45:N45"/>
    <mergeCell ref="E43:N43"/>
    <mergeCell ref="E55:N55"/>
    <mergeCell ref="E51:N51"/>
    <mergeCell ref="E54:N54"/>
    <mergeCell ref="M73:M74"/>
    <mergeCell ref="U67:U68"/>
    <mergeCell ref="U69:U70"/>
    <mergeCell ref="S69:S70"/>
    <mergeCell ref="S67:S68"/>
    <mergeCell ref="T67:T68"/>
    <mergeCell ref="T69:T70"/>
    <mergeCell ref="T71:T72"/>
    <mergeCell ref="U73:U74"/>
    <mergeCell ref="S71:S72"/>
    <mergeCell ref="M77:M78"/>
    <mergeCell ref="U75:U76"/>
    <mergeCell ref="T73:T74"/>
    <mergeCell ref="T75:T76"/>
    <mergeCell ref="U71:U72"/>
    <mergeCell ref="N71:N72"/>
    <mergeCell ref="N73:N74"/>
    <mergeCell ref="F143:G143"/>
    <mergeCell ref="G172:N172"/>
    <mergeCell ref="I143:K143"/>
    <mergeCell ref="M142:N142"/>
    <mergeCell ref="M140:N140"/>
    <mergeCell ref="F142:G142"/>
    <mergeCell ref="M147:N147"/>
    <mergeCell ref="I144:K144"/>
    <mergeCell ref="I145:K145"/>
    <mergeCell ref="M144:N144"/>
    <mergeCell ref="G228:N228"/>
    <mergeCell ref="E221:F221"/>
    <mergeCell ref="G223:N223"/>
    <mergeCell ref="E227:F227"/>
    <mergeCell ref="G227:N227"/>
    <mergeCell ref="E226:F226"/>
    <mergeCell ref="G222:N222"/>
    <mergeCell ref="G226:N226"/>
    <mergeCell ref="E225:F225"/>
    <mergeCell ref="G224:N224"/>
    <mergeCell ref="E208:F208"/>
    <mergeCell ref="G207:N207"/>
    <mergeCell ref="E217:N217"/>
    <mergeCell ref="G208:N208"/>
    <mergeCell ref="G214:N214"/>
    <mergeCell ref="G211:N211"/>
    <mergeCell ref="E214:F214"/>
    <mergeCell ref="E213:F213"/>
    <mergeCell ref="E212:F212"/>
    <mergeCell ref="G212:N212"/>
    <mergeCell ref="E219:F219"/>
    <mergeCell ref="G221:N221"/>
    <mergeCell ref="G220:N220"/>
    <mergeCell ref="E207:F207"/>
    <mergeCell ref="G199:N199"/>
    <mergeCell ref="E188:N188"/>
    <mergeCell ref="G219:N219"/>
    <mergeCell ref="G213:N213"/>
    <mergeCell ref="E216:N216"/>
    <mergeCell ref="E199:F199"/>
    <mergeCell ref="E222:F222"/>
    <mergeCell ref="E220:F220"/>
    <mergeCell ref="G184:N184"/>
    <mergeCell ref="G195:N195"/>
    <mergeCell ref="G181:N181"/>
    <mergeCell ref="E201:F201"/>
    <mergeCell ref="G192:N192"/>
    <mergeCell ref="G200:N200"/>
    <mergeCell ref="G198:N198"/>
    <mergeCell ref="G209:N209"/>
    <mergeCell ref="F148:G148"/>
    <mergeCell ref="E200:F200"/>
    <mergeCell ref="G183:N183"/>
    <mergeCell ref="E179:F179"/>
    <mergeCell ref="E173:F173"/>
    <mergeCell ref="E162:N162"/>
    <mergeCell ref="E185:F185"/>
    <mergeCell ref="E182:F182"/>
    <mergeCell ref="E183:F183"/>
    <mergeCell ref="E194:F194"/>
    <mergeCell ref="N75:N76"/>
    <mergeCell ref="N79:N80"/>
    <mergeCell ref="M148:N148"/>
    <mergeCell ref="F117:N117"/>
    <mergeCell ref="E102:N102"/>
    <mergeCell ref="E99:N99"/>
    <mergeCell ref="M136:N136"/>
    <mergeCell ref="M145:N145"/>
    <mergeCell ref="F145:G145"/>
    <mergeCell ref="F144:G144"/>
    <mergeCell ref="G205:N205"/>
    <mergeCell ref="E206:F206"/>
    <mergeCell ref="E205:F205"/>
    <mergeCell ref="M139:N139"/>
    <mergeCell ref="G193:N193"/>
    <mergeCell ref="G196:N196"/>
    <mergeCell ref="G194:N194"/>
    <mergeCell ref="I147:K147"/>
    <mergeCell ref="G168:N168"/>
    <mergeCell ref="I146:K146"/>
    <mergeCell ref="F139:G139"/>
    <mergeCell ref="E211:F211"/>
    <mergeCell ref="G170:N170"/>
    <mergeCell ref="E195:F195"/>
    <mergeCell ref="E192:F192"/>
    <mergeCell ref="E193:F193"/>
    <mergeCell ref="G210:N210"/>
    <mergeCell ref="E184:F184"/>
    <mergeCell ref="G173:N173"/>
    <mergeCell ref="E178:F178"/>
    <mergeCell ref="F141:G141"/>
    <mergeCell ref="G167:N167"/>
    <mergeCell ref="G179:N179"/>
    <mergeCell ref="G177:N177"/>
    <mergeCell ref="G166:N166"/>
    <mergeCell ref="I140:K140"/>
    <mergeCell ref="E177:F177"/>
    <mergeCell ref="G169:N169"/>
    <mergeCell ref="G175:N175"/>
    <mergeCell ref="G174:N174"/>
    <mergeCell ref="N77:N78"/>
    <mergeCell ref="F105:N105"/>
    <mergeCell ref="F106:N106"/>
    <mergeCell ref="E133:N133"/>
    <mergeCell ref="N81:N82"/>
    <mergeCell ref="F137:G137"/>
    <mergeCell ref="F118:N118"/>
    <mergeCell ref="F116:N116"/>
    <mergeCell ref="E131:N131"/>
    <mergeCell ref="E130:N130"/>
    <mergeCell ref="S81:S82"/>
    <mergeCell ref="M75:M76"/>
    <mergeCell ref="U77:U78"/>
    <mergeCell ref="T77:T78"/>
    <mergeCell ref="T79:T80"/>
    <mergeCell ref="U79:U80"/>
    <mergeCell ref="T81:T82"/>
    <mergeCell ref="S75:S76"/>
    <mergeCell ref="S77:S78"/>
    <mergeCell ref="S79:S80"/>
    <mergeCell ref="N65:N66"/>
    <mergeCell ref="S73:S74"/>
    <mergeCell ref="E56:N56"/>
    <mergeCell ref="M61:N61"/>
    <mergeCell ref="M63:M64"/>
    <mergeCell ref="N69:N70"/>
    <mergeCell ref="M65:M66"/>
    <mergeCell ref="M71:M72"/>
    <mergeCell ref="M69:M70"/>
    <mergeCell ref="E57:N57"/>
    <mergeCell ref="T83:T84"/>
    <mergeCell ref="U83:U84"/>
    <mergeCell ref="U81:U82"/>
    <mergeCell ref="S83:S84"/>
    <mergeCell ref="E100:N100"/>
    <mergeCell ref="E101:N101"/>
    <mergeCell ref="E95:N95"/>
    <mergeCell ref="E98:N98"/>
    <mergeCell ref="S87:S88"/>
    <mergeCell ref="N87:N88"/>
    <mergeCell ref="T85:T86"/>
    <mergeCell ref="F114:N114"/>
    <mergeCell ref="F113:N113"/>
    <mergeCell ref="F107:N107"/>
    <mergeCell ref="F108:N108"/>
    <mergeCell ref="F112:N112"/>
    <mergeCell ref="E94:I94"/>
    <mergeCell ref="T87:T88"/>
    <mergeCell ref="F85:G86"/>
    <mergeCell ref="H85:H86"/>
    <mergeCell ref="E176:F176"/>
    <mergeCell ref="E175:F175"/>
    <mergeCell ref="F136:G136"/>
    <mergeCell ref="F119:N119"/>
    <mergeCell ref="F124:N124"/>
    <mergeCell ref="E132:N132"/>
    <mergeCell ref="F123:N123"/>
    <mergeCell ref="F120:N120"/>
    <mergeCell ref="F121:N121"/>
    <mergeCell ref="I136:K136"/>
    <mergeCell ref="I138:K138"/>
    <mergeCell ref="I141:K141"/>
    <mergeCell ref="G182:N182"/>
    <mergeCell ref="F146:G146"/>
    <mergeCell ref="I148:K148"/>
    <mergeCell ref="E187:N187"/>
    <mergeCell ref="G185:N185"/>
    <mergeCell ref="G180:N180"/>
    <mergeCell ref="E172:F172"/>
    <mergeCell ref="G178:N178"/>
    <mergeCell ref="I149:K149"/>
    <mergeCell ref="I154:K154"/>
    <mergeCell ref="M154:N154"/>
    <mergeCell ref="F149:G149"/>
    <mergeCell ref="F150:G150"/>
    <mergeCell ref="F138:G138"/>
    <mergeCell ref="M138:N138"/>
    <mergeCell ref="M153:N153"/>
    <mergeCell ref="M149:N149"/>
    <mergeCell ref="M141:N141"/>
    <mergeCell ref="E29:N29"/>
    <mergeCell ref="E25:N25"/>
    <mergeCell ref="E22:N22"/>
    <mergeCell ref="E23:N23"/>
    <mergeCell ref="D13:N13"/>
    <mergeCell ref="I150:K150"/>
    <mergeCell ref="M150:N150"/>
    <mergeCell ref="I139:K139"/>
    <mergeCell ref="M137:N137"/>
    <mergeCell ref="I137:K137"/>
    <mergeCell ref="E58:N58"/>
    <mergeCell ref="E47:N47"/>
    <mergeCell ref="E49:N49"/>
    <mergeCell ref="E53:N53"/>
    <mergeCell ref="E52:N52"/>
    <mergeCell ref="L6:N6"/>
    <mergeCell ref="K8:N8"/>
    <mergeCell ref="D10:N10"/>
    <mergeCell ref="E31:N31"/>
    <mergeCell ref="D12:N12"/>
    <mergeCell ref="M67:M68"/>
    <mergeCell ref="N67:N68"/>
    <mergeCell ref="E16:N16"/>
    <mergeCell ref="E18:N18"/>
    <mergeCell ref="E26:N26"/>
    <mergeCell ref="M81:M82"/>
    <mergeCell ref="N63:N64"/>
    <mergeCell ref="E40:N40"/>
    <mergeCell ref="E46:N46"/>
    <mergeCell ref="E50:N50"/>
    <mergeCell ref="E24:N24"/>
    <mergeCell ref="F152:G152"/>
    <mergeCell ref="I153:K153"/>
    <mergeCell ref="E161:N161"/>
    <mergeCell ref="E276:F276"/>
    <mergeCell ref="E15:N15"/>
    <mergeCell ref="E17:N17"/>
    <mergeCell ref="E33:N33"/>
    <mergeCell ref="E34:N34"/>
    <mergeCell ref="E35:N35"/>
    <mergeCell ref="E19:N19"/>
    <mergeCell ref="E28:N28"/>
    <mergeCell ref="E39:N39"/>
    <mergeCell ref="E32:N32"/>
    <mergeCell ref="E37:N37"/>
    <mergeCell ref="E38:N38"/>
    <mergeCell ref="E36:N36"/>
    <mergeCell ref="E30:N30"/>
    <mergeCell ref="E27:N27"/>
    <mergeCell ref="E21:N21"/>
    <mergeCell ref="E283:F283"/>
    <mergeCell ref="G283:N283"/>
    <mergeCell ref="E280:F280"/>
    <mergeCell ref="G280:N280"/>
    <mergeCell ref="E282:F282"/>
    <mergeCell ref="G279:N279"/>
    <mergeCell ref="G282:N282"/>
    <mergeCell ref="E281:F281"/>
    <mergeCell ref="G281:N281"/>
    <mergeCell ref="F81:G82"/>
    <mergeCell ref="F83:G84"/>
    <mergeCell ref="F147:G147"/>
    <mergeCell ref="E275:F275"/>
    <mergeCell ref="G171:N171"/>
    <mergeCell ref="F153:G153"/>
    <mergeCell ref="F154:G154"/>
    <mergeCell ref="E167:F167"/>
    <mergeCell ref="E169:F169"/>
    <mergeCell ref="E174:F174"/>
    <mergeCell ref="G276:N276"/>
    <mergeCell ref="G278:N278"/>
    <mergeCell ref="E277:F277"/>
    <mergeCell ref="G277:N277"/>
    <mergeCell ref="M151:N151"/>
    <mergeCell ref="E168:F168"/>
    <mergeCell ref="M152:N152"/>
    <mergeCell ref="G176:N176"/>
    <mergeCell ref="E166:F166"/>
    <mergeCell ref="E160:N160"/>
    <mergeCell ref="I61:K61"/>
    <mergeCell ref="L61:L62"/>
    <mergeCell ref="F61:G62"/>
    <mergeCell ref="H61:H62"/>
    <mergeCell ref="E61:E62"/>
    <mergeCell ref="G275:N275"/>
    <mergeCell ref="F151:G151"/>
    <mergeCell ref="I151:K151"/>
    <mergeCell ref="I152:K152"/>
    <mergeCell ref="F79:G80"/>
  </mergeCells>
  <phoneticPr fontId="38" type="noConversion"/>
  <conditionalFormatting sqref="G274:N283 G233:N242 G205:N214 G219:N228 G192:N201 G176:N185 F139:N154 E24:N47 F21:N22 E21:E23 H67:L67 M67:N88 H69 J68:L88 H71:I71 H73:I73 H75:I75 H77:I77 H79:I79 H81:I81 H83:I83 H85:I85 H87:I87 F109:N124">
    <cfRule type="expression" dxfId="140" priority="32" stopIfTrue="1">
      <formula>$W$28</formula>
    </cfRule>
  </conditionalFormatting>
  <conditionalFormatting sqref="J94:N94">
    <cfRule type="expression" dxfId="139" priority="34" stopIfTrue="1">
      <formula>($W$28=TRUE)</formula>
    </cfRule>
    <cfRule type="expression" dxfId="138" priority="35" stopIfTrue="1">
      <formula>($W$94=TRUE)</formula>
    </cfRule>
  </conditionalFormatting>
  <conditionalFormatting sqref="G247:N256">
    <cfRule type="expression" dxfId="137" priority="8" stopIfTrue="1">
      <formula>$W$28</formula>
    </cfRule>
  </conditionalFormatting>
  <conditionalFormatting sqref="G261:N270">
    <cfRule type="expression" dxfId="136" priority="7" stopIfTrue="1">
      <formula>$W$28</formula>
    </cfRule>
  </conditionalFormatting>
  <conditionalFormatting sqref="I69">
    <cfRule type="expression" dxfId="135" priority="4" stopIfTrue="1">
      <formula>$W$28</formula>
    </cfRule>
  </conditionalFormatting>
  <conditionalFormatting sqref="F67">
    <cfRule type="expression" dxfId="134" priority="1" stopIfTrue="1">
      <formula>$W$28</formula>
    </cfRule>
  </conditionalFormatting>
  <conditionalFormatting sqref="F69 F71 F73 F75 F77 F79 F81 F83 F85 F87">
    <cfRule type="expression" dxfId="133" priority="2" stopIfTrue="1">
      <formula>$W$28</formula>
    </cfRule>
  </conditionalFormatting>
  <dataValidations disablePrompts="1" xWindow="1302" yWindow="507" count="4">
    <dataValidation allowBlank="1" showInputMessage="1" sqref="F139:F154 G140:G154"/>
    <dataValidation type="list" allowBlank="1" showInputMessage="1" showErrorMessage="1" sqref="L137:L154">
      <formula1>EUconst_TrueFalse</formula1>
    </dataValidation>
    <dataValidation type="list" allowBlank="1" showInputMessage="1" showErrorMessage="1" sqref="F63 F65 F67:G88">
      <formula1>MeteringDevices</formula1>
    </dataValidation>
    <dataValidation type="list" allowBlank="1" showInputMessage="1" showErrorMessage="1" sqref="F109:N124">
      <formula1>InformationSources</formula1>
    </dataValidation>
  </dataValidations>
  <hyperlinks>
    <hyperlink ref="F289:L289" location="JUMP_E_Top" display="JUMP_E_Top"/>
    <hyperlink ref="E4:F4" location="JUMP_D_Bottom" display="End of sheet"/>
    <hyperlink ref="G3:H3" location="JUMP_7a" display="Description"/>
    <hyperlink ref="I3:J3" location="JUMP_7b" display="Measuring Instruments"/>
    <hyperlink ref="K3:L3" location="JUMP_7d" display="Information Sources"/>
    <hyperlink ref="G4:H4" location="JUMP_7e" display="Laboratories"/>
    <hyperlink ref="I4:J4" location="JUMP_7f" display="Procedures"/>
    <hyperlink ref="G2:H2" location="JUMP_a_Content" display="Table of contents"/>
    <hyperlink ref="I2:J2" location="JUMP_C_Top" display="Previous sheet"/>
    <hyperlink ref="K2:L2" location="JUMP_E_Top" display="Next sheet"/>
    <hyperlink ref="E3:F3" location="JUMP_D_Top" display="Top of sheet"/>
  </hyperlinks>
  <pageMargins left="0.78740157480314965" right="0.78740157480314965" top="0.78740157480314965" bottom="0.78740157480314965" header="0.39370078740157483" footer="0.39370078740157483"/>
  <pageSetup paperSize="9" scale="61" fitToHeight="10" orientation="portrait" r:id="rId1"/>
  <headerFooter alignWithMargins="0">
    <oddHeader>&amp;L&amp;F, &amp;A&amp;R&amp;D, &amp;T</oddHeader>
    <oddFooter>&amp;C&amp;P / &amp;N</oddFooter>
  </headerFooter>
  <rowBreaks count="2" manualBreakCount="2">
    <brk id="52" max="16383" man="1"/>
    <brk id="159" min="1" max="13" man="1"/>
  </rowBreaks>
  <colBreaks count="1" manualBreakCount="1">
    <brk id="17" max="22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indexed="11"/>
    <pageSetUpPr fitToPage="1"/>
  </sheetPr>
  <dimension ref="A1:W785"/>
  <sheetViews>
    <sheetView zoomScaleNormal="100" workbookViewId="0">
      <pane ySplit="4" topLeftCell="A5" activePane="bottomLeft" state="frozen"/>
      <selection activeCell="B2" sqref="B2"/>
      <selection pane="bottomLeft" activeCell="I2" sqref="I2:J2"/>
    </sheetView>
  </sheetViews>
  <sheetFormatPr defaultColWidth="11.42578125" defaultRowHeight="12.75" outlineLevelRow="1" x14ac:dyDescent="0.2"/>
  <cols>
    <col min="1" max="1" width="2.7109375" style="97" hidden="1" customWidth="1"/>
    <col min="2" max="2" width="2.7109375" style="12" customWidth="1"/>
    <col min="3" max="3" width="4.7109375" style="12" customWidth="1"/>
    <col min="4" max="4" width="4.7109375" style="218" customWidth="1"/>
    <col min="5" max="14" width="12.7109375" style="12" customWidth="1"/>
    <col min="15" max="15" width="6.7109375" style="12" customWidth="1"/>
    <col min="16" max="16" width="59.7109375" style="12" hidden="1" customWidth="1"/>
    <col min="17" max="23" width="11.42578125" style="97" hidden="1" customWidth="1"/>
    <col min="24" max="16384" width="11.42578125" style="97"/>
  </cols>
  <sheetData>
    <row r="1" spans="1:23" ht="13.5" hidden="1" thickBot="1" x14ac:dyDescent="0.25">
      <c r="A1" s="89" t="s">
        <v>322</v>
      </c>
      <c r="B1" s="6"/>
      <c r="C1" s="6"/>
      <c r="D1" s="20"/>
      <c r="E1" s="6"/>
      <c r="F1" s="6"/>
      <c r="G1" s="6"/>
      <c r="H1" s="6"/>
      <c r="I1" s="6"/>
      <c r="J1" s="6"/>
      <c r="K1" s="6"/>
      <c r="L1" s="6"/>
      <c r="M1" s="6"/>
      <c r="N1" s="6"/>
      <c r="O1" s="89"/>
      <c r="P1" s="89" t="s">
        <v>322</v>
      </c>
      <c r="Q1" s="89" t="s">
        <v>322</v>
      </c>
      <c r="R1" s="89" t="s">
        <v>322</v>
      </c>
      <c r="S1" s="89" t="s">
        <v>322</v>
      </c>
      <c r="T1" s="89" t="s">
        <v>322</v>
      </c>
      <c r="U1" s="89" t="s">
        <v>322</v>
      </c>
      <c r="V1" s="89" t="s">
        <v>322</v>
      </c>
      <c r="W1" s="89" t="s">
        <v>322</v>
      </c>
    </row>
    <row r="2" spans="1:23" ht="13.5" thickBot="1" x14ac:dyDescent="0.25">
      <c r="A2" s="89"/>
      <c r="B2" s="962" t="str">
        <f>Translations!$B$430</f>
        <v>E. Fluxuri de sursă</v>
      </c>
      <c r="C2" s="963"/>
      <c r="D2" s="964"/>
      <c r="E2" s="973" t="str">
        <f>Translations!$B$59</f>
        <v>Zona de navigare:</v>
      </c>
      <c r="F2" s="939"/>
      <c r="G2" s="930" t="str">
        <f>Translations!$B$60</f>
        <v>Cuprins</v>
      </c>
      <c r="H2" s="931"/>
      <c r="I2" s="930" t="str">
        <f>Translations!$B$61</f>
        <v>Foaia precedentă</v>
      </c>
      <c r="J2" s="931"/>
      <c r="K2" s="930" t="str">
        <f>Translations!$B$62</f>
        <v>Foaia următoare</v>
      </c>
      <c r="L2" s="931"/>
      <c r="M2" s="932"/>
      <c r="N2" s="933"/>
      <c r="O2" s="7"/>
      <c r="P2" s="22"/>
      <c r="Q2" s="90"/>
      <c r="R2" s="90"/>
      <c r="S2" s="90"/>
      <c r="T2" s="90"/>
      <c r="U2" s="90"/>
      <c r="V2" s="90"/>
      <c r="W2" s="90"/>
    </row>
    <row r="3" spans="1:23" x14ac:dyDescent="0.2">
      <c r="A3" s="89"/>
      <c r="B3" s="965"/>
      <c r="C3" s="966"/>
      <c r="D3" s="967"/>
      <c r="E3" s="935" t="str">
        <f>Translations!$B$63</f>
        <v>Începutul foii</v>
      </c>
      <c r="F3" s="935"/>
      <c r="G3" s="935">
        <v>1</v>
      </c>
      <c r="H3" s="935"/>
      <c r="I3" s="935">
        <v>2</v>
      </c>
      <c r="J3" s="935"/>
      <c r="K3" s="935">
        <v>3</v>
      </c>
      <c r="L3" s="935"/>
      <c r="M3" s="936"/>
      <c r="N3" s="937"/>
      <c r="O3" s="7"/>
      <c r="P3" s="22"/>
      <c r="Q3" s="90"/>
      <c r="R3" s="90"/>
      <c r="S3" s="90"/>
      <c r="T3" s="90"/>
      <c r="U3" s="90"/>
      <c r="V3" s="90"/>
      <c r="W3" s="90"/>
    </row>
    <row r="4" spans="1:23" ht="13.5" thickBot="1" x14ac:dyDescent="0.25">
      <c r="A4" s="89"/>
      <c r="B4" s="968"/>
      <c r="C4" s="969"/>
      <c r="D4" s="970"/>
      <c r="E4" s="935" t="str">
        <f>Translations!$B$64</f>
        <v>Sfârșitul foii</v>
      </c>
      <c r="F4" s="935"/>
      <c r="G4" s="935">
        <v>4</v>
      </c>
      <c r="H4" s="935"/>
      <c r="I4" s="935">
        <v>5</v>
      </c>
      <c r="J4" s="935"/>
      <c r="K4" s="935">
        <f>Translations!$B$431</f>
        <v>41188</v>
      </c>
      <c r="L4" s="935"/>
      <c r="M4" s="936"/>
      <c r="N4" s="937"/>
      <c r="O4" s="7"/>
      <c r="P4" s="22"/>
      <c r="Q4" s="90"/>
      <c r="R4" s="90"/>
      <c r="S4" s="90"/>
      <c r="T4" s="90"/>
      <c r="U4" s="90"/>
      <c r="V4" s="90"/>
      <c r="W4" s="90"/>
    </row>
    <row r="5" spans="1:23" ht="12.75" customHeight="1" thickBot="1" x14ac:dyDescent="0.25">
      <c r="A5" s="90"/>
      <c r="B5" s="8"/>
      <c r="C5" s="9"/>
      <c r="D5" s="11"/>
      <c r="E5" s="10"/>
      <c r="F5" s="11"/>
      <c r="G5" s="11"/>
      <c r="H5" s="11"/>
      <c r="I5" s="8"/>
      <c r="J5" s="8"/>
      <c r="K5" s="8"/>
      <c r="L5" s="8"/>
      <c r="M5" s="7"/>
      <c r="N5" s="7"/>
      <c r="O5" s="7"/>
      <c r="P5" s="22"/>
      <c r="Q5" s="90"/>
      <c r="R5" s="90"/>
      <c r="S5" s="90"/>
      <c r="T5" s="90"/>
      <c r="U5" s="90"/>
      <c r="V5" s="90"/>
      <c r="W5" s="90"/>
    </row>
    <row r="6" spans="1:23" s="217" customFormat="1" ht="25.5" customHeight="1" thickBot="1" x14ac:dyDescent="0.25">
      <c r="A6" s="95"/>
      <c r="B6" s="44"/>
      <c r="C6" s="971" t="str">
        <f>Translations!$B$432</f>
        <v>E. Fluxuri de sursă</v>
      </c>
      <c r="D6" s="971"/>
      <c r="E6" s="971"/>
      <c r="F6" s="971"/>
      <c r="G6" s="971"/>
      <c r="H6" s="971"/>
      <c r="I6" s="971"/>
      <c r="J6" s="971"/>
      <c r="K6" s="971"/>
      <c r="L6" s="1169" t="str">
        <f>IF(AND(NOT(ISBLANK(CNTR_InstHasCalculation)), CNTR_InstHasCalculation=FALSE),EUconst_NotRelevant,EUconst_Relevant)</f>
        <v>relevant</v>
      </c>
      <c r="M6" s="1170"/>
      <c r="N6" s="1171"/>
      <c r="O6" s="46"/>
      <c r="P6" s="52"/>
      <c r="Q6" s="95"/>
      <c r="R6" s="95"/>
      <c r="S6" s="95"/>
      <c r="T6" s="95"/>
      <c r="U6" s="95"/>
      <c r="V6" s="95"/>
      <c r="W6" s="95"/>
    </row>
    <row r="7" spans="1:23" ht="5.0999999999999996" customHeight="1" x14ac:dyDescent="0.2">
      <c r="A7" s="90"/>
      <c r="B7" s="8"/>
      <c r="C7" s="8"/>
      <c r="D7" s="13"/>
      <c r="E7" s="8"/>
      <c r="F7" s="8"/>
      <c r="G7" s="8"/>
      <c r="H7" s="8"/>
      <c r="I7" s="8"/>
      <c r="J7" s="8"/>
      <c r="K7" s="8"/>
      <c r="L7" s="8"/>
      <c r="M7" s="7"/>
      <c r="N7" s="7"/>
      <c r="O7" s="7"/>
      <c r="P7" s="22"/>
      <c r="Q7" s="90"/>
      <c r="R7" s="90"/>
      <c r="S7" s="90"/>
      <c r="T7" s="90"/>
      <c r="U7" s="90"/>
      <c r="V7" s="90"/>
      <c r="W7" s="90"/>
    </row>
    <row r="8" spans="1:23" x14ac:dyDescent="0.2">
      <c r="A8" s="90"/>
      <c r="B8" s="97"/>
      <c r="C8" s="97"/>
      <c r="D8" s="97"/>
      <c r="E8" s="97"/>
      <c r="F8" s="97"/>
      <c r="G8" s="97"/>
      <c r="H8" s="97"/>
      <c r="I8" s="97"/>
      <c r="J8" s="97"/>
      <c r="K8" s="1085" t="str">
        <f>IF(L6=EUconst_NotRelevant,HYPERLINK("#JUMP_F_Top",EUconst_MsgNextSheet),HYPERLINK("",EUconst_MsgEnterThisSection))</f>
        <v>Introduceți date în această secțiune</v>
      </c>
      <c r="L8" s="1085"/>
      <c r="M8" s="1085"/>
      <c r="N8" s="1085"/>
      <c r="O8" s="97"/>
      <c r="P8" s="90"/>
      <c r="Q8" s="90"/>
      <c r="R8" s="90"/>
      <c r="S8" s="90"/>
      <c r="T8" s="90"/>
      <c r="U8" s="90"/>
      <c r="V8" s="90"/>
      <c r="W8" s="90"/>
    </row>
    <row r="9" spans="1:23" ht="5.0999999999999996" customHeight="1" x14ac:dyDescent="0.2">
      <c r="A9" s="90"/>
      <c r="B9" s="8"/>
      <c r="C9" s="8"/>
      <c r="D9" s="13"/>
      <c r="E9" s="8"/>
      <c r="F9" s="8"/>
      <c r="G9" s="8"/>
      <c r="H9" s="8"/>
      <c r="I9" s="8"/>
      <c r="J9" s="8"/>
      <c r="K9" s="8"/>
      <c r="L9" s="8"/>
      <c r="M9" s="7"/>
      <c r="N9" s="7"/>
      <c r="O9" s="7"/>
      <c r="P9" s="22"/>
      <c r="Q9" s="90"/>
      <c r="R9" s="90"/>
      <c r="S9" s="90"/>
      <c r="T9" s="90"/>
      <c r="U9" s="90"/>
      <c r="V9" s="90"/>
      <c r="W9" s="90"/>
    </row>
    <row r="10" spans="1:23" s="44" customFormat="1" ht="18.75" customHeight="1" x14ac:dyDescent="0.2">
      <c r="A10" s="95"/>
      <c r="B10" s="490"/>
      <c r="C10" s="65">
        <v>8</v>
      </c>
      <c r="D10" s="1025" t="str">
        <f>Translations!$B$19</f>
        <v>Detalii privind nivelurile aplicate pentru datele de activitate și parametrii de calcul</v>
      </c>
      <c r="E10" s="1025"/>
      <c r="F10" s="1025"/>
      <c r="G10" s="1025"/>
      <c r="H10" s="1025"/>
      <c r="I10" s="1025"/>
      <c r="J10" s="1025"/>
      <c r="K10" s="1025"/>
      <c r="L10" s="1025"/>
      <c r="M10" s="1025"/>
      <c r="N10" s="1025"/>
      <c r="O10" s="486"/>
      <c r="P10" s="19"/>
      <c r="Q10" s="90"/>
      <c r="R10" s="90"/>
      <c r="S10" s="95"/>
      <c r="T10" s="95"/>
      <c r="U10" s="95"/>
      <c r="V10" s="90"/>
      <c r="W10" s="90"/>
    </row>
    <row r="11" spans="1:23" ht="12.75" customHeight="1" x14ac:dyDescent="0.2">
      <c r="A11" s="90"/>
      <c r="D11" s="15"/>
      <c r="E11" s="29"/>
      <c r="G11" s="17"/>
      <c r="H11" s="17"/>
      <c r="I11" s="17"/>
      <c r="J11" s="17"/>
      <c r="L11" s="17"/>
      <c r="M11" s="17"/>
      <c r="N11" s="17"/>
      <c r="P11" s="19"/>
      <c r="Q11" s="90"/>
      <c r="R11" s="90"/>
      <c r="S11" s="95"/>
      <c r="T11" s="95"/>
      <c r="U11" s="95"/>
      <c r="V11" s="90"/>
      <c r="W11" s="90"/>
    </row>
    <row r="12" spans="1:23" ht="12.75" customHeight="1" x14ac:dyDescent="0.2">
      <c r="A12" s="90"/>
      <c r="D12" s="1276" t="str">
        <f>Translations!$B$433</f>
        <v>Vă rugăm să rețineți că textul explicativ se afișează doar pentru primul flux.</v>
      </c>
      <c r="E12" s="1173"/>
      <c r="F12" s="1173"/>
      <c r="G12" s="1173"/>
      <c r="H12" s="1173"/>
      <c r="I12" s="1173"/>
      <c r="J12" s="1173"/>
      <c r="K12" s="1173"/>
      <c r="L12" s="1173"/>
      <c r="M12" s="1173"/>
      <c r="N12" s="1173"/>
      <c r="P12" s="19"/>
      <c r="Q12" s="90"/>
      <c r="R12" s="90"/>
      <c r="S12" s="95"/>
      <c r="T12" s="95"/>
      <c r="U12" s="95"/>
      <c r="V12" s="90"/>
      <c r="W12" s="90"/>
    </row>
    <row r="13" spans="1:23" ht="12.75" customHeight="1" x14ac:dyDescent="0.2">
      <c r="A13" s="90"/>
      <c r="D13" s="1276" t="str">
        <f>Translations!$B$434</f>
        <v>Dacă doriți să se afișeze date și pentru alte fluxuri de sursă, apăsați pe semnele „+” din stânga (funcția de grupare a datelor).</v>
      </c>
      <c r="E13" s="1173"/>
      <c r="F13" s="1173"/>
      <c r="G13" s="1173"/>
      <c r="H13" s="1173"/>
      <c r="I13" s="1173"/>
      <c r="J13" s="1173"/>
      <c r="K13" s="1173"/>
      <c r="L13" s="1173"/>
      <c r="M13" s="1173"/>
      <c r="N13" s="1173"/>
      <c r="P13" s="19"/>
      <c r="Q13" s="90"/>
      <c r="R13" s="90"/>
      <c r="S13" s="95"/>
      <c r="T13" s="95"/>
      <c r="U13" s="95"/>
      <c r="V13" s="90"/>
      <c r="W13" s="90"/>
    </row>
    <row r="14" spans="1:23" ht="12.75" customHeight="1" x14ac:dyDescent="0.2">
      <c r="A14" s="90"/>
      <c r="D14" s="1276" t="str">
        <f>Translations!$B$435</f>
        <v>Pentru adăugarea de alte fluxuri de sursă, treceți la secțiunea 6.e din foaia C_InstallationDescription și folosiți macro-ul de acolo.</v>
      </c>
      <c r="E14" s="1173"/>
      <c r="F14" s="1173"/>
      <c r="G14" s="1173"/>
      <c r="H14" s="1173"/>
      <c r="I14" s="1173"/>
      <c r="J14" s="1173"/>
      <c r="K14" s="1173"/>
      <c r="L14" s="1173"/>
      <c r="M14" s="1173"/>
      <c r="N14" s="1173"/>
      <c r="P14" s="19"/>
      <c r="Q14" s="90"/>
      <c r="R14" s="90"/>
      <c r="S14" s="95"/>
      <c r="T14" s="95"/>
      <c r="U14" s="95"/>
      <c r="V14" s="90"/>
      <c r="W14" s="90"/>
    </row>
    <row r="15" spans="1:23" ht="12.75" customHeight="1" x14ac:dyDescent="0.2">
      <c r="A15" s="90"/>
      <c r="D15" s="1276" t="str">
        <f>Translations!$B$135</f>
        <v>Pentru a afişa/ascunde exemplele, apăsați butonul „Exemple” din zona de navigație.</v>
      </c>
      <c r="E15" s="1173"/>
      <c r="F15" s="1173"/>
      <c r="G15" s="1173"/>
      <c r="H15" s="1173"/>
      <c r="I15" s="1173"/>
      <c r="J15" s="1173"/>
      <c r="K15" s="1173"/>
      <c r="L15" s="1173"/>
      <c r="M15" s="1173"/>
      <c r="N15" s="1173"/>
      <c r="P15" s="19"/>
      <c r="Q15" s="90"/>
      <c r="R15" s="90"/>
      <c r="S15" s="95"/>
      <c r="T15" s="95"/>
      <c r="U15" s="95"/>
      <c r="V15" s="90"/>
      <c r="W15" s="90"/>
    </row>
    <row r="16" spans="1:23" ht="12.75" customHeight="1" x14ac:dyDescent="0.2">
      <c r="A16" s="89"/>
      <c r="D16" s="1276" t="str">
        <f>Translations!$B$436</f>
        <v>Exemplul este integrat în primul flux de sursă.</v>
      </c>
      <c r="E16" s="1173"/>
      <c r="F16" s="1173"/>
      <c r="G16" s="1173"/>
      <c r="H16" s="1173"/>
      <c r="I16" s="1173"/>
      <c r="J16" s="1173"/>
      <c r="K16" s="1173"/>
      <c r="L16" s="1173"/>
      <c r="M16" s="1173"/>
      <c r="N16" s="1173"/>
      <c r="P16" s="19"/>
      <c r="Q16" s="90"/>
      <c r="R16" s="90"/>
      <c r="S16" s="80" t="s">
        <v>171</v>
      </c>
      <c r="T16" s="131" t="s">
        <v>172</v>
      </c>
      <c r="U16" s="131" t="s">
        <v>173</v>
      </c>
      <c r="V16" s="90"/>
      <c r="W16" s="90"/>
    </row>
    <row r="17" spans="1:23" ht="12.75" customHeight="1" thickBot="1" x14ac:dyDescent="0.25">
      <c r="A17" s="90"/>
      <c r="C17" s="66"/>
      <c r="D17" s="67"/>
      <c r="E17" s="68"/>
      <c r="F17" s="66"/>
      <c r="G17" s="69"/>
      <c r="H17" s="69"/>
      <c r="I17" s="69"/>
      <c r="J17" s="69"/>
      <c r="K17" s="69"/>
      <c r="L17" s="69"/>
      <c r="M17" s="69"/>
      <c r="N17" s="69"/>
      <c r="P17" s="19"/>
      <c r="Q17" s="90"/>
      <c r="R17" s="90"/>
      <c r="S17" s="132"/>
      <c r="T17" s="90"/>
      <c r="U17" s="90"/>
      <c r="V17" s="90"/>
      <c r="W17" s="90"/>
    </row>
    <row r="18" spans="1:23" ht="12.75" customHeight="1" thickBot="1" x14ac:dyDescent="0.25">
      <c r="A18" s="90"/>
      <c r="D18" s="15"/>
      <c r="E18" s="29"/>
      <c r="G18" s="17"/>
      <c r="H18" s="17"/>
      <c r="I18" s="17"/>
      <c r="J18" s="17"/>
      <c r="L18" s="17"/>
      <c r="M18" s="17"/>
      <c r="N18" s="17"/>
      <c r="P18" s="19"/>
      <c r="Q18" s="90"/>
      <c r="R18" s="90"/>
      <c r="S18" s="80" t="s">
        <v>171</v>
      </c>
      <c r="T18" s="131" t="s">
        <v>172</v>
      </c>
      <c r="U18" s="131" t="s">
        <v>173</v>
      </c>
      <c r="V18" s="90"/>
      <c r="W18" s="90"/>
    </row>
    <row r="19" spans="1:23" s="219" customFormat="1" ht="15" customHeight="1" thickBot="1" x14ac:dyDescent="0.25">
      <c r="A19" s="95"/>
      <c r="B19" s="44"/>
      <c r="C19" s="45" t="str">
        <f>"F"&amp;Q19</f>
        <v>F1</v>
      </c>
      <c r="D19" s="1217" t="str">
        <f>CONCATENATE(Euconst_SourceStream," ", Q19,":")</f>
        <v>Flux de sursă 1:</v>
      </c>
      <c r="E19" s="1217"/>
      <c r="F19" s="1217"/>
      <c r="G19" s="1244"/>
      <c r="H19" s="1245" t="str">
        <f>IF(INDEX(C_InstallationDescription!$F$192:$F$202,MATCH(C19,C_InstallationDescription!$E$192:$E$202,0))&gt;0,INDEX(C_InstallationDescription!$F$192:$F$202,MATCH(C19,C_InstallationDescription!$E$192:$E$202,0)),"")</f>
        <v/>
      </c>
      <c r="I19" s="1245"/>
      <c r="J19" s="1245"/>
      <c r="K19" s="1245"/>
      <c r="L19" s="1246"/>
      <c r="M19" s="1247" t="str">
        <f>IF(S19=TRUE,IF(U19="",T19,U19),"")</f>
        <v/>
      </c>
      <c r="N19" s="1248"/>
      <c r="O19" s="46"/>
      <c r="P19" s="52"/>
      <c r="Q19" s="43">
        <v>1</v>
      </c>
      <c r="R19" s="47"/>
      <c r="S19" s="51" t="b">
        <f>IF(INDEX(C_InstallationDescription!$M:$M,MATCH(Q21,C_InstallationDescription!$Q:$Q,0))="",FALSE,TRUE)</f>
        <v>0</v>
      </c>
      <c r="T19" s="113" t="str">
        <f>IF(S19=TRUE,INDEX(C_InstallationDescription!$M:$M,MATCH(Q21,C_InstallationDescription!$Q:$Q,0)),"")</f>
        <v/>
      </c>
      <c r="U19" s="51" t="str">
        <f>IF(S19=TRUE,IF(ISBLANK(INDEX(C_InstallationDescription!$N:$N,MATCH(Q21,C_InstallationDescription!$Q:$Q,0))),"",INDEX(C_InstallationDescription!$N:$N,MATCH(Q21,C_InstallationDescription!$Q:$Q,0))),"")</f>
        <v/>
      </c>
      <c r="V19" s="47"/>
      <c r="W19" s="47"/>
    </row>
    <row r="20" spans="1:23" s="32" customFormat="1" ht="5.0999999999999996" customHeight="1" x14ac:dyDescent="0.2">
      <c r="A20" s="90"/>
      <c r="B20" s="8"/>
      <c r="C20" s="8"/>
      <c r="D20" s="8"/>
      <c r="E20" s="8"/>
      <c r="F20" s="8"/>
      <c r="G20" s="8"/>
      <c r="H20" s="8"/>
      <c r="I20" s="8"/>
      <c r="J20" s="8"/>
      <c r="K20" s="8"/>
      <c r="L20" s="8"/>
      <c r="M20" s="7"/>
      <c r="N20" s="7"/>
      <c r="O20" s="7"/>
      <c r="P20" s="22"/>
      <c r="Q20" s="14"/>
      <c r="R20" s="30"/>
      <c r="S20" s="30"/>
      <c r="T20" s="30"/>
      <c r="U20" s="30"/>
      <c r="V20" s="30"/>
      <c r="W20" s="30"/>
    </row>
    <row r="21" spans="1:23" s="32" customFormat="1" ht="12.75" customHeight="1" x14ac:dyDescent="0.2">
      <c r="A21" s="90"/>
      <c r="B21" s="8"/>
      <c r="C21" s="8"/>
      <c r="D21" s="31"/>
      <c r="E21" s="1097" t="str">
        <f>Translations!$B$437</f>
        <v>Tipul fluxului de sursă:</v>
      </c>
      <c r="F21" s="1097"/>
      <c r="G21" s="1098"/>
      <c r="H21" s="1249" t="str">
        <f>IF(INDEX(C_InstallationDescription!$I$192:$I$202,MATCH(C19,C_InstallationDescription!$E$192:$E$202,0))&gt;0,INDEX(C_InstallationDescription!$I$192:$I$202,MATCH(C19,C_InstallationDescription!$E$192:$E$202,0)),"")</f>
        <v/>
      </c>
      <c r="I21" s="1250"/>
      <c r="J21" s="1250"/>
      <c r="K21" s="1250"/>
      <c r="L21" s="1251"/>
      <c r="O21" s="7"/>
      <c r="P21" s="22"/>
      <c r="Q21" s="50" t="str">
        <f>EUconst_CNTR_SourceCategory&amp;C19</f>
        <v>SourceCategory_F1</v>
      </c>
      <c r="R21" s="30"/>
      <c r="S21" s="30"/>
      <c r="T21" s="30"/>
      <c r="U21" s="30"/>
      <c r="V21" s="30"/>
      <c r="W21" s="30"/>
    </row>
    <row r="22" spans="1:23" s="32" customFormat="1" x14ac:dyDescent="0.2">
      <c r="A22" s="30"/>
      <c r="B22" s="8"/>
      <c r="C22" s="8"/>
      <c r="D22" s="48"/>
      <c r="E22" s="1097" t="str">
        <f>Translations!$B$438</f>
        <v>Metoda aplicabilă conform RMR:</v>
      </c>
      <c r="F22" s="1097"/>
      <c r="G22" s="1098"/>
      <c r="H22" s="1240" t="str">
        <f>IF(H21="","",INDEX(EUwideConstants!$F$261:$F$320,MATCH(H21,EUConst_TierActivityListNames,0)))</f>
        <v/>
      </c>
      <c r="I22" s="1240"/>
      <c r="J22" s="1240"/>
      <c r="K22" s="1240"/>
      <c r="L22" s="1240"/>
      <c r="M22" s="2"/>
      <c r="N22" s="2"/>
      <c r="O22" s="7"/>
      <c r="P22" s="22"/>
      <c r="Q22" s="14"/>
      <c r="R22" s="30"/>
      <c r="S22" s="30"/>
      <c r="T22" s="30"/>
      <c r="U22" s="30"/>
      <c r="V22" s="30"/>
      <c r="W22" s="30"/>
    </row>
    <row r="23" spans="1:23" s="32" customFormat="1" x14ac:dyDescent="0.2">
      <c r="A23" s="30"/>
      <c r="D23" s="49"/>
      <c r="E23" s="1097" t="str">
        <f>Translations!$B$439</f>
        <v>Parametrul căruia i se aplică incertitudinea:</v>
      </c>
      <c r="F23" s="1097"/>
      <c r="G23" s="1098"/>
      <c r="H23" s="1240" t="str">
        <f>IF(H21="","",INDEX(EUwideConstants!$E$261:$E$320,MATCH(H21,EUConst_TierActivityListNames,0)))</f>
        <v/>
      </c>
      <c r="I23" s="1240"/>
      <c r="J23" s="1240"/>
      <c r="K23" s="1240"/>
      <c r="L23" s="1240"/>
      <c r="P23" s="22"/>
      <c r="Q23" s="14"/>
      <c r="R23" s="30"/>
      <c r="S23" s="30"/>
      <c r="T23" s="30"/>
      <c r="U23" s="30"/>
      <c r="V23" s="30"/>
      <c r="W23" s="30"/>
    </row>
    <row r="24" spans="1:23" s="32" customFormat="1" ht="5.0999999999999996" customHeight="1" thickBot="1" x14ac:dyDescent="0.25">
      <c r="A24" s="30"/>
      <c r="P24" s="39"/>
      <c r="Q24" s="30"/>
      <c r="R24" s="30"/>
      <c r="S24" s="30"/>
      <c r="T24" s="30"/>
      <c r="U24" s="30"/>
      <c r="V24" s="30"/>
      <c r="W24" s="30"/>
    </row>
    <row r="25" spans="1:23" s="219" customFormat="1" ht="15" customHeight="1" thickBot="1" x14ac:dyDescent="0.25">
      <c r="A25" s="89" t="s">
        <v>413</v>
      </c>
      <c r="B25" s="44"/>
      <c r="C25" s="45"/>
      <c r="D25" s="1217" t="str">
        <f>Translations!$B$440</f>
        <v>Exemplu flux de sursă:</v>
      </c>
      <c r="E25" s="1217"/>
      <c r="F25" s="1217"/>
      <c r="G25" s="1244"/>
      <c r="H25" s="1267" t="str">
        <f>Translations!$B$295</f>
        <v>Păcură</v>
      </c>
      <c r="I25" s="1267"/>
      <c r="J25" s="1267"/>
      <c r="K25" s="1267"/>
      <c r="L25" s="1268"/>
      <c r="M25" s="1272" t="str">
        <f>Translations!$B$313</f>
        <v>Major</v>
      </c>
      <c r="N25" s="1273"/>
      <c r="O25" s="46"/>
      <c r="P25" s="52"/>
      <c r="Q25" s="43">
        <v>1</v>
      </c>
      <c r="R25" s="47"/>
      <c r="S25" s="51" t="b">
        <f>IF(INDEX(C_InstallationDescription!$M:$M,MATCH(Q27,C_InstallationDescription!$Q:$Q,0))="",FALSE,TRUE)</f>
        <v>0</v>
      </c>
      <c r="T25" s="113" t="str">
        <f>IF(S25=TRUE,INDEX(C_InstallationDescription!$M:$M,MATCH(Q27,C_InstallationDescription!$Q:$Q,0)),"")</f>
        <v/>
      </c>
      <c r="U25" s="51" t="str">
        <f>IF(S25=TRUE,IF(ISBLANK(INDEX(C_InstallationDescription!$N:$N,MATCH(Q27,C_InstallationDescription!$Q:$Q,0))),"",INDEX(C_InstallationDescription!$N:$N,MATCH(Q27,C_InstallationDescription!$Q:$Q,0))),"")</f>
        <v/>
      </c>
      <c r="V25" s="47"/>
      <c r="W25" s="47"/>
    </row>
    <row r="26" spans="1:23" s="32" customFormat="1" ht="5.0999999999999996" customHeight="1" x14ac:dyDescent="0.2">
      <c r="A26" s="89" t="s">
        <v>413</v>
      </c>
      <c r="B26" s="8"/>
      <c r="C26" s="8"/>
      <c r="D26" s="8"/>
      <c r="E26" s="8"/>
      <c r="F26" s="8"/>
      <c r="G26" s="8"/>
      <c r="H26" s="8"/>
      <c r="I26" s="8"/>
      <c r="J26" s="8"/>
      <c r="K26" s="8"/>
      <c r="L26" s="8"/>
      <c r="M26" s="7"/>
      <c r="N26" s="7"/>
      <c r="O26" s="7"/>
      <c r="P26" s="22"/>
      <c r="Q26" s="14"/>
      <c r="R26" s="30"/>
      <c r="S26" s="30"/>
      <c r="T26" s="30"/>
      <c r="U26" s="30"/>
      <c r="V26" s="30"/>
      <c r="W26" s="30"/>
    </row>
    <row r="27" spans="1:23" s="32" customFormat="1" ht="12.75" customHeight="1" x14ac:dyDescent="0.2">
      <c r="A27" s="89" t="s">
        <v>413</v>
      </c>
      <c r="B27" s="8"/>
      <c r="C27" s="8"/>
      <c r="D27" s="31"/>
      <c r="E27" s="1097" t="str">
        <f>Translations!$B$437</f>
        <v>Tipul fluxului de sursă:</v>
      </c>
      <c r="F27" s="1097"/>
      <c r="G27" s="1098"/>
      <c r="H27" s="1269" t="str">
        <f>Translations!$B$296</f>
        <v>Ardere: Alți combustibili gazoși și lichizi</v>
      </c>
      <c r="I27" s="1270"/>
      <c r="J27" s="1270"/>
      <c r="K27" s="1270"/>
      <c r="L27" s="1271"/>
      <c r="O27" s="7"/>
      <c r="P27" s="22"/>
      <c r="Q27" s="50" t="str">
        <f>EUconst_CNTR_SourceCategory&amp;C25</f>
        <v>SourceCategory_</v>
      </c>
      <c r="R27" s="30"/>
      <c r="S27" s="30"/>
      <c r="T27" s="30"/>
      <c r="U27" s="30"/>
      <c r="V27" s="30"/>
      <c r="W27" s="30"/>
    </row>
    <row r="28" spans="1:23" s="32" customFormat="1" x14ac:dyDescent="0.2">
      <c r="A28" s="89" t="s">
        <v>413</v>
      </c>
      <c r="B28" s="8"/>
      <c r="C28" s="8"/>
      <c r="D28" s="48"/>
      <c r="E28" s="1097" t="str">
        <f>Translations!$B$438</f>
        <v>Metoda aplicabilă conform RMR:</v>
      </c>
      <c r="F28" s="1097"/>
      <c r="G28" s="1098"/>
      <c r="H28" s="1266" t="str">
        <f>Translations!$B$441</f>
        <v>Metodă standard: Combustibil, articolul 24 alineatul (1)</v>
      </c>
      <c r="I28" s="1266"/>
      <c r="J28" s="1266"/>
      <c r="K28" s="1266"/>
      <c r="L28" s="1266"/>
      <c r="M28" s="2"/>
      <c r="N28" s="2"/>
      <c r="O28" s="7"/>
      <c r="P28" s="22"/>
      <c r="Q28" s="14"/>
      <c r="R28" s="30"/>
      <c r="S28" s="30"/>
      <c r="T28" s="30"/>
      <c r="U28" s="30"/>
      <c r="V28" s="30"/>
      <c r="W28" s="30"/>
    </row>
    <row r="29" spans="1:23" s="32" customFormat="1" x14ac:dyDescent="0.2">
      <c r="A29" s="89" t="s">
        <v>413</v>
      </c>
      <c r="D29" s="49"/>
      <c r="E29" s="1097" t="str">
        <f>Translations!$B$439</f>
        <v>Parametrul căruia i se aplică incertitudinea:</v>
      </c>
      <c r="F29" s="1097"/>
      <c r="G29" s="1098"/>
      <c r="H29" s="1266" t="str">
        <f>Translations!$B$442</f>
        <v>Cantitatea de combustibil [t] sau [Nm3]</v>
      </c>
      <c r="I29" s="1266"/>
      <c r="J29" s="1266"/>
      <c r="K29" s="1266"/>
      <c r="L29" s="1266"/>
      <c r="P29" s="22"/>
      <c r="Q29" s="14"/>
      <c r="R29" s="30"/>
      <c r="S29" s="30"/>
      <c r="T29" s="30"/>
      <c r="U29" s="30"/>
      <c r="V29" s="30"/>
      <c r="W29" s="30"/>
    </row>
    <row r="30" spans="1:23" s="32" customFormat="1" ht="5.0999999999999996" customHeight="1" x14ac:dyDescent="0.2">
      <c r="A30" s="89" t="s">
        <v>413</v>
      </c>
      <c r="P30" s="39"/>
      <c r="Q30" s="30"/>
      <c r="R30" s="30"/>
      <c r="S30" s="30"/>
      <c r="T30" s="30"/>
      <c r="U30" s="30"/>
      <c r="V30" s="30"/>
      <c r="W30" s="30"/>
    </row>
    <row r="31" spans="1:23" s="32" customFormat="1" x14ac:dyDescent="0.2">
      <c r="A31" s="30"/>
      <c r="E31" s="1046" t="str">
        <f>Translations!$B$443</f>
        <v>Denumirea fluxului de sursă, tipul de flux de sursă, precum și categoria vor fi afișate automat pe baza informațiilor introduse în secțiunea 6.e din foaia C_InstallationDescription.</v>
      </c>
      <c r="F31" s="1046"/>
      <c r="G31" s="1046"/>
      <c r="H31" s="1046"/>
      <c r="I31" s="1046"/>
      <c r="J31" s="1046"/>
      <c r="K31" s="1046"/>
      <c r="L31" s="1046"/>
      <c r="M31" s="1046"/>
      <c r="N31" s="1046"/>
      <c r="O31" s="222"/>
      <c r="P31" s="39"/>
      <c r="Q31" s="30"/>
      <c r="R31" s="30"/>
      <c r="S31" s="30"/>
      <c r="T31" s="30"/>
      <c r="U31" s="30"/>
      <c r="V31" s="30"/>
      <c r="W31" s="30"/>
    </row>
    <row r="32" spans="1:23" s="32" customFormat="1" ht="38.85" customHeight="1" x14ac:dyDescent="0.2">
      <c r="A32" s="30"/>
      <c r="E32" s="1046" t="str">
        <f>Translations!$B$444</f>
        <v>În cazul în care nu ați atribuit acolo fluxul de sursă unei categorii aplicabile (major, minor, de minimis), va fi utilizată categoria care este afișată automat în secțiunea respectivă. În acest caz, modelul nu poate indica în mod corect mai jos care sunt nivelurile ce trebuie aplicate. Prin urmare, asigurați-vă că selectați corect categoria aplicabilă în secțiunea menționată anterior.</v>
      </c>
      <c r="F32" s="1046"/>
      <c r="G32" s="1046"/>
      <c r="H32" s="1046"/>
      <c r="I32" s="1046"/>
      <c r="J32" s="1046"/>
      <c r="K32" s="1046"/>
      <c r="L32" s="1046"/>
      <c r="M32" s="1046"/>
      <c r="N32" s="1046"/>
      <c r="O32" s="222"/>
      <c r="P32" s="39"/>
      <c r="Q32" s="30"/>
      <c r="R32" s="30"/>
      <c r="S32" s="30"/>
      <c r="T32" s="30"/>
      <c r="U32" s="30"/>
      <c r="V32" s="30"/>
      <c r="W32" s="30"/>
    </row>
    <row r="33" spans="1:23" s="32" customFormat="1" ht="25.5" customHeight="1" x14ac:dyDescent="0.2">
      <c r="A33" s="30"/>
      <c r="E33" s="1046" t="str">
        <f>Translations!$B$445</f>
        <v>Întrucât tipul de flux de sursă poate fi atribuit în mod clar unei metode de monitorizare aplicabile conform RMR (articolele 24 și 25) și parametrilor cărora li se aplică incertitudinea datelor de activitate (anexa II), aceste informații sunt furnizate automat pe baza RMR.</v>
      </c>
      <c r="F33" s="1046"/>
      <c r="G33" s="1046"/>
      <c r="H33" s="1046"/>
      <c r="I33" s="1046"/>
      <c r="J33" s="1046"/>
      <c r="K33" s="1046"/>
      <c r="L33" s="1046"/>
      <c r="M33" s="1046"/>
      <c r="N33" s="1046"/>
      <c r="O33" s="222"/>
      <c r="P33" s="39"/>
      <c r="Q33" s="30"/>
      <c r="R33" s="30"/>
      <c r="S33" s="30"/>
      <c r="T33" s="30"/>
      <c r="U33" s="30"/>
      <c r="V33" s="30"/>
      <c r="W33" s="30"/>
    </row>
    <row r="34" spans="1:23" s="32" customFormat="1" ht="5.0999999999999996" customHeight="1" x14ac:dyDescent="0.2">
      <c r="A34" s="30"/>
      <c r="P34" s="39"/>
      <c r="Q34" s="30"/>
      <c r="R34" s="30"/>
      <c r="S34" s="30"/>
      <c r="T34" s="30"/>
      <c r="U34" s="30"/>
      <c r="V34" s="30"/>
      <c r="W34" s="30"/>
    </row>
    <row r="35" spans="1:23" s="32" customFormat="1" ht="15" customHeight="1" x14ac:dyDescent="0.2">
      <c r="A35" s="30"/>
      <c r="D35" s="1217" t="str">
        <f>Translations!$B$446</f>
        <v>Asistență automată privind nivelurile aplicabile:</v>
      </c>
      <c r="E35" s="1217"/>
      <c r="F35" s="1217"/>
      <c r="G35" s="1217"/>
      <c r="H35" s="1217"/>
      <c r="I35" s="1217"/>
      <c r="J35" s="1217"/>
      <c r="K35" s="1217"/>
      <c r="L35" s="1217"/>
      <c r="M35" s="1217"/>
      <c r="N35" s="1217"/>
      <c r="P35" s="39"/>
      <c r="Q35" s="30"/>
      <c r="R35" s="30"/>
      <c r="S35" s="30"/>
      <c r="T35" s="30"/>
      <c r="U35" s="30"/>
      <c r="V35" s="30"/>
      <c r="W35" s="30"/>
    </row>
    <row r="36" spans="1:23" s="32" customFormat="1" ht="5.0999999999999996" customHeight="1" x14ac:dyDescent="0.2">
      <c r="A36" s="30"/>
      <c r="D36" s="301"/>
      <c r="E36" s="301"/>
      <c r="F36" s="301"/>
      <c r="G36" s="301"/>
      <c r="H36" s="301"/>
      <c r="I36" s="301"/>
      <c r="J36" s="301"/>
      <c r="K36" s="301"/>
      <c r="L36" s="301"/>
      <c r="M36" s="301"/>
      <c r="N36" s="301"/>
      <c r="P36" s="39"/>
      <c r="Q36" s="30"/>
      <c r="R36" s="30"/>
      <c r="S36" s="30"/>
      <c r="T36" s="30"/>
      <c r="U36" s="30"/>
      <c r="V36" s="30"/>
      <c r="W36" s="30"/>
    </row>
    <row r="37" spans="1:23" s="32" customFormat="1" ht="39.950000000000003" customHeight="1" x14ac:dyDescent="0.2">
      <c r="A37" s="30"/>
      <c r="D37" s="31"/>
      <c r="E37" s="1046" t="str">
        <f>Translations!$B$447</f>
        <v>Mai jos, la literele (c) și (f), nivelurile necesare pentru datele de activitate și pentru parametrii de calcul sunt afișate în câmpurile verzi pe baza intrărilor din secțiunea 5 literele (d) și (e) și din secțiunea 6 literele (e) și (f). Acestea sunt nivelurile minime pentru fluxurile de sursă majore din instalații de categoria C. Cu toate acestea, se pot permite cerințe mai reduse. Îndrumări corespunzătoare sunt afișate în caseta verde de mai jos, în funcție de următoarele puncte:</v>
      </c>
      <c r="F37" s="1046"/>
      <c r="G37" s="1046"/>
      <c r="H37" s="1046"/>
      <c r="I37" s="1046"/>
      <c r="J37" s="1046"/>
      <c r="K37" s="1046"/>
      <c r="L37" s="1046"/>
      <c r="M37" s="1046"/>
      <c r="N37" s="1046"/>
      <c r="P37" s="19"/>
      <c r="Q37" s="30"/>
      <c r="R37" s="30"/>
      <c r="S37" s="30"/>
      <c r="T37" s="30"/>
      <c r="U37" s="30"/>
      <c r="V37" s="30"/>
      <c r="W37" s="30"/>
    </row>
    <row r="38" spans="1:23" s="32" customFormat="1" ht="12.75" customHeight="1" x14ac:dyDescent="0.2">
      <c r="A38" s="30"/>
      <c r="D38" s="31"/>
      <c r="E38" s="60" t="s">
        <v>386</v>
      </c>
      <c r="F38" s="1046" t="str">
        <f>Translations!$B$448</f>
        <v>Cerințe reduse li se aplică instalațiilor cu emisii reduse în conformitate cu articolul 47 alineatul (2);</v>
      </c>
      <c r="G38" s="1046"/>
      <c r="H38" s="1046"/>
      <c r="I38" s="1046"/>
      <c r="J38" s="1046"/>
      <c r="K38" s="1046"/>
      <c r="L38" s="1046"/>
      <c r="M38" s="1046"/>
      <c r="N38" s="1046"/>
      <c r="P38" s="39"/>
      <c r="Q38" s="30"/>
      <c r="R38" s="30"/>
      <c r="S38" s="30"/>
      <c r="T38" s="30"/>
      <c r="U38" s="30"/>
      <c r="V38" s="30"/>
      <c r="W38" s="30"/>
    </row>
    <row r="39" spans="1:23" s="32" customFormat="1" ht="12.75" customHeight="1" x14ac:dyDescent="0.2">
      <c r="A39" s="30"/>
      <c r="D39" s="31"/>
      <c r="E39" s="60" t="s">
        <v>386</v>
      </c>
      <c r="F39" s="1046" t="str">
        <f>Translations!$B$449</f>
        <v>Categoria instalației (A, B sau C) în conformitate cu articolul 19;</v>
      </c>
      <c r="G39" s="1046"/>
      <c r="H39" s="1046"/>
      <c r="I39" s="1046"/>
      <c r="J39" s="1046"/>
      <c r="K39" s="1046"/>
      <c r="L39" s="1046"/>
      <c r="M39" s="1046"/>
      <c r="N39" s="1046"/>
      <c r="P39" s="39"/>
      <c r="Q39" s="30"/>
      <c r="R39" s="30"/>
      <c r="S39" s="30"/>
      <c r="T39" s="30"/>
      <c r="U39" s="30"/>
      <c r="V39" s="30"/>
      <c r="W39" s="30"/>
    </row>
    <row r="40" spans="1:23" s="32" customFormat="1" ht="12.75" customHeight="1" x14ac:dyDescent="0.2">
      <c r="A40" s="30"/>
      <c r="D40" s="31"/>
      <c r="E40" s="60" t="s">
        <v>386</v>
      </c>
      <c r="F40" s="1046" t="str">
        <f>Translations!$B$450</f>
        <v>Cerințe reduse li se aplică fluxurilor de sursă minore și de minimis clasificate în conformitate cu articolul 19 alineatul (3).</v>
      </c>
      <c r="G40" s="1046"/>
      <c r="H40" s="1046"/>
      <c r="I40" s="1046"/>
      <c r="J40" s="1046"/>
      <c r="K40" s="1046"/>
      <c r="L40" s="1046"/>
      <c r="M40" s="1046"/>
      <c r="N40" s="1046"/>
      <c r="P40" s="39"/>
      <c r="Q40" s="30"/>
      <c r="R40" s="30"/>
      <c r="S40" s="30"/>
      <c r="T40" s="30"/>
      <c r="U40" s="30"/>
      <c r="V40" s="30"/>
      <c r="W40" s="30"/>
    </row>
    <row r="41" spans="1:23" s="32" customFormat="1" ht="12.75" customHeight="1" x14ac:dyDescent="0.2">
      <c r="A41" s="30"/>
      <c r="D41" s="31"/>
      <c r="E41" s="1024" t="str">
        <f>Translations!$B$451</f>
        <v>Acest mesaj cu privire la nivelurile aplicabile este relevant pentru datele de activitate și pentru toți parametrii de calcul.</v>
      </c>
      <c r="F41" s="1024"/>
      <c r="G41" s="1024"/>
      <c r="H41" s="1024"/>
      <c r="I41" s="1024"/>
      <c r="J41" s="1024"/>
      <c r="K41" s="1024"/>
      <c r="L41" s="1024"/>
      <c r="M41" s="1024"/>
      <c r="N41" s="1024"/>
      <c r="P41" s="39"/>
      <c r="Q41" s="30"/>
      <c r="R41" s="30"/>
      <c r="S41" s="30"/>
      <c r="T41" s="30"/>
      <c r="U41" s="30"/>
      <c r="V41" s="30"/>
      <c r="W41" s="30"/>
    </row>
    <row r="42" spans="1:23" s="32" customFormat="1" ht="5.0999999999999996" customHeight="1" x14ac:dyDescent="0.2">
      <c r="A42" s="30"/>
      <c r="D42" s="31"/>
      <c r="P42" s="39"/>
      <c r="Q42" s="30"/>
      <c r="R42" s="30"/>
      <c r="S42" s="30"/>
      <c r="T42" s="30"/>
      <c r="U42" s="30"/>
      <c r="V42" s="30"/>
      <c r="W42" s="30"/>
    </row>
    <row r="43" spans="1:23" s="32" customFormat="1" ht="51" customHeight="1" x14ac:dyDescent="0.2">
      <c r="A43" s="30"/>
      <c r="D43" s="31"/>
      <c r="E43" s="1241" t="str">
        <f>IF(H19="","",INDEX(EUconst_SmallEmiSouStreamMsg,MATCH(Q43,EUconst_SmallEmiSouStream,0)))</f>
        <v/>
      </c>
      <c r="F43" s="1242"/>
      <c r="G43" s="1242"/>
      <c r="H43" s="1242"/>
      <c r="I43" s="1242"/>
      <c r="J43" s="1242"/>
      <c r="K43" s="1242"/>
      <c r="L43" s="1242"/>
      <c r="M43" s="1242"/>
      <c r="N43" s="1243"/>
      <c r="P43" s="19"/>
      <c r="Q43" s="54" t="str">
        <f>IF(CNTR_SmallEmitter=TRUE,EUconst_CNTR_SmallEmitter,EUconst_CNTR_NoSmallEmitter) &amp; IF((CNTR_Category)="","C",CNTR_Category) &amp; "_" &amp; IF(M19="",1,MATCH(M19,SourceCategory,0))</f>
        <v>NoSmallEmitter_C_1</v>
      </c>
      <c r="R43" s="30"/>
      <c r="S43" s="30"/>
      <c r="T43" s="30"/>
      <c r="U43" s="30"/>
      <c r="V43" s="30"/>
      <c r="W43" s="30"/>
    </row>
    <row r="44" spans="1:23" s="32" customFormat="1" ht="5.0999999999999996" customHeight="1" x14ac:dyDescent="0.2">
      <c r="A44" s="89" t="s">
        <v>413</v>
      </c>
      <c r="D44" s="31"/>
      <c r="P44" s="39"/>
      <c r="Q44" s="30"/>
      <c r="R44" s="30"/>
      <c r="S44" s="30"/>
      <c r="T44" s="30"/>
      <c r="U44" s="30"/>
      <c r="V44" s="30"/>
      <c r="W44" s="30"/>
    </row>
    <row r="45" spans="1:23" s="32" customFormat="1" x14ac:dyDescent="0.2">
      <c r="A45" s="89" t="s">
        <v>413</v>
      </c>
      <c r="D45" s="459" t="str">
        <f>Translations!$B$452</f>
        <v>Exemplu de date:</v>
      </c>
      <c r="P45" s="39"/>
      <c r="Q45" s="39"/>
      <c r="R45" s="39"/>
      <c r="S45" s="30"/>
      <c r="T45" s="30"/>
      <c r="U45" s="30"/>
      <c r="V45" s="30"/>
      <c r="W45" s="30"/>
    </row>
    <row r="46" spans="1:23" s="32" customFormat="1" ht="51" customHeight="1" x14ac:dyDescent="0.2">
      <c r="A46" s="89" t="s">
        <v>413</v>
      </c>
      <c r="D46" s="31"/>
      <c r="E46" s="1263" t="str">
        <f>Translations!$B$453</f>
        <v>Articolul 26 alineatul (1): Trebuie să se aplice cel puțin nivelurile minime prezentate mai jos.
Cu toate acestea, puteți aplica un nivel cu până la două niveluri mai scăzut (nivelul 1 fiind minimul), în cazul în care puteți demonstra în mod concludent autorității competente că nivelul impus conform primului paragraf nu este fezabil din punct de vedere tehnic sau că presupune costuri excesive.</v>
      </c>
      <c r="F46" s="1264"/>
      <c r="G46" s="1264"/>
      <c r="H46" s="1264"/>
      <c r="I46" s="1264"/>
      <c r="J46" s="1264"/>
      <c r="K46" s="1264"/>
      <c r="L46" s="1264"/>
      <c r="M46" s="1264"/>
      <c r="N46" s="1265"/>
      <c r="P46" s="19"/>
      <c r="Q46" s="54"/>
      <c r="R46" s="30"/>
      <c r="S46" s="30"/>
      <c r="T46" s="30"/>
      <c r="U46" s="30"/>
      <c r="V46" s="30"/>
      <c r="W46" s="30"/>
    </row>
    <row r="47" spans="1:23" s="32" customFormat="1" ht="12.75" customHeight="1" x14ac:dyDescent="0.2">
      <c r="A47" s="30"/>
      <c r="D47" s="31"/>
      <c r="P47" s="39"/>
      <c r="Q47" s="30"/>
      <c r="R47" s="30"/>
      <c r="S47" s="30"/>
      <c r="T47" s="30"/>
      <c r="U47" s="30"/>
      <c r="V47" s="30"/>
      <c r="W47" s="30"/>
    </row>
    <row r="48" spans="1:23" s="32" customFormat="1" ht="15" customHeight="1" x14ac:dyDescent="0.2">
      <c r="A48" s="30"/>
      <c r="D48" s="1217" t="str">
        <f>Translations!$B$454</f>
        <v>Date de activitate:</v>
      </c>
      <c r="E48" s="1217"/>
      <c r="F48" s="1217"/>
      <c r="G48" s="1217"/>
      <c r="H48" s="1217"/>
      <c r="I48" s="1217"/>
      <c r="J48" s="1217"/>
      <c r="K48" s="1217"/>
      <c r="L48" s="1217"/>
      <c r="M48" s="1217"/>
      <c r="N48" s="1217"/>
      <c r="P48" s="39"/>
      <c r="Q48" s="30"/>
      <c r="R48" s="30"/>
      <c r="S48" s="30"/>
      <c r="T48" s="30"/>
      <c r="U48" s="30"/>
      <c r="V48" s="30"/>
      <c r="W48" s="30"/>
    </row>
    <row r="49" spans="1:23" s="32" customFormat="1" ht="5.0999999999999996" customHeight="1" x14ac:dyDescent="0.2">
      <c r="A49" s="30"/>
      <c r="D49" s="31"/>
      <c r="P49" s="39"/>
      <c r="Q49" s="30"/>
      <c r="R49" s="30"/>
      <c r="S49" s="30"/>
      <c r="T49" s="30"/>
      <c r="U49" s="30"/>
      <c r="V49" s="30"/>
      <c r="W49" s="30"/>
    </row>
    <row r="50" spans="1:23" s="32" customFormat="1" x14ac:dyDescent="0.2">
      <c r="A50" s="30"/>
      <c r="D50" s="31" t="s">
        <v>311</v>
      </c>
      <c r="E50" s="984" t="str">
        <f>Translations!$B$455</f>
        <v>Metoda de determinare a datelor de activitate:</v>
      </c>
      <c r="F50" s="984"/>
      <c r="G50" s="984"/>
      <c r="H50" s="984"/>
      <c r="I50" s="984"/>
      <c r="J50" s="984"/>
      <c r="K50" s="984"/>
      <c r="L50" s="984"/>
      <c r="M50" s="984"/>
      <c r="N50" s="984"/>
      <c r="P50" s="39"/>
      <c r="Q50" s="30"/>
      <c r="R50" s="30"/>
      <c r="S50" s="30"/>
      <c r="T50" s="30"/>
      <c r="U50" s="30"/>
      <c r="V50" s="30"/>
      <c r="W50" s="30"/>
    </row>
    <row r="51" spans="1:23" s="32" customFormat="1" ht="5.0999999999999996" customHeight="1" x14ac:dyDescent="0.2">
      <c r="A51" s="30"/>
      <c r="D51" s="31"/>
      <c r="E51" s="33"/>
      <c r="F51" s="33"/>
      <c r="G51" s="33"/>
      <c r="H51" s="33"/>
      <c r="I51" s="33"/>
      <c r="L51" s="28"/>
      <c r="P51" s="39"/>
      <c r="Q51" s="30"/>
      <c r="R51" s="30"/>
      <c r="S51" s="30"/>
      <c r="T51" s="30"/>
      <c r="U51" s="30"/>
      <c r="V51" s="30"/>
      <c r="W51" s="30"/>
    </row>
    <row r="52" spans="1:23" s="32" customFormat="1" ht="12.75" customHeight="1" x14ac:dyDescent="0.2">
      <c r="A52" s="30"/>
      <c r="D52" s="34" t="s">
        <v>316</v>
      </c>
      <c r="E52" s="12" t="str">
        <f>Translations!$B$456</f>
        <v>Metoda de determinare:</v>
      </c>
      <c r="G52" s="33"/>
      <c r="H52" s="1238"/>
      <c r="I52" s="1239"/>
      <c r="P52" s="255"/>
      <c r="Q52" s="30"/>
      <c r="R52" s="30"/>
      <c r="S52" s="30"/>
      <c r="T52" s="30"/>
      <c r="U52" s="30"/>
      <c r="V52" s="30"/>
      <c r="W52" s="75" t="str">
        <f>IF(M19="","",IF(M19=INDEX(SourceCategory,3),1,IF(CNTR_InstHasCalculation=FALSE,0,2)))</f>
        <v/>
      </c>
    </row>
    <row r="53" spans="1:23" s="32" customFormat="1" ht="12.75" customHeight="1" x14ac:dyDescent="0.2">
      <c r="A53" s="89" t="s">
        <v>413</v>
      </c>
      <c r="D53" s="34"/>
      <c r="E53" s="12"/>
      <c r="G53" s="33"/>
      <c r="H53" s="1261" t="str">
        <f>Translations!$B$457</f>
        <v>Continuă</v>
      </c>
      <c r="I53" s="1262"/>
      <c r="P53" s="255"/>
      <c r="Q53" s="30"/>
      <c r="R53" s="30"/>
      <c r="S53" s="30"/>
      <c r="T53" s="30"/>
      <c r="U53" s="30"/>
      <c r="V53" s="30"/>
      <c r="W53" s="75" t="str">
        <f>IF(M28="","",IF(M28=INDEX(SourceCategory,3),1,IF(CNTR_InstHasCalculation=FALSE,0,2)))</f>
        <v/>
      </c>
    </row>
    <row r="54" spans="1:23" s="32" customFormat="1" ht="25.5" customHeight="1" x14ac:dyDescent="0.2">
      <c r="A54" s="30"/>
      <c r="D54" s="34"/>
      <c r="E54" s="1046" t="str">
        <f>Translations!$B$458</f>
        <v>În conformitate cu articolul 27 alineatul (1), datele de activitate ale unui flux de sursă pot fi determinate (a) prin măsurarea continuă la procesul care cauzează emisiile sau (b) prin agregarea cantităților măsurate livrate separat ținând seama de variațiile relevante ale stocurilor (măsurare pe lot).</v>
      </c>
      <c r="F54" s="1046"/>
      <c r="G54" s="1046"/>
      <c r="H54" s="1046"/>
      <c r="I54" s="1046"/>
      <c r="J54" s="1046"/>
      <c r="K54" s="1046"/>
      <c r="L54" s="1046"/>
      <c r="M54" s="1046"/>
      <c r="N54" s="1046"/>
      <c r="P54" s="39"/>
      <c r="Q54" s="30"/>
      <c r="R54" s="30"/>
      <c r="S54" s="30"/>
      <c r="T54" s="30"/>
      <c r="U54" s="30"/>
      <c r="V54" s="30"/>
      <c r="W54" s="30"/>
    </row>
    <row r="55" spans="1:23" s="32" customFormat="1" ht="5.0999999999999996" customHeight="1" x14ac:dyDescent="0.2">
      <c r="A55" s="30"/>
      <c r="D55" s="34"/>
      <c r="G55" s="33"/>
      <c r="H55" s="55"/>
      <c r="I55" s="55"/>
      <c r="P55" s="39"/>
      <c r="Q55" s="30"/>
      <c r="R55" s="30"/>
      <c r="S55" s="30"/>
      <c r="T55" s="30"/>
      <c r="U55" s="30"/>
      <c r="V55" s="30"/>
      <c r="W55" s="30"/>
    </row>
    <row r="56" spans="1:23" s="32" customFormat="1" ht="12.75" customHeight="1" x14ac:dyDescent="0.2">
      <c r="A56" s="30"/>
      <c r="E56" s="57"/>
      <c r="F56" s="1227" t="str">
        <f>Translations!$B$459</f>
        <v>Trimitere la procedura utilizată pentru determinarea stocurilor la sfârșitul anului:</v>
      </c>
      <c r="G56" s="1227"/>
      <c r="H56" s="1227"/>
      <c r="I56" s="1227"/>
      <c r="J56" s="1228"/>
      <c r="K56" s="1238"/>
      <c r="L56" s="1239"/>
      <c r="P56" s="39"/>
      <c r="Q56" s="30"/>
      <c r="R56" s="30"/>
      <c r="S56" s="30"/>
      <c r="T56" s="30"/>
      <c r="U56" s="39"/>
      <c r="V56" s="42" t="b">
        <f>IF(OR(H19="",ISBLANK(H52)),FALSE,IF(MATCH(H52,EUconst_ActivityDeterminationMethod,0)=2,TRUE,FALSE))</f>
        <v>0</v>
      </c>
      <c r="W56" s="75" t="str">
        <f>IF(V56=TRUE,0,W52)</f>
        <v/>
      </c>
    </row>
    <row r="57" spans="1:23" s="32" customFormat="1" ht="12.75" customHeight="1" x14ac:dyDescent="0.2">
      <c r="A57" s="89" t="s">
        <v>413</v>
      </c>
      <c r="D57" s="12"/>
      <c r="E57" s="57"/>
      <c r="F57" s="1227"/>
      <c r="G57" s="1227"/>
      <c r="H57" s="1227"/>
      <c r="I57" s="1227"/>
      <c r="J57" s="1228"/>
      <c r="K57" s="1259"/>
      <c r="L57" s="1260"/>
      <c r="P57" s="39"/>
      <c r="Q57" s="30"/>
      <c r="R57" s="30"/>
      <c r="S57" s="30"/>
      <c r="T57" s="30"/>
      <c r="U57" s="39"/>
      <c r="V57" s="42" t="b">
        <f>IF(OR(H29="",ISBLANK(H54)),FALSE,IF(MATCH(H54,EUconst_ActivityDeterminationMethod,0)=2,TRUE,FALSE))</f>
        <v>0</v>
      </c>
      <c r="W57" s="75">
        <f>IF(V57=TRUE,0,W54)</f>
        <v>0</v>
      </c>
    </row>
    <row r="58" spans="1:23" s="32" customFormat="1" ht="12.75" customHeight="1" x14ac:dyDescent="0.2">
      <c r="A58" s="30"/>
      <c r="F58" s="1046" t="str">
        <f>Translations!$B$460</f>
        <v xml:space="preserve">Aceasta este relevantă numai în cazul în care ați ales „Lot” ca metodă de determinare. Introduceți o trimitere la procedura descrisă în secțiunea 7(i). </v>
      </c>
      <c r="G58" s="1046"/>
      <c r="H58" s="1046"/>
      <c r="I58" s="1046"/>
      <c r="J58" s="1046"/>
      <c r="K58" s="1046"/>
      <c r="L58" s="1046"/>
      <c r="M58" s="1046"/>
      <c r="N58" s="1046"/>
      <c r="P58" s="39"/>
      <c r="Q58" s="30"/>
      <c r="R58" s="30"/>
      <c r="S58" s="30"/>
      <c r="T58" s="30"/>
      <c r="U58" s="30"/>
      <c r="V58" s="30"/>
      <c r="W58" s="30"/>
    </row>
    <row r="59" spans="1:23" s="32" customFormat="1" ht="12.75" customHeight="1" x14ac:dyDescent="0.2">
      <c r="A59" s="30"/>
      <c r="F59" s="1024" t="str">
        <f>Translations!$B$461</f>
        <v>Pentru instalațiile cu emisii reduse [secțiunea 5(e)] nu este obligatoriu ca evaluarea incertitudinii aferente să includă determinarea stocurilor [articolul 47 alineatul (5)].</v>
      </c>
      <c r="G59" s="1024"/>
      <c r="H59" s="1024"/>
      <c r="I59" s="1024"/>
      <c r="J59" s="1024"/>
      <c r="K59" s="1024"/>
      <c r="L59" s="1024"/>
      <c r="M59" s="1024"/>
      <c r="N59" s="1024"/>
      <c r="P59" s="39"/>
      <c r="Q59" s="30"/>
      <c r="R59" s="30"/>
      <c r="S59" s="30"/>
      <c r="T59" s="30"/>
      <c r="U59" s="30"/>
      <c r="V59" s="30"/>
      <c r="W59" s="30"/>
    </row>
    <row r="60" spans="1:23" s="32" customFormat="1" ht="5.0999999999999996" customHeight="1" x14ac:dyDescent="0.2">
      <c r="A60" s="30"/>
      <c r="P60" s="39"/>
      <c r="Q60" s="30"/>
      <c r="R60" s="30"/>
      <c r="S60" s="30"/>
      <c r="T60" s="30"/>
      <c r="U60" s="30"/>
      <c r="V60" s="30"/>
      <c r="W60" s="30"/>
    </row>
    <row r="61" spans="1:23" s="32" customFormat="1" ht="12.75" customHeight="1" x14ac:dyDescent="0.2">
      <c r="A61" s="30"/>
      <c r="D61" s="57" t="s">
        <v>317</v>
      </c>
      <c r="E61" s="12" t="str">
        <f>Translations!$B$462</f>
        <v>Instrument controlat de:</v>
      </c>
      <c r="G61" s="33"/>
      <c r="H61" s="1238"/>
      <c r="I61" s="1239"/>
      <c r="J61" s="34"/>
      <c r="P61" s="39"/>
      <c r="Q61" s="30"/>
      <c r="R61" s="30"/>
      <c r="S61" s="30"/>
      <c r="T61" s="30"/>
      <c r="U61" s="30"/>
      <c r="V61" s="30"/>
      <c r="W61" s="75" t="str">
        <f>W52</f>
        <v/>
      </c>
    </row>
    <row r="62" spans="1:23" s="32" customFormat="1" ht="12.75" customHeight="1" x14ac:dyDescent="0.2">
      <c r="A62" s="89" t="s">
        <v>413</v>
      </c>
      <c r="D62" s="57"/>
      <c r="E62" s="12"/>
      <c r="G62" s="33"/>
      <c r="H62" s="1261" t="str">
        <f>Translations!$B$149</f>
        <v>Operator</v>
      </c>
      <c r="I62" s="1262"/>
      <c r="J62" s="34"/>
      <c r="P62" s="39"/>
      <c r="Q62" s="30"/>
      <c r="R62" s="30"/>
      <c r="S62" s="30"/>
      <c r="T62" s="30"/>
      <c r="U62" s="30"/>
      <c r="V62" s="30"/>
      <c r="W62" s="75">
        <f>W55</f>
        <v>0</v>
      </c>
    </row>
    <row r="63" spans="1:23" s="32" customFormat="1" ht="12.75" customHeight="1" x14ac:dyDescent="0.2">
      <c r="A63" s="30"/>
      <c r="D63" s="34"/>
      <c r="E63" s="1046" t="str">
        <f>Translations!$B$463</f>
        <v>Selectați „operator” în cazul în care instrumentul de măsură se află sub controlul dvs. și „partenerul comercial” în cazul în care acesta se află în afara controlului dvs.</v>
      </c>
      <c r="F63" s="1046"/>
      <c r="G63" s="1046"/>
      <c r="H63" s="1046"/>
      <c r="I63" s="1046"/>
      <c r="J63" s="1046"/>
      <c r="K63" s="1046"/>
      <c r="L63" s="1046"/>
      <c r="M63" s="1046"/>
      <c r="N63" s="1046"/>
      <c r="P63" s="19"/>
      <c r="Q63" s="30"/>
      <c r="R63" s="30"/>
      <c r="S63" s="30"/>
      <c r="T63" s="30"/>
      <c r="U63" s="30"/>
      <c r="V63" s="30"/>
      <c r="W63" s="30"/>
    </row>
    <row r="64" spans="1:23" s="32" customFormat="1" ht="25.5" customHeight="1" x14ac:dyDescent="0.2">
      <c r="A64" s="30"/>
      <c r="D64" s="34"/>
      <c r="E64" s="1046" t="str">
        <f>Translations!$B$464</f>
        <v>Dacă este vorba de mai multe instrumente, selectați „partenerul comercial” dacă acesta este cazul pentru cel puțin unul dintre instrumentele utilizate la acest flux de sursă. În acest caz, folosiți caseta de observații de la litera (b) de mai jos pentru a identifica instrumentele care sunt sub controlul operatorului și cele care sunt sub controlul partenerului comercial.</v>
      </c>
      <c r="F64" s="1046"/>
      <c r="G64" s="1046"/>
      <c r="H64" s="1046"/>
      <c r="I64" s="1046"/>
      <c r="J64" s="1046"/>
      <c r="K64" s="1046"/>
      <c r="L64" s="1046"/>
      <c r="M64" s="1046"/>
      <c r="N64" s="1046"/>
      <c r="P64" s="19"/>
      <c r="Q64" s="30"/>
      <c r="R64" s="30"/>
      <c r="S64" s="30"/>
      <c r="T64" s="30"/>
      <c r="U64" s="30"/>
      <c r="V64" s="30"/>
      <c r="W64" s="30"/>
    </row>
    <row r="65" spans="1:23" s="32" customFormat="1" ht="5.0999999999999996" customHeight="1" x14ac:dyDescent="0.2">
      <c r="A65" s="30"/>
      <c r="D65" s="34"/>
      <c r="G65" s="33"/>
      <c r="H65" s="55"/>
      <c r="I65" s="55"/>
      <c r="J65" s="34"/>
      <c r="P65" s="39"/>
      <c r="Q65" s="30"/>
      <c r="R65" s="30"/>
      <c r="S65" s="30"/>
      <c r="T65" s="30"/>
      <c r="U65" s="30"/>
      <c r="V65" s="30"/>
      <c r="W65" s="30"/>
    </row>
    <row r="66" spans="1:23" s="32" customFormat="1" ht="12.75" customHeight="1" x14ac:dyDescent="0.2">
      <c r="A66" s="30"/>
      <c r="D66" s="34"/>
      <c r="E66" s="57" t="s">
        <v>388</v>
      </c>
      <c r="F66" s="926" t="str">
        <f>Translations!$B$465</f>
        <v>Vă rugăm să confirmați îndeplinirea condițiilor de la articolul 29 alineatul (1):</v>
      </c>
      <c r="G66" s="888"/>
      <c r="H66" s="888"/>
      <c r="I66" s="888"/>
      <c r="J66" s="888"/>
      <c r="K66" s="888"/>
      <c r="L66" s="227"/>
      <c r="P66" s="39"/>
      <c r="Q66" s="30"/>
      <c r="R66" s="30"/>
      <c r="S66" s="30"/>
      <c r="T66" s="30"/>
      <c r="U66" s="30"/>
      <c r="V66" s="42" t="b">
        <f>IF(OR(H19="",ISBLANK(H61)),FALSE,IF(MATCH(H61,EUconst_OwnerInstrument,0)=1,TRUE,FALSE))</f>
        <v>0</v>
      </c>
      <c r="W66" s="75" t="str">
        <f>IF(V66=TRUE,0,W52)</f>
        <v/>
      </c>
    </row>
    <row r="67" spans="1:23" s="32" customFormat="1" ht="12.75" customHeight="1" x14ac:dyDescent="0.2">
      <c r="A67" s="89" t="s">
        <v>413</v>
      </c>
      <c r="D67" s="34"/>
      <c r="E67" s="57"/>
      <c r="F67" s="926"/>
      <c r="G67" s="888"/>
      <c r="H67" s="888"/>
      <c r="I67" s="888"/>
      <c r="J67" s="888"/>
      <c r="K67" s="888"/>
      <c r="L67" s="458"/>
      <c r="P67" s="39"/>
      <c r="Q67" s="30"/>
      <c r="R67" s="30"/>
      <c r="S67" s="30"/>
      <c r="T67" s="30"/>
      <c r="U67" s="30"/>
      <c r="V67" s="42" t="b">
        <f>IF(OR(H31="",ISBLANK(H63)),FALSE,IF(MATCH(H63,EUconst_OwnerInstrument,0)=1,TRUE,FALSE))</f>
        <v>0</v>
      </c>
      <c r="W67" s="75" t="str">
        <f>IF(V67=TRUE,0,W56)</f>
        <v/>
      </c>
    </row>
    <row r="68" spans="1:23" s="32" customFormat="1" ht="12.75" customHeight="1" x14ac:dyDescent="0.2">
      <c r="A68" s="30"/>
      <c r="D68" s="34"/>
      <c r="E68" s="34"/>
      <c r="F68" s="1046" t="str">
        <f>Translations!$B$466</f>
        <v>Acest punct este relevant numai dacă nu sunteți proprietarul instrumentului de măsură.</v>
      </c>
      <c r="G68" s="1046"/>
      <c r="H68" s="1046"/>
      <c r="I68" s="1046"/>
      <c r="J68" s="1046"/>
      <c r="K68" s="1046"/>
      <c r="L68" s="1046"/>
      <c r="M68" s="1046"/>
      <c r="N68" s="1046"/>
      <c r="P68" s="39"/>
      <c r="Q68" s="30"/>
      <c r="R68" s="30"/>
      <c r="S68" s="30"/>
      <c r="T68" s="30"/>
      <c r="U68" s="30"/>
      <c r="V68" s="30"/>
      <c r="W68" s="30"/>
    </row>
    <row r="69" spans="1:23" s="32" customFormat="1" ht="25.5" customHeight="1" x14ac:dyDescent="0.2">
      <c r="A69" s="30"/>
      <c r="D69" s="34"/>
      <c r="E69" s="34"/>
      <c r="F69" s="1046" t="str">
        <f>Translations!$B$467</f>
        <v>În conformitate cu articolul 29 alineatul (1), vă puteți baza pe instrumente care nu sunt sub controlul dvs. numai dacă instrumentele permit aplicarea unui nivel cel puțin la fel de ridicat ca instrumentele proprii, dau rezultate mai fiabile și sunt mai puțin susceptibile la riscuri legate de control.</v>
      </c>
      <c r="G69" s="1046"/>
      <c r="H69" s="1046"/>
      <c r="I69" s="1046"/>
      <c r="J69" s="1046"/>
      <c r="K69" s="1046"/>
      <c r="L69" s="1046"/>
      <c r="M69" s="1046"/>
      <c r="N69" s="1046"/>
      <c r="P69" s="39"/>
      <c r="Q69" s="30"/>
      <c r="R69" s="30"/>
      <c r="S69" s="30"/>
      <c r="T69" s="30"/>
      <c r="U69" s="30"/>
      <c r="V69" s="20"/>
      <c r="W69" s="30"/>
    </row>
    <row r="70" spans="1:23" s="32" customFormat="1" ht="5.0999999999999996" customHeight="1" x14ac:dyDescent="0.2">
      <c r="A70" s="30"/>
      <c r="D70" s="34"/>
      <c r="E70" s="34"/>
      <c r="G70" s="33"/>
      <c r="N70" s="55"/>
      <c r="P70" s="39"/>
      <c r="Q70" s="30"/>
      <c r="R70" s="30"/>
      <c r="S70" s="30"/>
      <c r="T70" s="30"/>
      <c r="U70" s="30"/>
      <c r="V70" s="20"/>
      <c r="W70" s="30"/>
    </row>
    <row r="71" spans="1:23" s="32" customFormat="1" ht="12.75" customHeight="1" x14ac:dyDescent="0.2">
      <c r="A71" s="30"/>
      <c r="D71" s="34"/>
      <c r="E71" s="57" t="s">
        <v>389</v>
      </c>
      <c r="F71" s="1227" t="str">
        <f>Translations!$B$468</f>
        <v>Utilizați facturi pentru a determina cantitatea acestui combustibil sau material?</v>
      </c>
      <c r="G71" s="1227"/>
      <c r="H71" s="1227"/>
      <c r="I71" s="1227"/>
      <c r="J71" s="1227"/>
      <c r="K71" s="1228"/>
      <c r="L71" s="227"/>
      <c r="P71" s="39"/>
      <c r="Q71" s="30"/>
      <c r="R71" s="30"/>
      <c r="S71" s="30"/>
      <c r="T71" s="30"/>
      <c r="U71" s="30"/>
      <c r="V71" s="42" t="b">
        <f>IF(OR(H19="",ISBLANK(H61)),FALSE,IF(MATCH(H61,EUconst_OwnerInstrument,0)=1,TRUE,FALSE))</f>
        <v>0</v>
      </c>
      <c r="W71" s="75" t="str">
        <f>IF(V71=TRUE,0,W52)</f>
        <v/>
      </c>
    </row>
    <row r="72" spans="1:23" s="32" customFormat="1" ht="12.75" customHeight="1" x14ac:dyDescent="0.2">
      <c r="A72" s="89" t="s">
        <v>413</v>
      </c>
      <c r="D72" s="34"/>
      <c r="E72" s="57"/>
      <c r="F72" s="926"/>
      <c r="G72" s="888"/>
      <c r="H72" s="888"/>
      <c r="I72" s="888"/>
      <c r="J72" s="888"/>
      <c r="K72" s="888"/>
      <c r="L72" s="458"/>
      <c r="P72" s="39"/>
      <c r="Q72" s="30"/>
      <c r="R72" s="30"/>
      <c r="S72" s="30"/>
      <c r="T72" s="30"/>
      <c r="U72" s="30"/>
      <c r="V72" s="42" t="b">
        <f>IF(OR(H36="",ISBLANK(H68)),FALSE,IF(MATCH(H68,EUconst_OwnerInstrument,0)=1,TRUE,FALSE))</f>
        <v>0</v>
      </c>
      <c r="W72" s="75" t="str">
        <f>IF(V72=TRUE,0,W61)</f>
        <v/>
      </c>
    </row>
    <row r="73" spans="1:23" s="32" customFormat="1" ht="12.75" customHeight="1" x14ac:dyDescent="0.2">
      <c r="A73" s="30"/>
      <c r="D73" s="34"/>
      <c r="E73" s="34"/>
      <c r="F73" s="1046" t="str">
        <f>Translations!$B$466</f>
        <v>Acest punct este relevant numai dacă nu sunteți proprietarul instrumentului de măsură.</v>
      </c>
      <c r="G73" s="1046"/>
      <c r="H73" s="1046"/>
      <c r="I73" s="1046"/>
      <c r="J73" s="1046"/>
      <c r="K73" s="1046"/>
      <c r="L73" s="1046"/>
      <c r="M73" s="1046"/>
      <c r="N73" s="1046"/>
      <c r="P73" s="39"/>
      <c r="Q73" s="30"/>
      <c r="R73" s="30"/>
      <c r="S73" s="30"/>
      <c r="T73" s="30"/>
      <c r="U73" s="30"/>
      <c r="V73" s="30"/>
      <c r="W73" s="30"/>
    </row>
    <row r="74" spans="1:23" s="32" customFormat="1" ht="5.0999999999999996" customHeight="1" x14ac:dyDescent="0.2">
      <c r="A74" s="30"/>
      <c r="D74" s="34"/>
      <c r="E74" s="34"/>
      <c r="G74" s="18"/>
      <c r="J74" s="34"/>
      <c r="L74" s="56"/>
      <c r="P74" s="39"/>
      <c r="Q74" s="30"/>
      <c r="R74" s="30"/>
      <c r="S74" s="30"/>
      <c r="T74" s="30"/>
      <c r="U74" s="30"/>
      <c r="V74" s="30"/>
      <c r="W74" s="30"/>
    </row>
    <row r="75" spans="1:23" s="32" customFormat="1" ht="12.75" customHeight="1" x14ac:dyDescent="0.2">
      <c r="A75" s="30"/>
      <c r="D75" s="34"/>
      <c r="E75" s="57" t="s">
        <v>390</v>
      </c>
      <c r="F75" s="1227" t="str">
        <f>Translations!$B$469</f>
        <v>Vă rugăm să confirmați că partenerul comercial și operatorul sunt independenți:</v>
      </c>
      <c r="G75" s="1227"/>
      <c r="H75" s="1227"/>
      <c r="I75" s="1227"/>
      <c r="J75" s="1227"/>
      <c r="K75" s="1228"/>
      <c r="L75" s="227"/>
      <c r="P75" s="39"/>
      <c r="Q75" s="30"/>
      <c r="R75" s="30"/>
      <c r="S75" s="30"/>
      <c r="T75" s="30"/>
      <c r="U75" s="30"/>
      <c r="V75" s="42" t="b">
        <f>IF(OR(H19="",ISBLANK(H61)),FALSE,IF(MATCH(H61,EUconst_OwnerInstrument,0)=1,TRUE,FALSE))</f>
        <v>0</v>
      </c>
      <c r="W75" s="75" t="str">
        <f>IF(V75=TRUE,0,W52)</f>
        <v/>
      </c>
    </row>
    <row r="76" spans="1:23" s="32" customFormat="1" ht="12.75" customHeight="1" x14ac:dyDescent="0.2">
      <c r="A76" s="89" t="s">
        <v>413</v>
      </c>
      <c r="D76" s="34"/>
      <c r="E76" s="57"/>
      <c r="F76" s="926"/>
      <c r="G76" s="888"/>
      <c r="H76" s="888"/>
      <c r="I76" s="888"/>
      <c r="J76" s="888"/>
      <c r="K76" s="888"/>
      <c r="L76" s="458"/>
      <c r="P76" s="39"/>
      <c r="Q76" s="30"/>
      <c r="R76" s="30"/>
      <c r="S76" s="30"/>
      <c r="T76" s="30"/>
      <c r="U76" s="30"/>
      <c r="V76" s="42" t="b">
        <f>IF(OR(H40="",ISBLANK(H72)),FALSE,IF(MATCH(H72,EUconst_OwnerInstrument,0)=1,TRUE,FALSE))</f>
        <v>0</v>
      </c>
      <c r="W76" s="75">
        <f>IF(V76=TRUE,0,W65)</f>
        <v>0</v>
      </c>
    </row>
    <row r="77" spans="1:23" s="32" customFormat="1" x14ac:dyDescent="0.2">
      <c r="A77" s="30"/>
      <c r="D77" s="34"/>
      <c r="E77" s="34"/>
      <c r="F77" s="1046" t="str">
        <f>Translations!$B$470</f>
        <v xml:space="preserve">Acest punct este relevant numai dacă nu sunteți proprietarul instrumentului de măsură </v>
      </c>
      <c r="G77" s="1046"/>
      <c r="H77" s="1046"/>
      <c r="I77" s="1046"/>
      <c r="J77" s="1046"/>
      <c r="K77" s="1046"/>
      <c r="L77" s="1046"/>
      <c r="M77" s="1046"/>
      <c r="N77" s="1046"/>
      <c r="P77" s="39"/>
      <c r="Q77" s="30"/>
      <c r="R77" s="30"/>
      <c r="S77" s="30"/>
      <c r="T77" s="30"/>
      <c r="U77" s="30"/>
      <c r="V77" s="30"/>
      <c r="W77" s="30"/>
    </row>
    <row r="78" spans="1:23" s="32" customFormat="1" x14ac:dyDescent="0.2">
      <c r="A78" s="30"/>
      <c r="D78" s="34"/>
      <c r="E78" s="34"/>
      <c r="F78" s="1046" t="str">
        <f>Translations!$B$471</f>
        <v>În conformitate cu articolul 29 alineatul (1) litera (a), vă puteți baza pe facturi numai dacă partenerii comerciali sunt independenți.</v>
      </c>
      <c r="G78" s="1046"/>
      <c r="H78" s="1046"/>
      <c r="I78" s="1046"/>
      <c r="J78" s="1046"/>
      <c r="K78" s="1046"/>
      <c r="L78" s="1046"/>
      <c r="M78" s="1046"/>
      <c r="N78" s="1046"/>
      <c r="P78" s="39"/>
      <c r="Q78" s="30"/>
      <c r="R78" s="30"/>
      <c r="S78" s="30"/>
      <c r="T78" s="30"/>
      <c r="U78" s="30"/>
      <c r="V78" s="30"/>
      <c r="W78" s="30"/>
    </row>
    <row r="79" spans="1:23" s="32" customFormat="1" x14ac:dyDescent="0.2">
      <c r="A79" s="30"/>
      <c r="P79" s="39"/>
      <c r="Q79" s="30"/>
      <c r="R79" s="30"/>
      <c r="S79" s="30"/>
      <c r="T79" s="30"/>
      <c r="U79" s="30"/>
      <c r="V79" s="30"/>
      <c r="W79" s="30"/>
    </row>
    <row r="80" spans="1:23" s="32" customFormat="1" ht="12.75" customHeight="1" x14ac:dyDescent="0.2">
      <c r="A80" s="30"/>
      <c r="D80" s="31" t="s">
        <v>313</v>
      </c>
      <c r="E80" s="33" t="str">
        <f>Translations!$B$472</f>
        <v>Instrumente de măsură utilizate:</v>
      </c>
      <c r="H80" s="250"/>
      <c r="I80" s="250"/>
      <c r="J80" s="250"/>
      <c r="K80" s="250"/>
      <c r="L80" s="250"/>
      <c r="P80" s="19"/>
      <c r="Q80" s="30"/>
      <c r="R80" s="30"/>
      <c r="S80" s="30"/>
      <c r="T80" s="30"/>
      <c r="U80" s="30"/>
      <c r="V80" s="30"/>
      <c r="W80" s="30"/>
    </row>
    <row r="81" spans="1:23" s="32" customFormat="1" ht="12.75" customHeight="1" x14ac:dyDescent="0.2">
      <c r="A81" s="89" t="s">
        <v>413</v>
      </c>
      <c r="D81" s="31"/>
      <c r="E81" s="33"/>
      <c r="H81" s="302" t="s">
        <v>89</v>
      </c>
      <c r="I81" s="302" t="s">
        <v>139</v>
      </c>
      <c r="J81" s="302"/>
      <c r="K81" s="302"/>
      <c r="L81" s="302"/>
      <c r="P81" s="19"/>
      <c r="Q81" s="30"/>
      <c r="R81" s="30"/>
      <c r="S81" s="30"/>
      <c r="T81" s="30"/>
      <c r="U81" s="30"/>
      <c r="V81" s="30"/>
      <c r="W81" s="30"/>
    </row>
    <row r="82" spans="1:23" s="32" customFormat="1" x14ac:dyDescent="0.2">
      <c r="A82" s="30"/>
      <c r="D82" s="31"/>
      <c r="E82" s="1046" t="str">
        <f>Translations!$B$473</f>
        <v xml:space="preserve">Selectați aici unul sau mai multe dintre instrumentele pe care le-ați definit în secțiunea 7(b). </v>
      </c>
      <c r="F82" s="1046"/>
      <c r="G82" s="1046"/>
      <c r="H82" s="1046"/>
      <c r="I82" s="1046"/>
      <c r="J82" s="1046"/>
      <c r="K82" s="1046"/>
      <c r="L82" s="1046"/>
      <c r="M82" s="1046"/>
      <c r="N82" s="1046"/>
      <c r="P82" s="19"/>
      <c r="Q82" s="30"/>
      <c r="R82" s="30"/>
      <c r="S82" s="30"/>
      <c r="T82" s="30"/>
      <c r="U82" s="30"/>
      <c r="V82" s="30"/>
      <c r="W82" s="30"/>
    </row>
    <row r="83" spans="1:23" s="32" customFormat="1" ht="25.5" customHeight="1" x14ac:dyDescent="0.2">
      <c r="A83" s="30"/>
      <c r="D83" s="31"/>
      <c r="E83" s="1046" t="str">
        <f>Translations!$B$474</f>
        <v>Dacă pentru acest flux de sursă sunt folosite mai mult de 5 instrumente de măsură, de exemplu în cazul în care compensarea p/T se realizează utilizând instrumente separate, folosiți caseta de mai jos pentru a completa descrierea.</v>
      </c>
      <c r="F83" s="1046"/>
      <c r="G83" s="1046"/>
      <c r="H83" s="1046"/>
      <c r="I83" s="1046"/>
      <c r="J83" s="1046"/>
      <c r="K83" s="1046"/>
      <c r="L83" s="1046"/>
      <c r="M83" s="1046"/>
      <c r="N83" s="1046"/>
      <c r="P83" s="19"/>
      <c r="Q83" s="30"/>
      <c r="R83" s="30"/>
      <c r="S83" s="30"/>
      <c r="T83" s="30"/>
      <c r="U83" s="30"/>
      <c r="V83" s="30"/>
      <c r="W83" s="30"/>
    </row>
    <row r="84" spans="1:23" s="32" customFormat="1" ht="5.0999999999999996" customHeight="1" x14ac:dyDescent="0.2">
      <c r="A84" s="30"/>
      <c r="D84" s="31"/>
      <c r="E84" s="33"/>
      <c r="P84" s="19"/>
      <c r="Q84" s="30"/>
      <c r="R84" s="30"/>
      <c r="S84" s="30"/>
      <c r="T84" s="30"/>
      <c r="U84" s="30"/>
      <c r="V84" s="30"/>
      <c r="W84" s="30"/>
    </row>
    <row r="85" spans="1:23" s="32" customFormat="1" x14ac:dyDescent="0.2">
      <c r="A85" s="30"/>
      <c r="D85" s="31"/>
      <c r="E85" s="32" t="str">
        <f>Translations!$B$475</f>
        <v>Observație/Descrierea metodei, dacă se folosesc mai multe instrumente:</v>
      </c>
      <c r="I85" s="12"/>
      <c r="P85" s="39"/>
      <c r="Q85" s="30"/>
      <c r="R85" s="30"/>
      <c r="S85" s="30"/>
      <c r="T85" s="30"/>
      <c r="U85" s="30"/>
      <c r="V85" s="30"/>
      <c r="W85" s="30"/>
    </row>
    <row r="86" spans="1:23" s="32" customFormat="1" ht="25.5" customHeight="1" x14ac:dyDescent="0.2">
      <c r="A86" s="30"/>
      <c r="D86" s="31"/>
      <c r="E86" s="1046" t="str">
        <f>Translations!$B$476</f>
        <v>Explicați de ce și cum sunt necesare mai multe instrumente, dacă este cazul. De exemplu, s-ar putea ca un instrument să fie necesar pentru a deduce o parte din combustibil care nu ține de ETS. Instrumentele de măsură pot fi folosite alternativ sau  coroborate.</v>
      </c>
      <c r="F86" s="1046"/>
      <c r="G86" s="1046"/>
      <c r="H86" s="1046"/>
      <c r="I86" s="1046"/>
      <c r="J86" s="1046"/>
      <c r="K86" s="1046"/>
      <c r="L86" s="1046"/>
      <c r="M86" s="1046"/>
      <c r="N86" s="1046"/>
      <c r="P86" s="19"/>
      <c r="Q86" s="30"/>
      <c r="R86" s="30"/>
      <c r="S86" s="30"/>
      <c r="T86" s="30"/>
      <c r="U86" s="30"/>
      <c r="V86" s="30"/>
      <c r="W86" s="30"/>
    </row>
    <row r="87" spans="1:23" s="32" customFormat="1" ht="12.75" customHeight="1" x14ac:dyDescent="0.2">
      <c r="A87" s="30"/>
      <c r="D87" s="31"/>
      <c r="E87" s="1229"/>
      <c r="F87" s="1230"/>
      <c r="G87" s="1230"/>
      <c r="H87" s="1230"/>
      <c r="I87" s="1230"/>
      <c r="J87" s="1230"/>
      <c r="K87" s="1230"/>
      <c r="L87" s="1230"/>
      <c r="M87" s="1230"/>
      <c r="N87" s="1231"/>
      <c r="P87" s="39"/>
      <c r="Q87" s="30"/>
      <c r="R87" s="30"/>
      <c r="S87" s="30"/>
      <c r="T87" s="30"/>
      <c r="U87" s="30"/>
      <c r="V87" s="30"/>
      <c r="W87" s="30"/>
    </row>
    <row r="88" spans="1:23" s="32" customFormat="1" x14ac:dyDescent="0.2">
      <c r="A88" s="30"/>
      <c r="D88" s="31"/>
      <c r="E88" s="1232"/>
      <c r="F88" s="1233"/>
      <c r="G88" s="1233"/>
      <c r="H88" s="1233"/>
      <c r="I88" s="1233"/>
      <c r="J88" s="1233"/>
      <c r="K88" s="1233"/>
      <c r="L88" s="1233"/>
      <c r="M88" s="1233"/>
      <c r="N88" s="1234"/>
      <c r="P88" s="39"/>
      <c r="Q88" s="39"/>
      <c r="R88" s="39"/>
      <c r="S88" s="30"/>
      <c r="T88" s="30"/>
      <c r="U88" s="30"/>
      <c r="V88" s="30"/>
      <c r="W88" s="30"/>
    </row>
    <row r="89" spans="1:23" s="32" customFormat="1" x14ac:dyDescent="0.2">
      <c r="A89" s="30"/>
      <c r="D89" s="31"/>
      <c r="E89" s="1235"/>
      <c r="F89" s="1236"/>
      <c r="G89" s="1236"/>
      <c r="H89" s="1236"/>
      <c r="I89" s="1236"/>
      <c r="J89" s="1236"/>
      <c r="K89" s="1236"/>
      <c r="L89" s="1236"/>
      <c r="M89" s="1236"/>
      <c r="N89" s="1237"/>
      <c r="P89" s="39"/>
      <c r="Q89" s="39"/>
      <c r="R89" s="39"/>
      <c r="S89" s="30"/>
      <c r="T89" s="30"/>
      <c r="U89" s="30"/>
      <c r="V89" s="30"/>
      <c r="W89" s="30"/>
    </row>
    <row r="90" spans="1:23" s="32" customFormat="1" x14ac:dyDescent="0.2">
      <c r="A90" s="30"/>
      <c r="D90" s="31"/>
      <c r="P90" s="39"/>
      <c r="Q90" s="39"/>
      <c r="R90" s="39"/>
      <c r="S90" s="30"/>
      <c r="T90" s="30"/>
      <c r="U90" s="30"/>
      <c r="V90" s="30"/>
      <c r="W90" s="30"/>
    </row>
    <row r="91" spans="1:23" s="32" customFormat="1" ht="12.75" customHeight="1" x14ac:dyDescent="0.2">
      <c r="A91" s="30"/>
      <c r="D91" s="31" t="s">
        <v>186</v>
      </c>
      <c r="E91" s="35" t="str">
        <f>Translations!$B$477</f>
        <v>Nivelul minim cerut pentru datele de activitate:</v>
      </c>
      <c r="H91" s="40" t="str">
        <f>IF(H21="","",IF(CNTR_Category="A",INDEX(EUwideConstants!$G:$G,MATCH(Q91,EUwideConstants!$Q:$Q,0)),INDEX(EUwideConstants!$N:$N,MATCH(Q91,EUwideConstants!$Q:$Q,0))))</f>
        <v/>
      </c>
      <c r="I91" s="36" t="str">
        <f>IF(H91="","",IF(S91=0,EUconst_NA,IF(ISERROR(S91),"",EUconst_MsgTierActivityLevel &amp; " " &amp;S91)))</f>
        <v/>
      </c>
      <c r="J91" s="37"/>
      <c r="K91" s="37"/>
      <c r="L91" s="37"/>
      <c r="M91" s="37"/>
      <c r="N91" s="38"/>
      <c r="P91" s="39"/>
      <c r="Q91" s="113" t="str">
        <f>EUconst_CNTR_ActivityData&amp;H21</f>
        <v>ActivityData_</v>
      </c>
      <c r="R91" s="39"/>
      <c r="S91" s="42" t="str">
        <f>IF(H91="","",IF(H91=EUconst_NA,"",INDEX(EUwideConstants!$H:$M,MATCH(Q91,EUwideConstants!$Q:$Q,0),MATCH(H91,CNTR_TierList,0))))</f>
        <v/>
      </c>
      <c r="T91" s="30"/>
      <c r="U91" s="30"/>
      <c r="V91" s="30"/>
      <c r="W91" s="30"/>
    </row>
    <row r="92" spans="1:23" s="32" customFormat="1" ht="12.75" customHeight="1" x14ac:dyDescent="0.2">
      <c r="A92" s="30"/>
      <c r="D92" s="31" t="s">
        <v>314</v>
      </c>
      <c r="E92" s="35" t="str">
        <f>Translations!$B$478</f>
        <v>Nivelul utilizat pentru datele de activitate:</v>
      </c>
      <c r="H92" s="227"/>
      <c r="I92" s="36" t="str">
        <f>IF(OR(ISBLANK(H92),H92=EUconst_NoTier),"",IF(S92=0,EUconst_NA,IF(ISERROR(S92),"",EUconst_MsgTierActivityLevel &amp; " " &amp;S92)))</f>
        <v/>
      </c>
      <c r="J92" s="37"/>
      <c r="K92" s="37"/>
      <c r="L92" s="37"/>
      <c r="M92" s="37"/>
      <c r="N92" s="38"/>
      <c r="P92" s="39"/>
      <c r="Q92" s="113" t="str">
        <f>EUconst_CNTR_ActivityData&amp;H21</f>
        <v>ActivityData_</v>
      </c>
      <c r="R92" s="39"/>
      <c r="S92" s="42" t="str">
        <f>IF(ISBLANK(H92),"",IF(H92=EUconst_NA,"",INDEX(EUwideConstants!$H:$M,MATCH(Q92,EUwideConstants!$Q:$Q,0),MATCH(H92,CNTR_TierList,0))))</f>
        <v/>
      </c>
      <c r="T92" s="30"/>
      <c r="U92" s="30"/>
      <c r="V92" s="30"/>
      <c r="W92" s="30"/>
    </row>
    <row r="93" spans="1:23" s="32" customFormat="1" ht="12.75" customHeight="1" x14ac:dyDescent="0.2">
      <c r="A93" s="30"/>
      <c r="D93" s="31" t="s">
        <v>315</v>
      </c>
      <c r="E93" s="35" t="str">
        <f>Translations!$B$479</f>
        <v>Incertitudine constatată:</v>
      </c>
      <c r="H93" s="268"/>
      <c r="I93" s="35" t="str">
        <f>Translations!$B$480</f>
        <v>Observație:</v>
      </c>
      <c r="J93" s="228"/>
      <c r="K93" s="229"/>
      <c r="L93" s="229"/>
      <c r="M93" s="229"/>
      <c r="N93" s="230"/>
      <c r="P93" s="39"/>
      <c r="Q93" s="39"/>
      <c r="R93" s="39"/>
      <c r="S93" s="30"/>
      <c r="T93" s="30"/>
      <c r="U93" s="30"/>
      <c r="V93" s="30"/>
      <c r="W93" s="30"/>
    </row>
    <row r="94" spans="1:23" s="32" customFormat="1" x14ac:dyDescent="0.2">
      <c r="A94" s="89" t="s">
        <v>413</v>
      </c>
      <c r="D94" s="459" t="str">
        <f>Translations!$B$452</f>
        <v>Exemplu de date:</v>
      </c>
      <c r="P94" s="39"/>
      <c r="Q94" s="39"/>
      <c r="R94" s="39"/>
      <c r="S94" s="30"/>
      <c r="T94" s="30"/>
      <c r="U94" s="30"/>
      <c r="V94" s="30"/>
      <c r="W94" s="30"/>
    </row>
    <row r="95" spans="1:23" s="32" customFormat="1" ht="12.75" customHeight="1" x14ac:dyDescent="0.2">
      <c r="A95" s="89" t="s">
        <v>413</v>
      </c>
      <c r="D95" s="31" t="s">
        <v>186</v>
      </c>
      <c r="E95" s="35" t="str">
        <f>Translations!$B$477</f>
        <v>Nivelul minim cerut pentru datele de activitate:</v>
      </c>
      <c r="H95" s="303">
        <v>2</v>
      </c>
      <c r="I95" s="305" t="str">
        <f>Translations!$B$481</f>
        <v>Incertitudinea nu trebuie să fie mai mare de ± 5,0%</v>
      </c>
      <c r="J95" s="306"/>
      <c r="K95" s="306"/>
      <c r="L95" s="306"/>
      <c r="M95" s="306"/>
      <c r="N95" s="307"/>
      <c r="P95" s="39"/>
      <c r="Q95" s="113"/>
      <c r="R95" s="39"/>
      <c r="S95" s="42"/>
      <c r="T95" s="30"/>
      <c r="U95" s="30"/>
      <c r="V95" s="30"/>
      <c r="W95" s="30"/>
    </row>
    <row r="96" spans="1:23" s="32" customFormat="1" ht="12.75" customHeight="1" x14ac:dyDescent="0.2">
      <c r="A96" s="89" t="s">
        <v>413</v>
      </c>
      <c r="D96" s="31" t="s">
        <v>314</v>
      </c>
      <c r="E96" s="35" t="str">
        <f>Translations!$B$478</f>
        <v>Nivelul utilizat pentru datele de activitate:</v>
      </c>
      <c r="H96" s="303">
        <v>3</v>
      </c>
      <c r="I96" s="305" t="str">
        <f>Translations!$B$482</f>
        <v>Incertitudinea nu trebuie să fie mai mare de ± 2,5%</v>
      </c>
      <c r="J96" s="306"/>
      <c r="K96" s="306"/>
      <c r="L96" s="306"/>
      <c r="M96" s="306"/>
      <c r="N96" s="307"/>
      <c r="P96" s="39"/>
      <c r="Q96" s="113"/>
      <c r="R96" s="39"/>
      <c r="S96" s="42"/>
      <c r="T96" s="30"/>
      <c r="U96" s="30"/>
      <c r="V96" s="30"/>
      <c r="W96" s="30"/>
    </row>
    <row r="97" spans="1:23" s="32" customFormat="1" ht="12.75" customHeight="1" x14ac:dyDescent="0.2">
      <c r="A97" s="89" t="s">
        <v>413</v>
      </c>
      <c r="D97" s="31" t="s">
        <v>315</v>
      </c>
      <c r="E97" s="35" t="str">
        <f>Translations!$B$479</f>
        <v>Incertitudine constatată:</v>
      </c>
      <c r="H97" s="304">
        <v>2.2499999999999999E-2</v>
      </c>
      <c r="I97" s="35" t="str">
        <f>Translations!$B$480</f>
        <v>Observație:</v>
      </c>
      <c r="J97" s="305" t="str">
        <f>Translations!$B$483</f>
        <v>Face obiectul unui control metrologic legal național --&gt; eroare maximă tolerată în exploatare</v>
      </c>
      <c r="K97" s="306"/>
      <c r="L97" s="306"/>
      <c r="M97" s="306"/>
      <c r="N97" s="307"/>
      <c r="P97" s="39"/>
      <c r="Q97" s="39"/>
      <c r="R97" s="39"/>
      <c r="S97" s="30"/>
      <c r="T97" s="30"/>
      <c r="U97" s="30"/>
      <c r="V97" s="30"/>
      <c r="W97" s="30"/>
    </row>
    <row r="98" spans="1:23" s="32" customFormat="1" x14ac:dyDescent="0.2">
      <c r="A98" s="30"/>
      <c r="D98" s="31"/>
      <c r="E98" s="1046" t="str">
        <f>Translations!$B$484</f>
        <v>În ceea ce privește nivelul minim cerut și nivelul utilizat, introduceți aici incertitudinea constatată în exploatare în decursul întregii perioade de raportare.</v>
      </c>
      <c r="F98" s="1046"/>
      <c r="G98" s="1046"/>
      <c r="H98" s="1046"/>
      <c r="I98" s="1046"/>
      <c r="J98" s="1046"/>
      <c r="K98" s="1046"/>
      <c r="L98" s="1046"/>
      <c r="M98" s="1046"/>
      <c r="N98" s="1046"/>
      <c r="P98" s="39"/>
      <c r="Q98" s="39"/>
      <c r="R98" s="39"/>
      <c r="S98" s="30"/>
      <c r="T98" s="30"/>
      <c r="U98" s="30"/>
      <c r="V98" s="30"/>
      <c r="W98" s="30"/>
    </row>
    <row r="99" spans="1:23" s="32" customFormat="1" x14ac:dyDescent="0.2">
      <c r="A99" s="30"/>
      <c r="D99" s="31"/>
      <c r="E99" s="1046" t="str">
        <f>Translations!$B$485</f>
        <v>În general, această valoare ar trebui să fie rezultatul unei evaluări a incertitudinii [a se vedea secțiunea 7(c)]. Cu toate acestea, articolul 28 alineatele (2) și (3) și articolul 29 alineatul (2) permit aplicarea mai multor simplificări:</v>
      </c>
      <c r="F99" s="1046"/>
      <c r="G99" s="1046"/>
      <c r="H99" s="1046"/>
      <c r="I99" s="1046"/>
      <c r="J99" s="1046"/>
      <c r="K99" s="1046"/>
      <c r="L99" s="1046"/>
      <c r="M99" s="1046"/>
      <c r="N99" s="1046"/>
      <c r="P99" s="39"/>
      <c r="Q99" s="39"/>
      <c r="R99" s="39"/>
      <c r="S99" s="30"/>
      <c r="T99" s="30"/>
      <c r="U99" s="30"/>
      <c r="V99" s="30"/>
      <c r="W99" s="30"/>
    </row>
    <row r="100" spans="1:23" s="32" customFormat="1" ht="37.700000000000003" customHeight="1" x14ac:dyDescent="0.2">
      <c r="A100" s="30"/>
      <c r="D100" s="31"/>
      <c r="E100" s="159" t="s">
        <v>386</v>
      </c>
      <c r="F100" s="1046" t="str">
        <f>Translations!$B$486</f>
        <v>puteți utiliza erorile maxime tolerate specificate pentru instrumentul de măsură în exploatare sau, dacă este mai mică, incertitudinea obținută prin calibrare, înmulțită cu un factor de ajustare prudent pentru a ține seama de impactul incertitudinii în exploatare, cu condiția ca instrumentele de măsură să fie instalate într-un mediu adecvat pentru caracteristicile lor de utilizare, sau</v>
      </c>
      <c r="G100" s="1046"/>
      <c r="H100" s="1046"/>
      <c r="I100" s="1046"/>
      <c r="J100" s="1046"/>
      <c r="K100" s="1046"/>
      <c r="L100" s="1046"/>
      <c r="M100" s="1046"/>
      <c r="N100" s="1046"/>
      <c r="P100" s="39"/>
      <c r="Q100" s="39"/>
      <c r="R100" s="39"/>
      <c r="S100" s="30"/>
      <c r="T100" s="30"/>
      <c r="U100" s="30"/>
      <c r="V100" s="30"/>
      <c r="W100" s="30"/>
    </row>
    <row r="101" spans="1:23" s="32" customFormat="1" ht="25.5" customHeight="1" x14ac:dyDescent="0.2">
      <c r="A101" s="30"/>
      <c r="D101" s="31"/>
      <c r="E101" s="159" t="s">
        <v>386</v>
      </c>
      <c r="F101" s="1046" t="str">
        <f>Translations!$B$487</f>
        <v>puteți utiliza eroarea maximă tolerată în exploatare ca incertitudine constatată, cu condiția ca instrumentul de măsură să facă obiectul unui control metrologic legal național.</v>
      </c>
      <c r="G101" s="1046"/>
      <c r="H101" s="1046"/>
      <c r="I101" s="1046"/>
      <c r="J101" s="1046"/>
      <c r="K101" s="1046"/>
      <c r="L101" s="1046"/>
      <c r="M101" s="1046"/>
      <c r="N101" s="1046"/>
      <c r="P101" s="39"/>
      <c r="Q101" s="39"/>
      <c r="R101" s="39"/>
      <c r="S101" s="30"/>
      <c r="T101" s="30"/>
      <c r="U101" s="30"/>
      <c r="V101" s="30"/>
      <c r="W101" s="30"/>
    </row>
    <row r="102" spans="1:23" s="32" customFormat="1" x14ac:dyDescent="0.2">
      <c r="A102" s="30"/>
      <c r="D102" s="31"/>
      <c r="E102" s="1046" t="str">
        <f>Translations!$B$488</f>
        <v>Folosiți caseta de observații [litera (h) de mai jos] pentru a descrie modul în care se determină incertitudinea constatată pe întreaga perioadă.</v>
      </c>
      <c r="F102" s="1046"/>
      <c r="G102" s="1046"/>
      <c r="H102" s="1046"/>
      <c r="I102" s="1046"/>
      <c r="J102" s="1046"/>
      <c r="K102" s="1046"/>
      <c r="L102" s="1046"/>
      <c r="M102" s="1046"/>
      <c r="N102" s="1046"/>
      <c r="P102" s="39"/>
      <c r="Q102" s="39"/>
      <c r="R102" s="39"/>
      <c r="S102" s="30"/>
      <c r="T102" s="30"/>
      <c r="U102" s="30"/>
      <c r="V102" s="30"/>
      <c r="W102" s="30"/>
    </row>
    <row r="103" spans="1:23" s="32" customFormat="1" x14ac:dyDescent="0.2">
      <c r="A103" s="30"/>
      <c r="D103" s="31"/>
      <c r="E103" s="1046" t="str">
        <f>Translations!$B$1171</f>
        <v>Pentru indicații suplimentare, consultați articolele 28 și 29 din RMR și documentul de orientare nr. 4 și utilizați „Tool for uncertainty assessment” (Instrumentul pentru evaluarea incertitudinii).</v>
      </c>
      <c r="F103" s="1046"/>
      <c r="G103" s="1046"/>
      <c r="H103" s="1046"/>
      <c r="I103" s="1046"/>
      <c r="J103" s="1046"/>
      <c r="K103" s="1046"/>
      <c r="L103" s="1046"/>
      <c r="M103" s="1046"/>
      <c r="N103" s="1046"/>
      <c r="P103" s="39"/>
      <c r="Q103" s="39"/>
      <c r="R103" s="39"/>
      <c r="S103" s="30"/>
      <c r="T103" s="30"/>
      <c r="U103" s="30"/>
      <c r="V103" s="30"/>
      <c r="W103" s="30"/>
    </row>
    <row r="104" spans="1:23" s="32" customFormat="1" ht="5.0999999999999996" customHeight="1" x14ac:dyDescent="0.2">
      <c r="A104" s="30"/>
      <c r="D104" s="31"/>
      <c r="E104" s="156"/>
      <c r="F104" s="156"/>
      <c r="G104" s="156"/>
      <c r="H104" s="156"/>
      <c r="I104" s="156"/>
      <c r="J104" s="156"/>
      <c r="K104" s="156"/>
      <c r="L104" s="156"/>
      <c r="M104" s="156"/>
      <c r="N104" s="156"/>
      <c r="P104" s="39"/>
      <c r="Q104" s="39"/>
      <c r="R104" s="39"/>
      <c r="S104" s="30"/>
      <c r="T104" s="30"/>
      <c r="U104" s="30"/>
      <c r="V104" s="30"/>
      <c r="W104" s="30"/>
    </row>
    <row r="105" spans="1:23" s="32" customFormat="1" ht="15" customHeight="1" x14ac:dyDescent="0.2">
      <c r="A105" s="30"/>
      <c r="D105" s="1217" t="str">
        <f>Translations!$B$490</f>
        <v>Parametrii de calcul:</v>
      </c>
      <c r="E105" s="1217"/>
      <c r="F105" s="1217"/>
      <c r="G105" s="1217"/>
      <c r="H105" s="1217"/>
      <c r="I105" s="1217"/>
      <c r="J105" s="1217"/>
      <c r="K105" s="1217"/>
      <c r="L105" s="1217"/>
      <c r="M105" s="1217"/>
      <c r="N105" s="1217"/>
      <c r="P105" s="39"/>
      <c r="Q105" s="39"/>
      <c r="R105" s="39"/>
      <c r="S105" s="39"/>
      <c r="T105" s="6"/>
      <c r="U105" s="30"/>
      <c r="V105" s="30"/>
      <c r="W105" s="30"/>
    </row>
    <row r="106" spans="1:23" s="32" customFormat="1" ht="5.0999999999999996" customHeight="1" x14ac:dyDescent="0.2">
      <c r="A106" s="30"/>
      <c r="D106" s="31"/>
      <c r="E106" s="35"/>
      <c r="P106" s="39"/>
      <c r="Q106" s="39"/>
      <c r="R106" s="39"/>
      <c r="S106" s="39"/>
      <c r="T106" s="6"/>
      <c r="U106" s="30"/>
      <c r="V106" s="30"/>
      <c r="W106" s="30"/>
    </row>
    <row r="107" spans="1:23" s="32" customFormat="1" ht="25.5" customHeight="1" x14ac:dyDescent="0.2">
      <c r="A107" s="30"/>
      <c r="D107" s="31"/>
      <c r="E107" s="1046" t="str">
        <f>Translations!$B$491</f>
        <v>În conformitate cu articolul 30 alineatul (1), parametrii de calcul pot fi determinați fie ca valori implicite, fie prin analize de laborator. Nivelul aplicabil este cel care determină care dintre aceste opțiuni se utilizează.</v>
      </c>
      <c r="F107" s="1046"/>
      <c r="G107" s="1046"/>
      <c r="H107" s="1046"/>
      <c r="I107" s="1046"/>
      <c r="J107" s="1046"/>
      <c r="K107" s="1046"/>
      <c r="L107" s="1046"/>
      <c r="M107" s="1046"/>
      <c r="N107" s="1046"/>
      <c r="P107" s="39"/>
      <c r="Q107" s="39"/>
      <c r="R107" s="39"/>
      <c r="S107" s="39"/>
      <c r="T107" s="30"/>
      <c r="U107" s="30"/>
      <c r="V107" s="30"/>
      <c r="W107" s="30"/>
    </row>
    <row r="108" spans="1:23" s="32" customFormat="1" ht="12.75" customHeight="1" x14ac:dyDescent="0.2">
      <c r="A108" s="30"/>
      <c r="D108" s="31"/>
      <c r="E108" s="1046" t="str">
        <f>Translations!$B$492</f>
        <v>Următoarele categorii de niveluri sunt utilizate cu titlu orientativ (în conformitate cu documentul de orientare nr. 1):</v>
      </c>
      <c r="F108" s="1046"/>
      <c r="G108" s="1046"/>
      <c r="H108" s="1046"/>
      <c r="I108" s="1046"/>
      <c r="J108" s="1046"/>
      <c r="K108" s="1046"/>
      <c r="L108" s="1046"/>
      <c r="M108" s="1046"/>
      <c r="N108" s="1046"/>
      <c r="P108" s="157"/>
      <c r="Q108" s="158"/>
      <c r="R108" s="90"/>
      <c r="S108" s="90"/>
      <c r="T108" s="90"/>
      <c r="U108" s="90"/>
      <c r="V108" s="90"/>
      <c r="W108" s="90"/>
    </row>
    <row r="109" spans="1:23" ht="12.75" customHeight="1" x14ac:dyDescent="0.2">
      <c r="A109" s="90"/>
      <c r="B109" s="97"/>
      <c r="C109" s="97"/>
      <c r="D109" s="97"/>
      <c r="E109" s="1252" t="str">
        <f>Translations!$B$1172</f>
        <v>Valori implicite de tip I (nivel 1):</v>
      </c>
      <c r="F109" s="1258" t="str">
        <f>Translations!$B$1173</f>
        <v>Valorile implicite de tip I includ oricare dintre metodele următoare:</v>
      </c>
      <c r="G109" s="1258"/>
      <c r="H109" s="1258"/>
      <c r="I109" s="1258"/>
      <c r="J109" s="1258"/>
      <c r="K109" s="1258"/>
      <c r="L109" s="1258"/>
      <c r="M109" s="1258"/>
      <c r="N109" s="1258"/>
      <c r="O109" s="32"/>
      <c r="P109" s="157"/>
      <c r="Q109" s="158"/>
      <c r="R109" s="90"/>
      <c r="S109" s="90"/>
      <c r="T109" s="90"/>
      <c r="U109" s="90"/>
      <c r="V109" s="90"/>
      <c r="W109" s="90"/>
    </row>
    <row r="110" spans="1:23" ht="12.75" customHeight="1" x14ac:dyDescent="0.2">
      <c r="A110" s="90"/>
      <c r="B110" s="97"/>
      <c r="C110" s="97"/>
      <c r="D110" s="97"/>
      <c r="E110" s="1253"/>
      <c r="F110" s="465" t="s">
        <v>386</v>
      </c>
      <c r="G110" s="1026" t="str">
        <f>Translations!$B$1174</f>
        <v xml:space="preserve">Folosiți factorii standard enumerați în anexa VI (și anume, în principiu, valori IPCC), sau </v>
      </c>
      <c r="H110" s="1026"/>
      <c r="I110" s="1026"/>
      <c r="J110" s="1026"/>
      <c r="K110" s="1026"/>
      <c r="L110" s="1026"/>
      <c r="M110" s="1026"/>
      <c r="N110" s="1026"/>
      <c r="O110" s="32"/>
      <c r="P110" s="157"/>
      <c r="Q110" s="158"/>
      <c r="R110" s="90"/>
      <c r="S110" s="90"/>
      <c r="T110" s="90"/>
      <c r="U110" s="90"/>
      <c r="V110" s="90"/>
      <c r="W110" s="90"/>
    </row>
    <row r="111" spans="1:23" ht="25.5" customHeight="1" x14ac:dyDescent="0.2">
      <c r="A111" s="90"/>
      <c r="B111" s="97"/>
      <c r="C111" s="97"/>
      <c r="D111" s="97"/>
      <c r="E111" s="1254"/>
      <c r="F111" s="465" t="s">
        <v>386</v>
      </c>
      <c r="G111" s="1257" t="str">
        <f>Translations!$B$1175</f>
        <v>Folosiți alte valori constante în conformitate cu articolul 31 alineatul (1) litera (e) în cazul în care factorii standard respectivi nu sunt disponibili, și anume analize efectuate în trecut dar încă valabile.</v>
      </c>
      <c r="H111" s="1257"/>
      <c r="I111" s="1257"/>
      <c r="J111" s="1257"/>
      <c r="K111" s="1257"/>
      <c r="L111" s="1257"/>
      <c r="M111" s="1257"/>
      <c r="N111" s="1257"/>
      <c r="O111" s="32"/>
      <c r="P111" s="157"/>
      <c r="Q111" s="158"/>
      <c r="R111" s="90"/>
      <c r="S111" s="90"/>
      <c r="T111" s="90"/>
      <c r="U111" s="90"/>
      <c r="V111" s="90"/>
      <c r="W111" s="90"/>
    </row>
    <row r="112" spans="1:23" ht="12.75" customHeight="1" x14ac:dyDescent="0.2">
      <c r="A112" s="90"/>
      <c r="B112" s="97"/>
      <c r="C112" s="97"/>
      <c r="D112" s="97"/>
      <c r="E112" s="1252" t="str">
        <f>Translations!$B$1176</f>
        <v>Valori implicite de tip II (nivel 2):</v>
      </c>
      <c r="F112" s="1258" t="str">
        <f>Translations!$B$1177</f>
        <v>Valorile implicite de tip II includ oricare dintre metodele următoare, care sunt considerate echivalente:</v>
      </c>
      <c r="G112" s="1258"/>
      <c r="H112" s="1258"/>
      <c r="I112" s="1258"/>
      <c r="J112" s="1258"/>
      <c r="K112" s="1258"/>
      <c r="L112" s="1258"/>
      <c r="M112" s="1258"/>
      <c r="N112" s="1258"/>
      <c r="O112" s="32"/>
      <c r="P112" s="157"/>
      <c r="Q112" s="158"/>
      <c r="R112" s="90"/>
      <c r="S112" s="90"/>
      <c r="T112" s="90"/>
      <c r="U112" s="90"/>
      <c r="V112" s="90"/>
      <c r="W112" s="90"/>
    </row>
    <row r="113" spans="1:23" ht="12.75" customHeight="1" x14ac:dyDescent="0.2">
      <c r="A113" s="90"/>
      <c r="B113" s="97"/>
      <c r="C113" s="97"/>
      <c r="D113" s="97"/>
      <c r="E113" s="1253"/>
      <c r="F113" s="465" t="s">
        <v>386</v>
      </c>
      <c r="G113" s="1026" t="str">
        <f>Translations!$B$1178</f>
        <v xml:space="preserve">Folosiți factori de emisie specifici țării, în conformitate cu articolul 31 alineatul (1) litera (b), și anume valori folosite pentru inventarul național al GES, sau </v>
      </c>
      <c r="H113" s="1026"/>
      <c r="I113" s="1026"/>
      <c r="J113" s="1026"/>
      <c r="K113" s="1026"/>
      <c r="L113" s="1026"/>
      <c r="M113" s="1026"/>
      <c r="N113" s="1026"/>
      <c r="O113" s="32"/>
      <c r="P113" s="157"/>
      <c r="Q113" s="158"/>
      <c r="R113" s="90"/>
      <c r="S113" s="90"/>
      <c r="T113" s="90"/>
      <c r="U113" s="90"/>
      <c r="V113" s="90"/>
      <c r="W113" s="90"/>
    </row>
    <row r="114" spans="1:23" ht="25.5" customHeight="1" x14ac:dyDescent="0.2">
      <c r="A114" s="90"/>
      <c r="B114" s="97"/>
      <c r="C114" s="97"/>
      <c r="D114" s="97"/>
      <c r="E114" s="1253"/>
      <c r="F114" s="465" t="s">
        <v>386</v>
      </c>
      <c r="G114" s="1026" t="str">
        <f>Translations!$B$1179</f>
        <v xml:space="preserve">Folosiți alte valori publicate de AC pentru tipuri de combustibil mai dezagregate în conformitate cu articolul 31 alineatul (1) litera (c), sau alte valori din literatura de specialitate care sunt agreate de AC, sau </v>
      </c>
      <c r="H114" s="1026"/>
      <c r="I114" s="1026"/>
      <c r="J114" s="1026"/>
      <c r="K114" s="1026"/>
      <c r="L114" s="1026"/>
      <c r="M114" s="1026"/>
      <c r="N114" s="1026"/>
      <c r="O114" s="32"/>
      <c r="P114" s="157"/>
      <c r="Q114" s="158"/>
      <c r="R114" s="90"/>
      <c r="S114" s="90"/>
      <c r="T114" s="90"/>
      <c r="U114" s="90"/>
      <c r="V114" s="90"/>
      <c r="W114" s="90"/>
    </row>
    <row r="115" spans="1:23" ht="12.75" customHeight="1" x14ac:dyDescent="0.2">
      <c r="A115" s="90"/>
      <c r="B115" s="97"/>
      <c r="C115" s="97"/>
      <c r="D115" s="97"/>
      <c r="E115" s="1254"/>
      <c r="F115" s="465" t="s">
        <v>386</v>
      </c>
      <c r="G115" s="1257" t="str">
        <f>Translations!$B$1180</f>
        <v>Folosiți alte valori constante în conformitate cu articolul 31 alineatul (1) litera (d), și anume valori garantate de furnizor cu un conținut de carbon de până la 1 %.</v>
      </c>
      <c r="H115" s="1257"/>
      <c r="I115" s="1257"/>
      <c r="J115" s="1257"/>
      <c r="K115" s="1257"/>
      <c r="L115" s="1257"/>
      <c r="M115" s="1257"/>
      <c r="N115" s="1257"/>
      <c r="O115" s="32"/>
      <c r="P115" s="157"/>
      <c r="Q115" s="158"/>
      <c r="R115" s="90"/>
      <c r="S115" s="90"/>
      <c r="T115" s="90"/>
      <c r="U115" s="90"/>
      <c r="V115" s="90"/>
      <c r="W115" s="90"/>
    </row>
    <row r="116" spans="1:23" s="8" customFormat="1" ht="38.85" customHeight="1" x14ac:dyDescent="0.2">
      <c r="A116" s="116"/>
      <c r="E116" s="1252" t="str">
        <f>Translations!$B$1181</f>
        <v xml:space="preserve">Indicatori stabiliți (nivel 2b): </v>
      </c>
      <c r="F116" s="1258" t="str">
        <f>Translations!$B$498</f>
        <v>Acestea sunt metode bazate pe corelări empirice determinate cel puțin o dată pe an în conformitate cu cerințele aplicabile analizelor de laborator. Cu toate acestea, analizele respective se realizează doar o dată pe an, prin urmare acest nivel este considerat un nivel mai scăzut decât analizele complete. Corelațiile cu indicatori se pot baza pe:</v>
      </c>
      <c r="G116" s="1258"/>
      <c r="H116" s="1258"/>
      <c r="I116" s="1258"/>
      <c r="J116" s="1258"/>
      <c r="K116" s="1258"/>
      <c r="L116" s="1258"/>
      <c r="M116" s="1258"/>
      <c r="N116" s="1258"/>
      <c r="O116" s="32"/>
      <c r="P116" s="157"/>
      <c r="Q116" s="158"/>
      <c r="R116" s="90"/>
      <c r="S116" s="90"/>
      <c r="T116" s="90"/>
      <c r="U116" s="90"/>
      <c r="V116" s="90"/>
      <c r="W116" s="90"/>
    </row>
    <row r="117" spans="1:23" ht="12.75" customHeight="1" x14ac:dyDescent="0.2">
      <c r="A117" s="90"/>
      <c r="B117" s="97"/>
      <c r="C117" s="97"/>
      <c r="D117" s="97"/>
      <c r="E117" s="1253"/>
      <c r="F117" s="465" t="s">
        <v>386</v>
      </c>
      <c r="G117" s="1026" t="str">
        <f>Translations!$B$499</f>
        <v>măsurarea densității anumitor uleiuri sau gaze, inclusiv a celor frecvent folosite în rafinării sau în industria siderurgică; sau</v>
      </c>
      <c r="H117" s="1026"/>
      <c r="I117" s="1026"/>
      <c r="J117" s="1026"/>
      <c r="K117" s="1026"/>
      <c r="L117" s="1026"/>
      <c r="M117" s="1026"/>
      <c r="N117" s="1026"/>
      <c r="O117" s="32"/>
      <c r="P117" s="157"/>
      <c r="Q117" s="158"/>
      <c r="R117" s="90"/>
      <c r="S117" s="90"/>
      <c r="T117" s="90"/>
      <c r="U117" s="90"/>
      <c r="V117" s="90"/>
      <c r="W117" s="90"/>
    </row>
    <row r="118" spans="1:23" ht="12.75" customHeight="1" x14ac:dyDescent="0.2">
      <c r="A118" s="90"/>
      <c r="B118" s="97"/>
      <c r="C118" s="97"/>
      <c r="D118" s="97"/>
      <c r="E118" s="1254"/>
      <c r="F118" s="464" t="s">
        <v>386</v>
      </c>
      <c r="G118" s="1257" t="str">
        <f>Translations!$B$500</f>
        <v>puterea calorifică netă pentru anumite tipuri de cărbune.</v>
      </c>
      <c r="H118" s="1257"/>
      <c r="I118" s="1257"/>
      <c r="J118" s="1257"/>
      <c r="K118" s="1257"/>
      <c r="L118" s="1257"/>
      <c r="M118" s="1257"/>
      <c r="N118" s="1257"/>
      <c r="O118" s="32"/>
      <c r="P118" s="157"/>
      <c r="Q118" s="158"/>
      <c r="R118" s="90"/>
      <c r="S118" s="90"/>
      <c r="T118" s="90"/>
      <c r="U118" s="90"/>
      <c r="V118" s="90"/>
      <c r="W118" s="90"/>
    </row>
    <row r="119" spans="1:23" ht="38.85" customHeight="1" x14ac:dyDescent="0.2">
      <c r="A119" s="90"/>
      <c r="B119" s="97"/>
      <c r="C119" s="97"/>
      <c r="D119" s="97"/>
      <c r="E119" s="463" t="str">
        <f>Translations!$B$1182</f>
        <v xml:space="preserve">Registre de achiziție (nivel 2b): </v>
      </c>
      <c r="F119" s="1256" t="str">
        <f>Translations!$B$502</f>
        <v>Puterea calorifică netă poate fi obținută din evidențele de achiziție puse la dispoziție de furnizorul de combustibil, cu condiția ca acest lucru să se facă pe baza unor standarde naționale sau internaționale acceptate. (Se aplică numai în cazul combustibililor comercializați pe piață).</v>
      </c>
      <c r="G119" s="1256"/>
      <c r="H119" s="1256"/>
      <c r="I119" s="1256"/>
      <c r="J119" s="1256"/>
      <c r="K119" s="1256"/>
      <c r="L119" s="1256"/>
      <c r="M119" s="1256"/>
      <c r="N119" s="1256"/>
      <c r="O119" s="32"/>
      <c r="P119" s="157"/>
      <c r="Q119" s="158"/>
      <c r="R119" s="90"/>
      <c r="S119" s="90"/>
      <c r="T119" s="90"/>
      <c r="U119" s="90"/>
      <c r="V119" s="90"/>
      <c r="W119" s="90"/>
    </row>
    <row r="120" spans="1:23" ht="25.5" customHeight="1" x14ac:dyDescent="0.2">
      <c r="A120" s="90"/>
      <c r="B120" s="97"/>
      <c r="C120" s="97"/>
      <c r="D120" s="97"/>
      <c r="E120" s="1252" t="str">
        <f>Translations!$B$1183</f>
        <v xml:space="preserve">Analize de laborator (nivel maxim): </v>
      </c>
      <c r="F120" s="1258" t="str">
        <f>Translations!$B$1184</f>
        <v xml:space="preserve">În acest caz cerințele articolelor 32-35 referitoare la analize sunt integral aplicabile, inclusiv utilizarea „established proxies” (indicatorilor stabiliți), după caz și, în cazul în care incertitudinea corelării empirice nu depășește 1/3 din valoarea incertitudinii asociate cu nivelul aplicabil aferent datelor privind activitatea. </v>
      </c>
      <c r="G120" s="1258"/>
      <c r="H120" s="1258"/>
      <c r="I120" s="1258"/>
      <c r="J120" s="1258"/>
      <c r="K120" s="1258"/>
      <c r="L120" s="1258"/>
      <c r="M120" s="1258"/>
      <c r="N120" s="1258"/>
      <c r="O120" s="32"/>
      <c r="P120" s="157"/>
      <c r="Q120" s="158"/>
      <c r="R120" s="90"/>
      <c r="S120" s="90"/>
      <c r="T120" s="90"/>
      <c r="U120" s="90"/>
      <c r="V120" s="90"/>
      <c r="W120" s="90"/>
    </row>
    <row r="121" spans="1:23" ht="38.85" customHeight="1" x14ac:dyDescent="0.2">
      <c r="A121" s="90"/>
      <c r="B121" s="97"/>
      <c r="C121" s="97"/>
      <c r="D121" s="97"/>
      <c r="E121" s="1255"/>
      <c r="F121" s="1257" t="str">
        <f>Translations!$B$1185</f>
        <v>În cazul substanțelor chimice pure, autoritatea competentă poate accepta utilizarea conținutului de carbon stoechiometric ca îndeplinind nivelul care necesită analiză de laborator, cu condiția ca operatorul să demonstreze că aceste analize ar conduce la costuri nerezonabile și că valoarea stoechiometrică nu va conduce la subestimarea emisiilor.</v>
      </c>
      <c r="G121" s="1257"/>
      <c r="H121" s="1257"/>
      <c r="I121" s="1257"/>
      <c r="J121" s="1257"/>
      <c r="K121" s="1257"/>
      <c r="L121" s="1257"/>
      <c r="M121" s="1257"/>
      <c r="N121" s="1257"/>
      <c r="O121" s="32"/>
      <c r="P121" s="157"/>
      <c r="Q121" s="158"/>
      <c r="R121" s="90"/>
      <c r="S121" s="90"/>
      <c r="T121" s="90"/>
      <c r="U121" s="90"/>
      <c r="V121" s="90"/>
      <c r="W121" s="90"/>
    </row>
    <row r="122" spans="1:23" s="32" customFormat="1" ht="12.75" customHeight="1" x14ac:dyDescent="0.2">
      <c r="A122" s="30"/>
      <c r="B122" s="8"/>
      <c r="C122" s="8"/>
      <c r="D122" s="61"/>
      <c r="E122" s="1252" t="str">
        <f>Translations!$B$1186</f>
        <v>Fracțiune de biomasă de tipul I (nivel 1):</v>
      </c>
      <c r="F122" s="1026" t="str">
        <f>Translations!$B$1187</f>
        <v>Trebuie să se aplice una din următoarele metode, care sunt considerate echivalente:</v>
      </c>
      <c r="G122" s="1026"/>
      <c r="H122" s="1026"/>
      <c r="I122" s="1026"/>
      <c r="J122" s="1026"/>
      <c r="K122" s="1026"/>
      <c r="L122" s="1026"/>
      <c r="M122" s="1026"/>
      <c r="N122" s="1026"/>
      <c r="P122" s="157"/>
      <c r="Q122" s="158"/>
      <c r="R122" s="90"/>
      <c r="S122" s="90"/>
      <c r="T122" s="90"/>
      <c r="U122" s="90"/>
      <c r="V122" s="90"/>
      <c r="W122" s="90"/>
    </row>
    <row r="123" spans="1:23" ht="12.75" customHeight="1" x14ac:dyDescent="0.2">
      <c r="A123" s="90"/>
      <c r="B123" s="97"/>
      <c r="C123" s="97"/>
      <c r="D123" s="97"/>
      <c r="E123" s="1274"/>
      <c r="F123" s="465" t="s">
        <v>386</v>
      </c>
      <c r="G123" s="1026" t="str">
        <f>Translations!$B$1188</f>
        <v>Folosiți valorile publicate de către autoritatea competentă sau de către Comisie pentru acest tip de combustibil sau material, sau</v>
      </c>
      <c r="H123" s="1026"/>
      <c r="I123" s="1026"/>
      <c r="J123" s="1026"/>
      <c r="K123" s="1026"/>
      <c r="L123" s="1026"/>
      <c r="M123" s="1026"/>
      <c r="N123" s="1026"/>
      <c r="O123" s="32"/>
      <c r="P123" s="157"/>
      <c r="Q123" s="158"/>
      <c r="R123" s="90"/>
      <c r="S123" s="90"/>
      <c r="T123" s="90"/>
      <c r="U123" s="90"/>
      <c r="V123" s="90"/>
      <c r="W123" s="90"/>
    </row>
    <row r="124" spans="1:23" ht="12.75" customHeight="1" x14ac:dyDescent="0.2">
      <c r="A124" s="90"/>
      <c r="B124" s="97"/>
      <c r="C124" s="97"/>
      <c r="D124" s="97"/>
      <c r="E124" s="1274"/>
      <c r="F124" s="465" t="s">
        <v>386</v>
      </c>
      <c r="G124" s="1026" t="str">
        <f>Translations!$B$1189</f>
        <v>Folosiți valori în conformitate cu articolul 31 alineatul (1), și anume „Type I default value” (valoare implicită de tip I).</v>
      </c>
      <c r="H124" s="1026"/>
      <c r="I124" s="1026"/>
      <c r="J124" s="1026"/>
      <c r="K124" s="1026"/>
      <c r="L124" s="1026"/>
      <c r="M124" s="1026"/>
      <c r="N124" s="1026"/>
      <c r="O124" s="32"/>
      <c r="P124" s="157"/>
      <c r="Q124" s="158"/>
      <c r="R124" s="90"/>
      <c r="S124" s="90"/>
      <c r="T124" s="90"/>
      <c r="U124" s="90"/>
      <c r="V124" s="90"/>
      <c r="W124" s="90"/>
    </row>
    <row r="125" spans="1:23" ht="25.5" customHeight="1" x14ac:dyDescent="0.2">
      <c r="A125" s="90"/>
      <c r="B125" s="97"/>
      <c r="C125" s="97"/>
      <c r="D125" s="97"/>
      <c r="E125" s="1274"/>
      <c r="F125" s="465" t="s">
        <v>386</v>
      </c>
      <c r="G125" s="1026" t="str">
        <f>Translations!$B$1190</f>
        <v xml:space="preserve">Alternativ, operatorul poate presupune întotdeauna o fracțiune fosilă de 100 %. Aceasta se consideră o metodologie „No tier” (nu este bazată pe niciun nivel) și se aplică o valoare implicită a fracțiunii de biomasă de 0 %. </v>
      </c>
      <c r="H125" s="1026"/>
      <c r="I125" s="1026"/>
      <c r="J125" s="1026"/>
      <c r="K125" s="1026"/>
      <c r="L125" s="1026"/>
      <c r="M125" s="1026"/>
      <c r="N125" s="1026"/>
      <c r="O125" s="32"/>
      <c r="P125" s="157"/>
      <c r="Q125" s="158"/>
      <c r="R125" s="90"/>
      <c r="S125" s="90"/>
      <c r="T125" s="90"/>
      <c r="U125" s="90"/>
      <c r="V125" s="90"/>
      <c r="W125" s="90"/>
    </row>
    <row r="126" spans="1:23" ht="25.5" customHeight="1" x14ac:dyDescent="0.2">
      <c r="A126" s="90"/>
      <c r="B126" s="97"/>
      <c r="C126" s="97"/>
      <c r="D126" s="97"/>
      <c r="E126" s="1255"/>
      <c r="F126" s="464" t="s">
        <v>386</v>
      </c>
      <c r="G126" s="1257" t="str">
        <f>Translations!$B$1191</f>
        <v>Aplicarea articolului 39 alineatul (3) și a articolului 39 alineatul (4) în cazul rețelelor de gaze naturale în care se injectează biogaz, și anume, atunci când autoritatea competentă permite determinarea fracțiunii de biomasă pe baza registrelor de achiziție a biogazului cu conținut energetic echivalent.</v>
      </c>
      <c r="H126" s="1257"/>
      <c r="I126" s="1257"/>
      <c r="J126" s="1257"/>
      <c r="K126" s="1257"/>
      <c r="L126" s="1257"/>
      <c r="M126" s="1257"/>
      <c r="N126" s="1257"/>
      <c r="O126" s="32"/>
      <c r="P126" s="157"/>
      <c r="Q126" s="158"/>
      <c r="R126" s="90"/>
      <c r="S126" s="90"/>
      <c r="T126" s="90"/>
      <c r="U126" s="90"/>
      <c r="V126" s="90"/>
      <c r="W126" s="90"/>
    </row>
    <row r="127" spans="1:23" s="32" customFormat="1" ht="31.5" customHeight="1" x14ac:dyDescent="0.2">
      <c r="A127" s="30"/>
      <c r="D127" s="31"/>
      <c r="E127" s="1252" t="str">
        <f>Translations!$B$1192</f>
        <v>Fracțiune de biomasă de tip II (nivel 2)</v>
      </c>
      <c r="F127" s="1026" t="str">
        <f>Translations!$B$1193</f>
        <v>Fracțiunea de biomasă se determină pe baza unei metode de estimare în conformitate cu articolul 39 alineatul (2) cel de-al doilea paragraf, depusă la autoritatea competentă pentru aprobare, luând în considerare următoarele:</v>
      </c>
      <c r="G127" s="1026"/>
      <c r="H127" s="1026"/>
      <c r="I127" s="1026"/>
      <c r="J127" s="1026"/>
      <c r="K127" s="1026"/>
      <c r="L127" s="1026"/>
      <c r="M127" s="1026"/>
      <c r="N127" s="1026"/>
      <c r="P127" s="157"/>
      <c r="Q127" s="158"/>
      <c r="R127" s="90"/>
      <c r="S127" s="90"/>
      <c r="T127" s="90"/>
      <c r="U127" s="90"/>
      <c r="V127" s="90"/>
      <c r="W127" s="90"/>
    </row>
    <row r="128" spans="1:23" ht="25.5" customHeight="1" x14ac:dyDescent="0.2">
      <c r="A128" s="90"/>
      <c r="B128" s="97"/>
      <c r="C128" s="97"/>
      <c r="D128" s="97"/>
      <c r="E128" s="1274"/>
      <c r="F128" s="465" t="s">
        <v>386</v>
      </c>
      <c r="G128" s="1026" t="str">
        <f>Translations!$B$1194</f>
        <v>pentru combustibilii sau materialele care provin dintr-un proces de producție cu fluxuri de intrare definite și trasabile, operatorul își poate baza estimarea pe bilanțul masic al carbonului fosil și al carbonului din biomasă care intră și iese din proces.</v>
      </c>
      <c r="H128" s="1026"/>
      <c r="I128" s="1026"/>
      <c r="J128" s="1026"/>
      <c r="K128" s="1026"/>
      <c r="L128" s="1026"/>
      <c r="M128" s="1026"/>
      <c r="N128" s="1026"/>
      <c r="O128" s="32"/>
      <c r="P128" s="157"/>
      <c r="Q128" s="158"/>
      <c r="R128" s="90"/>
      <c r="S128" s="90"/>
      <c r="T128" s="90"/>
      <c r="U128" s="90"/>
      <c r="V128" s="90"/>
      <c r="W128" s="90"/>
    </row>
    <row r="129" spans="1:23" ht="12.75" customHeight="1" x14ac:dyDescent="0.2">
      <c r="A129" s="90"/>
      <c r="B129" s="97"/>
      <c r="C129" s="97"/>
      <c r="D129" s="97"/>
      <c r="E129" s="1255"/>
      <c r="F129" s="464" t="s">
        <v>386</v>
      </c>
      <c r="G129" s="1257" t="str">
        <f>Translations!$B$1195</f>
        <v>orice orientări privind alte metode de estimare aplicabile publicate de către Comisie &lt;care urmează să fie elaborate în documentul de orientare nr. 3&gt;.</v>
      </c>
      <c r="H129" s="1257"/>
      <c r="I129" s="1257"/>
      <c r="J129" s="1257"/>
      <c r="K129" s="1257"/>
      <c r="L129" s="1257"/>
      <c r="M129" s="1257"/>
      <c r="N129" s="1257"/>
      <c r="O129" s="32"/>
      <c r="P129" s="157"/>
      <c r="Q129" s="158"/>
      <c r="R129" s="90"/>
      <c r="S129" s="90"/>
      <c r="T129" s="90"/>
      <c r="U129" s="90"/>
      <c r="V129" s="90"/>
      <c r="W129" s="90"/>
    </row>
    <row r="130" spans="1:23" s="32" customFormat="1" ht="50.1" customHeight="1" x14ac:dyDescent="0.2">
      <c r="A130" s="30"/>
      <c r="D130" s="31"/>
      <c r="E130" s="462" t="str">
        <f>Translations!$B$1196</f>
        <v>Analizați fracțiunea de biomasă (nivel 3):</v>
      </c>
      <c r="F130" s="1257" t="str">
        <f>Translations!$B$1197</f>
        <v>În acest caz, este necesar să se efectueze analize de laborator, în conformitate cu articolul 39 alineatul (2) primul paragraf și cu articolele 32-35.</v>
      </c>
      <c r="G130" s="1257"/>
      <c r="H130" s="1257"/>
      <c r="I130" s="1257"/>
      <c r="J130" s="1257"/>
      <c r="K130" s="1257"/>
      <c r="L130" s="1257"/>
      <c r="M130" s="1257"/>
      <c r="N130" s="1257"/>
      <c r="P130" s="157"/>
      <c r="Q130" s="158"/>
      <c r="R130" s="90"/>
      <c r="S130" s="90"/>
      <c r="T130" s="90"/>
      <c r="U130" s="90"/>
      <c r="V130" s="90"/>
      <c r="W130" s="90"/>
    </row>
    <row r="131" spans="1:23" ht="5.0999999999999996" customHeight="1" x14ac:dyDescent="0.2">
      <c r="A131" s="90"/>
      <c r="B131" s="97"/>
      <c r="C131" s="97"/>
      <c r="D131" s="97"/>
      <c r="E131" s="156"/>
      <c r="F131" s="156"/>
      <c r="G131" s="156"/>
      <c r="H131" s="156"/>
      <c r="I131" s="156"/>
      <c r="J131" s="156"/>
      <c r="K131" s="156"/>
      <c r="L131" s="156"/>
      <c r="M131" s="156"/>
      <c r="N131" s="156"/>
      <c r="O131" s="32"/>
      <c r="P131" s="157"/>
      <c r="Q131" s="158"/>
      <c r="R131" s="90"/>
      <c r="S131" s="90"/>
      <c r="T131" s="90"/>
      <c r="U131" s="90"/>
      <c r="V131" s="90"/>
      <c r="W131" s="90"/>
    </row>
    <row r="132" spans="1:23" ht="12.75" customHeight="1" x14ac:dyDescent="0.2">
      <c r="A132" s="90"/>
      <c r="B132" s="97"/>
      <c r="C132" s="97"/>
      <c r="D132" s="97"/>
      <c r="E132" s="160" t="str">
        <f>Translations!$B$512</f>
        <v>Notă:</v>
      </c>
      <c r="F132" s="156"/>
      <c r="G132" s="156"/>
      <c r="H132" s="156"/>
      <c r="I132" s="156"/>
      <c r="J132" s="156"/>
      <c r="K132" s="156"/>
      <c r="L132" s="156"/>
      <c r="M132" s="156"/>
      <c r="N132" s="156"/>
      <c r="O132" s="32"/>
      <c r="P132" s="157"/>
      <c r="Q132" s="158"/>
      <c r="R132" s="90"/>
      <c r="S132" s="90"/>
      <c r="T132" s="90"/>
      <c r="U132" s="90"/>
      <c r="V132" s="90"/>
      <c r="W132" s="90"/>
    </row>
    <row r="133" spans="1:23" ht="25.5" customHeight="1" x14ac:dyDescent="0.2">
      <c r="A133" s="90"/>
      <c r="B133" s="97"/>
      <c r="C133" s="97"/>
      <c r="D133" s="97"/>
      <c r="E133" s="1024" t="str">
        <f>Translations!$B$513</f>
        <v>Nivelurile minime cerute în tabelul de mai jos se referă întotdeauna la fluxuri de sursă majore. Consultați informațiile cuprinse în căsuța de mesaj din zona de antet a acestui flux de sursă pentru a vedea dacă sunt permise cerințe mai reduse.</v>
      </c>
      <c r="F133" s="1024"/>
      <c r="G133" s="1024"/>
      <c r="H133" s="1024"/>
      <c r="I133" s="1024"/>
      <c r="J133" s="1024"/>
      <c r="K133" s="1024"/>
      <c r="L133" s="1024"/>
      <c r="M133" s="1024"/>
      <c r="N133" s="1024"/>
      <c r="O133" s="32"/>
      <c r="P133" s="157"/>
      <c r="Q133" s="158"/>
      <c r="R133" s="90"/>
      <c r="S133" s="90"/>
      <c r="T133" s="90"/>
      <c r="U133" s="90"/>
      <c r="V133" s="90"/>
      <c r="W133" s="90"/>
    </row>
    <row r="134" spans="1:23" ht="12.75" customHeight="1" x14ac:dyDescent="0.2">
      <c r="A134" s="90"/>
      <c r="B134" s="97"/>
      <c r="C134" s="97"/>
      <c r="D134" s="97"/>
      <c r="E134" s="1024" t="str">
        <f>Translations!$B$514</f>
        <v>În conformitate cu articolul 26 alineatul (4), pentru factorul de oxidare și factorul de conversie operatorul trebuie să aplice, ca cerință minimă, cele mai scăzute niveluri enumerate în anexa II.</v>
      </c>
      <c r="F134" s="1024"/>
      <c r="G134" s="1024"/>
      <c r="H134" s="1024"/>
      <c r="I134" s="1024"/>
      <c r="J134" s="1024"/>
      <c r="K134" s="1024"/>
      <c r="L134" s="1024"/>
      <c r="M134" s="1024"/>
      <c r="N134" s="1024"/>
      <c r="O134" s="32"/>
      <c r="P134" s="157"/>
      <c r="Q134" s="158"/>
      <c r="R134" s="90"/>
      <c r="S134" s="90"/>
      <c r="T134" s="90"/>
      <c r="U134" s="90"/>
      <c r="V134" s="90"/>
      <c r="W134" s="90"/>
    </row>
    <row r="135" spans="1:23" s="32" customFormat="1" ht="5.0999999999999996" customHeight="1" x14ac:dyDescent="0.2">
      <c r="A135" s="30"/>
      <c r="D135" s="31"/>
      <c r="E135" s="35"/>
      <c r="P135" s="39"/>
      <c r="Q135" s="39"/>
      <c r="R135" s="39"/>
      <c r="S135" s="39"/>
      <c r="T135" s="30"/>
      <c r="U135" s="30"/>
      <c r="V135" s="30"/>
      <c r="W135" s="30"/>
    </row>
    <row r="136" spans="1:23" s="32" customFormat="1" ht="12.75" customHeight="1" x14ac:dyDescent="0.2">
      <c r="A136" s="30"/>
      <c r="D136" s="31" t="s">
        <v>312</v>
      </c>
      <c r="E136" s="35" t="str">
        <f>Translations!$B$515</f>
        <v>Niveluri aplicate pentru parametrii de calcul:</v>
      </c>
      <c r="P136" s="39"/>
      <c r="Q136" s="39"/>
      <c r="R136" s="39"/>
      <c r="S136" s="39"/>
      <c r="T136" s="30"/>
      <c r="U136" s="30"/>
      <c r="V136" s="30"/>
      <c r="W136" s="30"/>
    </row>
    <row r="137" spans="1:23" s="32" customFormat="1" ht="5.0999999999999996" customHeight="1" x14ac:dyDescent="0.2">
      <c r="A137" s="30"/>
      <c r="D137" s="31"/>
      <c r="E137" s="35"/>
      <c r="P137" s="39"/>
      <c r="Q137" s="39"/>
      <c r="R137" s="39"/>
      <c r="S137" s="39"/>
      <c r="T137" s="30"/>
      <c r="U137" s="30"/>
      <c r="V137" s="30"/>
      <c r="W137" s="30"/>
    </row>
    <row r="138" spans="1:23" s="32" customFormat="1" ht="25.5" customHeight="1" x14ac:dyDescent="0.2">
      <c r="A138" s="30"/>
      <c r="E138" s="1221" t="str">
        <f>Translations!$B$516</f>
        <v>Parametrul de calcul</v>
      </c>
      <c r="F138" s="1221"/>
      <c r="G138" s="1221"/>
      <c r="H138" s="62" t="str">
        <f>Translations!$B$517</f>
        <v>Nivel minim cerut</v>
      </c>
      <c r="I138" s="62" t="str">
        <f>Translations!$B$518</f>
        <v>Nivel aplicat</v>
      </c>
      <c r="J138" s="1224" t="str">
        <f>Translations!$B$519</f>
        <v>Text integral pentru nivelul aplicat</v>
      </c>
      <c r="K138" s="1225"/>
      <c r="L138" s="1225"/>
      <c r="M138" s="1225"/>
      <c r="N138" s="1226"/>
      <c r="P138" s="39"/>
      <c r="Q138" s="39"/>
      <c r="R138" s="39"/>
      <c r="S138" s="19" t="s">
        <v>318</v>
      </c>
      <c r="T138" s="30"/>
      <c r="U138" s="30"/>
      <c r="V138" s="30"/>
      <c r="W138" s="64" t="s">
        <v>387</v>
      </c>
    </row>
    <row r="139" spans="1:23" s="32" customFormat="1" ht="12.75" customHeight="1" x14ac:dyDescent="0.2">
      <c r="A139" s="30"/>
      <c r="D139" s="34" t="s">
        <v>316</v>
      </c>
      <c r="E139" s="1216" t="str">
        <f>Translations!$B$520</f>
        <v>Puterea calorică netă (PCN)</v>
      </c>
      <c r="F139" s="1216"/>
      <c r="G139" s="1216"/>
      <c r="H139" s="40" t="str">
        <f>IF(H21="","",IF(CNTR_Category="A",INDEX(EUwideConstants!$G:$G,MATCH(Q139,EUwideConstants!$Q:$Q,0)),INDEX(EUwideConstants!$N:$N,MATCH(Q139,EUwideConstants!$Q:$Q,0))))</f>
        <v/>
      </c>
      <c r="I139" s="227"/>
      <c r="J139" s="1218" t="str">
        <f t="shared" ref="J139:J144" si="0">IF(OR(ISBLANK(I139),I139=EUconst_NoTier),"",IF(S139=0,EUconst_NotApplicable,IF(ISERROR(S139),"",S139)))</f>
        <v/>
      </c>
      <c r="K139" s="1219"/>
      <c r="L139" s="1219"/>
      <c r="M139" s="1219"/>
      <c r="N139" s="1220"/>
      <c r="P139" s="39"/>
      <c r="Q139" s="113" t="str">
        <f>EUconst_CNTR_NCV&amp;H21</f>
        <v>NCV_</v>
      </c>
      <c r="R139" s="39"/>
      <c r="S139" s="41" t="str">
        <f>IF(ISBLANK(I139),"",IF(I139=EUconst_NA,"",INDEX(EUwideConstants!$H:$M,MATCH(Q139,EUwideConstants!$Q:$Q,0),MATCH(I139,CNTR_TierList,0))))</f>
        <v/>
      </c>
      <c r="T139" s="30"/>
      <c r="U139" s="30"/>
      <c r="V139" s="30"/>
      <c r="W139" s="42" t="b">
        <f t="shared" ref="W139:W144" si="1">(H139=EUconst_NA)</f>
        <v>0</v>
      </c>
    </row>
    <row r="140" spans="1:23" s="32" customFormat="1" ht="12.75" customHeight="1" x14ac:dyDescent="0.2">
      <c r="A140" s="30"/>
      <c r="D140" s="34" t="s">
        <v>317</v>
      </c>
      <c r="E140" s="1216" t="str">
        <f>Translations!$B$521</f>
        <v>Factor de emisie (preliminar)</v>
      </c>
      <c r="F140" s="1216"/>
      <c r="G140" s="1216"/>
      <c r="H140" s="40" t="str">
        <f>IF(H21="","",IF(CNTR_Category="A",INDEX(EUwideConstants!$G:$G,MATCH(Q140,EUwideConstants!$Q:$Q,0)),INDEX(EUwideConstants!$N:$N,MATCH(Q140,EUwideConstants!$Q:$Q,0))))</f>
        <v/>
      </c>
      <c r="I140" s="227"/>
      <c r="J140" s="1218" t="str">
        <f t="shared" si="0"/>
        <v/>
      </c>
      <c r="K140" s="1219"/>
      <c r="L140" s="1219"/>
      <c r="M140" s="1219"/>
      <c r="N140" s="1220"/>
      <c r="P140" s="39"/>
      <c r="Q140" s="113" t="str">
        <f>EUconst_CNTR_EF&amp;H21</f>
        <v>EF_</v>
      </c>
      <c r="R140" s="39"/>
      <c r="S140" s="41" t="str">
        <f>IF(ISBLANK(I140),"",IF(I140=EUconst_NA,"",INDEX(EUwideConstants!$H:$M,MATCH(Q140,EUwideConstants!$Q:$Q,0),MATCH(I140,CNTR_TierList,0))))</f>
        <v/>
      </c>
      <c r="T140" s="30"/>
      <c r="U140" s="30"/>
      <c r="V140" s="30"/>
      <c r="W140" s="42" t="b">
        <f t="shared" si="1"/>
        <v>0</v>
      </c>
    </row>
    <row r="141" spans="1:23" s="32" customFormat="1" ht="12.75" customHeight="1" x14ac:dyDescent="0.2">
      <c r="A141" s="30"/>
      <c r="D141" s="34" t="s">
        <v>475</v>
      </c>
      <c r="E141" s="1216" t="str">
        <f>Translations!$B$522</f>
        <v>Factor de oxidare</v>
      </c>
      <c r="F141" s="1216"/>
      <c r="G141" s="1216"/>
      <c r="H141" s="40" t="str">
        <f>IF(H21="","",IF(CNTR_Category="A",INDEX(EUwideConstants!$G:$G,MATCH(Q141,EUwideConstants!$Q:$Q,0)),INDEX(EUwideConstants!$N:$N,MATCH(Q141,EUwideConstants!$Q:$Q,0))))</f>
        <v/>
      </c>
      <c r="I141" s="227"/>
      <c r="J141" s="1218" t="str">
        <f t="shared" si="0"/>
        <v/>
      </c>
      <c r="K141" s="1219"/>
      <c r="L141" s="1219"/>
      <c r="M141" s="1219"/>
      <c r="N141" s="1220"/>
      <c r="P141" s="39"/>
      <c r="Q141" s="113" t="str">
        <f>EUconst_CNTR_OxidationFactor&amp;H21</f>
        <v>OxF_</v>
      </c>
      <c r="R141" s="39"/>
      <c r="S141" s="41" t="str">
        <f>IF(ISBLANK(I141),"",IF(I141=EUconst_NA,"",INDEX(EUwideConstants!$H:$M,MATCH(Q141,EUwideConstants!$Q:$Q,0),MATCH(I141,CNTR_TierList,0))))</f>
        <v/>
      </c>
      <c r="T141" s="30"/>
      <c r="U141" s="30"/>
      <c r="V141" s="30"/>
      <c r="W141" s="42" t="b">
        <f t="shared" si="1"/>
        <v>0</v>
      </c>
    </row>
    <row r="142" spans="1:23" s="32" customFormat="1" ht="12.75" customHeight="1" x14ac:dyDescent="0.2">
      <c r="A142" s="30"/>
      <c r="D142" s="34" t="s">
        <v>476</v>
      </c>
      <c r="E142" s="1216" t="str">
        <f>Translations!$B$523</f>
        <v>Factor de conversie</v>
      </c>
      <c r="F142" s="1216"/>
      <c r="G142" s="1216"/>
      <c r="H142" s="40" t="str">
        <f>IF(H21="","",IF(CNTR_Category="A",INDEX(EUwideConstants!$G:$G,MATCH(Q142,EUwideConstants!$Q:$Q,0)),INDEX(EUwideConstants!$N:$N,MATCH(Q142,EUwideConstants!$Q:$Q,0))))</f>
        <v/>
      </c>
      <c r="I142" s="227"/>
      <c r="J142" s="1218" t="str">
        <f t="shared" si="0"/>
        <v/>
      </c>
      <c r="K142" s="1219"/>
      <c r="L142" s="1219"/>
      <c r="M142" s="1219"/>
      <c r="N142" s="1220"/>
      <c r="P142" s="39"/>
      <c r="Q142" s="113" t="str">
        <f>EUconst_CNTR_ConversionFactor&amp;H21</f>
        <v>ConvF_</v>
      </c>
      <c r="R142" s="39"/>
      <c r="S142" s="41" t="str">
        <f>IF(ISBLANK(I142),"",IF(I142=EUconst_NA,"",INDEX(EUwideConstants!$H:$M,MATCH(Q142,EUwideConstants!$Q:$Q,0),MATCH(I142,CNTR_TierList,0))))</f>
        <v/>
      </c>
      <c r="T142" s="30"/>
      <c r="U142" s="30"/>
      <c r="V142" s="30"/>
      <c r="W142" s="42" t="b">
        <f t="shared" si="1"/>
        <v>0</v>
      </c>
    </row>
    <row r="143" spans="1:23" s="32" customFormat="1" ht="12.75" customHeight="1" x14ac:dyDescent="0.2">
      <c r="A143" s="30"/>
      <c r="D143" s="34" t="s">
        <v>477</v>
      </c>
      <c r="E143" s="1216" t="str">
        <f>Translations!$B$524</f>
        <v>Conținutul de carbon</v>
      </c>
      <c r="F143" s="1216"/>
      <c r="G143" s="1216"/>
      <c r="H143" s="40" t="str">
        <f>IF(H21="","",IF(CNTR_Category="A",INDEX(EUwideConstants!$G:$G,MATCH(Q143,EUwideConstants!$Q:$Q,0)),INDEX(EUwideConstants!$N:$N,MATCH(Q143,EUwideConstants!$Q:$Q,0))))</f>
        <v/>
      </c>
      <c r="I143" s="227"/>
      <c r="J143" s="1218" t="str">
        <f t="shared" si="0"/>
        <v/>
      </c>
      <c r="K143" s="1219"/>
      <c r="L143" s="1219"/>
      <c r="M143" s="1219"/>
      <c r="N143" s="1220"/>
      <c r="P143" s="244"/>
      <c r="Q143" s="113" t="str">
        <f>EUconst_CNTR_CarbonContent&amp;H21</f>
        <v>CarbC_</v>
      </c>
      <c r="R143" s="39"/>
      <c r="S143" s="41" t="str">
        <f>IF(ISBLANK(I143),"",IF(I143=EUconst_NA,"",INDEX(EUwideConstants!$H:$M,MATCH(Q143,EUwideConstants!$Q:$Q,0),MATCH(I143,CNTR_TierList,0))))</f>
        <v/>
      </c>
      <c r="T143" s="30"/>
      <c r="U143" s="30"/>
      <c r="V143" s="30"/>
      <c r="W143" s="42" t="b">
        <f t="shared" si="1"/>
        <v>0</v>
      </c>
    </row>
    <row r="144" spans="1:23" s="32" customFormat="1" ht="12.75" customHeight="1" x14ac:dyDescent="0.2">
      <c r="A144" s="30"/>
      <c r="D144" s="34" t="s">
        <v>478</v>
      </c>
      <c r="E144" s="1216" t="str">
        <f>Translations!$B$525</f>
        <v>Fracțiunea de biomasă (dacă este cazul)</v>
      </c>
      <c r="F144" s="1216"/>
      <c r="G144" s="1216"/>
      <c r="H144" s="40" t="str">
        <f>IF(H21="","",IF(CNTR_Category="A",INDEX(EUwideConstants!$G:$G,MATCH(Q144,EUwideConstants!$Q:$Q,0)),INDEX(EUwideConstants!$N:$N,MATCH(Q144,EUwideConstants!$Q:$Q,0))))</f>
        <v/>
      </c>
      <c r="I144" s="227"/>
      <c r="J144" s="1218" t="str">
        <f t="shared" si="0"/>
        <v/>
      </c>
      <c r="K144" s="1219"/>
      <c r="L144" s="1219"/>
      <c r="M144" s="1219"/>
      <c r="N144" s="1220"/>
      <c r="P144" s="39"/>
      <c r="Q144" s="113" t="str">
        <f>EUconst_CNTR_BiomassContent&amp;H21</f>
        <v>BioC_</v>
      </c>
      <c r="R144" s="39"/>
      <c r="S144" s="41" t="str">
        <f>IF(ISBLANK(I144),"",IF(I144=EUconst_NA,"",INDEX(EUwideConstants!$H:$M,MATCH(Q144,EUwideConstants!$Q:$Q,0),MATCH(I144,CNTR_TierList,0))))</f>
        <v/>
      </c>
      <c r="T144" s="30"/>
      <c r="U144" s="30"/>
      <c r="V144" s="30"/>
      <c r="W144" s="42" t="b">
        <f t="shared" si="1"/>
        <v>0</v>
      </c>
    </row>
    <row r="145" spans="1:23" s="32" customFormat="1" x14ac:dyDescent="0.2">
      <c r="A145" s="89" t="s">
        <v>413</v>
      </c>
      <c r="D145" s="459" t="str">
        <f>Translations!$B$452</f>
        <v>Exemplu de date:</v>
      </c>
      <c r="P145" s="39"/>
      <c r="Q145" s="39"/>
      <c r="R145" s="39"/>
      <c r="S145" s="30"/>
      <c r="T145" s="30"/>
      <c r="U145" s="30"/>
      <c r="V145" s="30"/>
      <c r="W145" s="30"/>
    </row>
    <row r="146" spans="1:23" s="32" customFormat="1" ht="25.5" customHeight="1" x14ac:dyDescent="0.2">
      <c r="A146" s="89" t="s">
        <v>413</v>
      </c>
      <c r="E146" s="1221" t="str">
        <f>Translations!$B$516</f>
        <v>Parametrul de calcul</v>
      </c>
      <c r="F146" s="1221"/>
      <c r="G146" s="1221"/>
      <c r="H146" s="62" t="str">
        <f>Translations!$B$517</f>
        <v>Nivel minim cerut</v>
      </c>
      <c r="I146" s="62" t="str">
        <f>Translations!$B$518</f>
        <v>Nivel aplicat</v>
      </c>
      <c r="J146" s="1224" t="str">
        <f>Translations!$B$526</f>
        <v>Textul integral pentru nivelul aplicat</v>
      </c>
      <c r="K146" s="1225"/>
      <c r="L146" s="1225"/>
      <c r="M146" s="1225"/>
      <c r="N146" s="1226"/>
      <c r="P146" s="39"/>
      <c r="Q146" s="39"/>
      <c r="R146" s="39"/>
      <c r="S146" s="19" t="s">
        <v>318</v>
      </c>
      <c r="T146" s="30"/>
      <c r="U146" s="30"/>
      <c r="V146" s="30"/>
      <c r="W146" s="64" t="s">
        <v>387</v>
      </c>
    </row>
    <row r="147" spans="1:23" s="32" customFormat="1" ht="12.75" customHeight="1" x14ac:dyDescent="0.2">
      <c r="A147" s="89" t="s">
        <v>413</v>
      </c>
      <c r="D147" s="34" t="s">
        <v>316</v>
      </c>
      <c r="E147" s="1216" t="str">
        <f>Translations!$B$520</f>
        <v>Puterea calorică netă (PCN)</v>
      </c>
      <c r="F147" s="1216"/>
      <c r="G147" s="1216"/>
      <c r="H147" s="303" t="s">
        <v>500</v>
      </c>
      <c r="I147" s="303">
        <v>3</v>
      </c>
      <c r="J147" s="1261" t="str">
        <f>Translations!$B$527</f>
        <v>Analize de laborator</v>
      </c>
      <c r="K147" s="1275"/>
      <c r="L147" s="1275"/>
      <c r="M147" s="1275"/>
      <c r="N147" s="1262"/>
      <c r="P147" s="39"/>
      <c r="Q147" s="113"/>
      <c r="R147" s="39"/>
      <c r="S147" s="41"/>
      <c r="T147" s="30"/>
      <c r="U147" s="30"/>
      <c r="V147" s="30"/>
      <c r="W147" s="42" t="b">
        <f t="shared" ref="W147:W152" si="2">(H147=EUconst_NA)</f>
        <v>0</v>
      </c>
    </row>
    <row r="148" spans="1:23" s="32" customFormat="1" ht="12.75" customHeight="1" x14ac:dyDescent="0.2">
      <c r="A148" s="89" t="s">
        <v>413</v>
      </c>
      <c r="D148" s="34" t="s">
        <v>317</v>
      </c>
      <c r="E148" s="1216" t="str">
        <f>Translations!$B$521</f>
        <v>Factor de emisie (preliminar)</v>
      </c>
      <c r="F148" s="1216"/>
      <c r="G148" s="1216"/>
      <c r="H148" s="303" t="s">
        <v>500</v>
      </c>
      <c r="I148" s="303">
        <v>3</v>
      </c>
      <c r="J148" s="1261" t="str">
        <f>Translations!$B$527</f>
        <v>Analize de laborator</v>
      </c>
      <c r="K148" s="1275"/>
      <c r="L148" s="1275"/>
      <c r="M148" s="1275"/>
      <c r="N148" s="1262"/>
      <c r="P148" s="39"/>
      <c r="Q148" s="113"/>
      <c r="R148" s="39"/>
      <c r="S148" s="41"/>
      <c r="T148" s="30"/>
      <c r="U148" s="30"/>
      <c r="V148" s="30"/>
      <c r="W148" s="42" t="b">
        <f t="shared" si="2"/>
        <v>0</v>
      </c>
    </row>
    <row r="149" spans="1:23" s="32" customFormat="1" ht="12.75" customHeight="1" x14ac:dyDescent="0.2">
      <c r="A149" s="89" t="s">
        <v>413</v>
      </c>
      <c r="D149" s="34" t="s">
        <v>475</v>
      </c>
      <c r="E149" s="1216" t="str">
        <f>Translations!$B$522</f>
        <v>Factor de oxidare</v>
      </c>
      <c r="F149" s="1216"/>
      <c r="G149" s="1216"/>
      <c r="H149" s="303">
        <v>1</v>
      </c>
      <c r="I149" s="303">
        <v>1</v>
      </c>
      <c r="J149" s="1261" t="str">
        <f>Translations!$B$529</f>
        <v xml:space="preserve">Valoare implicită FO=1 </v>
      </c>
      <c r="K149" s="1275"/>
      <c r="L149" s="1275"/>
      <c r="M149" s="1275"/>
      <c r="N149" s="1262"/>
      <c r="P149" s="39"/>
      <c r="Q149" s="113"/>
      <c r="R149" s="39"/>
      <c r="S149" s="41"/>
      <c r="T149" s="30"/>
      <c r="U149" s="30"/>
      <c r="V149" s="30"/>
      <c r="W149" s="42" t="b">
        <f t="shared" si="2"/>
        <v>0</v>
      </c>
    </row>
    <row r="150" spans="1:23" s="32" customFormat="1" ht="12.75" customHeight="1" x14ac:dyDescent="0.2">
      <c r="A150" s="89" t="s">
        <v>413</v>
      </c>
      <c r="D150" s="34" t="s">
        <v>476</v>
      </c>
      <c r="E150" s="1216" t="str">
        <f>Translations!$B$523</f>
        <v>Factor de conversie</v>
      </c>
      <c r="F150" s="1216"/>
      <c r="G150" s="1216"/>
      <c r="H150" s="303" t="str">
        <f>Translations!$B$530</f>
        <v>n.a.</v>
      </c>
      <c r="I150" s="458"/>
      <c r="J150" s="1259" t="s">
        <v>307</v>
      </c>
      <c r="K150" s="1277"/>
      <c r="L150" s="1277"/>
      <c r="M150" s="1277"/>
      <c r="N150" s="1260"/>
      <c r="P150" s="39"/>
      <c r="Q150" s="113"/>
      <c r="R150" s="39"/>
      <c r="S150" s="41"/>
      <c r="T150" s="30"/>
      <c r="U150" s="30"/>
      <c r="V150" s="30"/>
      <c r="W150" s="42" t="b">
        <f t="shared" si="2"/>
        <v>1</v>
      </c>
    </row>
    <row r="151" spans="1:23" s="32" customFormat="1" ht="12.75" customHeight="1" x14ac:dyDescent="0.2">
      <c r="A151" s="89" t="s">
        <v>413</v>
      </c>
      <c r="D151" s="34" t="s">
        <v>477</v>
      </c>
      <c r="E151" s="1216" t="str">
        <f>Translations!$B$524</f>
        <v>Conținutul de carbon</v>
      </c>
      <c r="F151" s="1216"/>
      <c r="G151" s="1216"/>
      <c r="H151" s="303" t="str">
        <f>Translations!$B$530</f>
        <v>n.a.</v>
      </c>
      <c r="I151" s="458"/>
      <c r="J151" s="1259" t="s">
        <v>307</v>
      </c>
      <c r="K151" s="1277"/>
      <c r="L151" s="1277"/>
      <c r="M151" s="1277"/>
      <c r="N151" s="1260"/>
      <c r="P151" s="244"/>
      <c r="Q151" s="113"/>
      <c r="R151" s="39"/>
      <c r="S151" s="41"/>
      <c r="T151" s="30"/>
      <c r="U151" s="30"/>
      <c r="V151" s="30"/>
      <c r="W151" s="42" t="b">
        <f t="shared" si="2"/>
        <v>1</v>
      </c>
    </row>
    <row r="152" spans="1:23" s="32" customFormat="1" ht="12.75" customHeight="1" x14ac:dyDescent="0.2">
      <c r="A152" s="89" t="s">
        <v>413</v>
      </c>
      <c r="D152" s="34" t="s">
        <v>478</v>
      </c>
      <c r="E152" s="1216" t="str">
        <f>Translations!$B$525</f>
        <v>Fracțiunea de biomasă (dacă este cazul)</v>
      </c>
      <c r="F152" s="1216"/>
      <c r="G152" s="1216"/>
      <c r="H152" s="303" t="s">
        <v>307</v>
      </c>
      <c r="I152" s="303" t="str">
        <f>Translations!$B$530</f>
        <v>n.a.</v>
      </c>
      <c r="J152" s="1261" t="s">
        <v>307</v>
      </c>
      <c r="K152" s="1275"/>
      <c r="L152" s="1275"/>
      <c r="M152" s="1275"/>
      <c r="N152" s="1262"/>
      <c r="P152" s="39"/>
      <c r="Q152" s="113"/>
      <c r="R152" s="39"/>
      <c r="S152" s="41"/>
      <c r="T152" s="30"/>
      <c r="U152" s="30"/>
      <c r="V152" s="30"/>
      <c r="W152" s="42" t="b">
        <f t="shared" si="2"/>
        <v>0</v>
      </c>
    </row>
    <row r="153" spans="1:23" s="32" customFormat="1" ht="5.0999999999999996" customHeight="1" x14ac:dyDescent="0.2">
      <c r="A153" s="30"/>
      <c r="D153" s="31"/>
      <c r="P153" s="39"/>
      <c r="Q153" s="30"/>
      <c r="R153" s="30"/>
      <c r="S153" s="30"/>
      <c r="T153" s="30"/>
      <c r="U153" s="30"/>
      <c r="V153" s="30"/>
      <c r="W153" s="30"/>
    </row>
    <row r="154" spans="1:23" s="32" customFormat="1" ht="12.75" customHeight="1" x14ac:dyDescent="0.2">
      <c r="A154" s="30"/>
      <c r="D154" s="31"/>
      <c r="E154" s="1046" t="str">
        <f>Translations!$B$531</f>
        <v>În funcție de nivelul selectat (valori implicite sau analiză de laborator), trebuie să introduceți următoarele informații pentru fiecare parametru de calcul, după caz:</v>
      </c>
      <c r="F154" s="1046"/>
      <c r="G154" s="1046"/>
      <c r="H154" s="1046"/>
      <c r="I154" s="1046"/>
      <c r="J154" s="1046"/>
      <c r="K154" s="1046"/>
      <c r="L154" s="1046"/>
      <c r="M154" s="1046"/>
      <c r="N154" s="1046"/>
      <c r="P154" s="39"/>
      <c r="Q154" s="30"/>
      <c r="R154" s="30"/>
      <c r="S154" s="30"/>
      <c r="T154" s="30"/>
      <c r="U154" s="30"/>
      <c r="V154" s="30"/>
      <c r="W154" s="30"/>
    </row>
    <row r="155" spans="1:23" s="32" customFormat="1" ht="25.5" customHeight="1" x14ac:dyDescent="0.2">
      <c r="A155" s="30"/>
      <c r="D155" s="31"/>
      <c r="E155" s="1046" t="str">
        <f>Translations!$B$532</f>
        <v>În cazul în care se folosește valoarea implicită, introduceți valoarea, unitatea și sursa din literatura de specialitate făcând trimitere la tabelul 7(d) din foaia precedentă. Valoarea trebuie să reflecte valoarea constantă la momentul notificării planului de monitorizare.</v>
      </c>
      <c r="F155" s="1046"/>
      <c r="G155" s="1046"/>
      <c r="H155" s="1046"/>
      <c r="I155" s="1046"/>
      <c r="J155" s="1046"/>
      <c r="K155" s="1046"/>
      <c r="L155" s="1046"/>
      <c r="M155" s="1046"/>
      <c r="N155" s="1046"/>
      <c r="P155" s="39"/>
      <c r="Q155" s="30"/>
      <c r="R155" s="30"/>
      <c r="S155" s="30"/>
      <c r="T155" s="30"/>
      <c r="U155" s="30"/>
      <c r="V155" s="30"/>
      <c r="W155" s="30"/>
    </row>
    <row r="156" spans="1:23" s="32" customFormat="1" ht="25.5" customHeight="1" x14ac:dyDescent="0.2">
      <c r="A156" s="30"/>
      <c r="D156" s="31"/>
      <c r="E156" s="1046" t="str">
        <f>Translations!$B$533</f>
        <v>În cazul în care este necesară o analiză de laborator, introduceți metoda de analiză/laboratorul prin trimitere la tabelul 7(e) din foaia precedentă, o trimitere la planul dvs. de eșantionare și frecvența de analiză care trebuie aplicată.</v>
      </c>
      <c r="F156" s="1046"/>
      <c r="G156" s="1046"/>
      <c r="H156" s="1046"/>
      <c r="I156" s="1046"/>
      <c r="J156" s="1046"/>
      <c r="K156" s="1046"/>
      <c r="L156" s="1046"/>
      <c r="M156" s="1046"/>
      <c r="N156" s="1046"/>
      <c r="P156" s="39"/>
      <c r="Q156" s="30"/>
      <c r="R156" s="30"/>
      <c r="S156" s="30"/>
      <c r="T156" s="30"/>
      <c r="U156" s="30"/>
      <c r="V156" s="30"/>
      <c r="W156" s="30"/>
    </row>
    <row r="157" spans="1:23" s="32" customFormat="1" x14ac:dyDescent="0.2">
      <c r="A157" s="30"/>
      <c r="D157" s="31"/>
      <c r="E157" s="156"/>
      <c r="F157" s="156"/>
      <c r="G157" s="156"/>
      <c r="H157" s="156"/>
      <c r="I157" s="156"/>
      <c r="J157" s="156"/>
      <c r="K157" s="156"/>
      <c r="L157" s="156"/>
      <c r="M157" s="156"/>
      <c r="N157" s="156"/>
      <c r="P157" s="39"/>
      <c r="Q157" s="30"/>
      <c r="R157" s="30"/>
      <c r="S157" s="30"/>
      <c r="T157" s="30"/>
      <c r="U157" s="30"/>
      <c r="V157" s="30"/>
      <c r="W157" s="30"/>
    </row>
    <row r="158" spans="1:23" s="32" customFormat="1" x14ac:dyDescent="0.2">
      <c r="A158" s="30"/>
      <c r="D158" s="31" t="s">
        <v>405</v>
      </c>
      <c r="E158" s="35" t="str">
        <f>Translations!$B$534</f>
        <v>Detalii privind parametrii de calcul:</v>
      </c>
      <c r="F158" s="156"/>
      <c r="G158" s="156"/>
      <c r="H158" s="156"/>
      <c r="I158" s="156"/>
      <c r="J158" s="156"/>
      <c r="K158" s="156"/>
      <c r="L158" s="156"/>
      <c r="M158" s="156"/>
      <c r="N158" s="156"/>
      <c r="P158" s="39"/>
      <c r="Q158" s="30"/>
      <c r="R158" s="30"/>
      <c r="S158" s="30"/>
      <c r="T158" s="30"/>
      <c r="U158" s="30"/>
      <c r="V158" s="30"/>
      <c r="W158" s="30"/>
    </row>
    <row r="159" spans="1:23" s="32" customFormat="1" ht="5.0999999999999996" customHeight="1" x14ac:dyDescent="0.2">
      <c r="A159" s="30"/>
      <c r="D159" s="31"/>
      <c r="E159" s="156"/>
      <c r="F159" s="156"/>
      <c r="G159" s="156"/>
      <c r="H159" s="156"/>
      <c r="I159" s="156"/>
      <c r="J159" s="156"/>
      <c r="K159" s="156"/>
      <c r="L159" s="156"/>
      <c r="M159" s="156"/>
      <c r="N159" s="156"/>
      <c r="P159" s="39"/>
      <c r="Q159" s="30"/>
      <c r="R159" s="30"/>
      <c r="S159" s="30"/>
      <c r="T159" s="30"/>
      <c r="U159" s="30"/>
      <c r="V159" s="30"/>
      <c r="W159" s="30"/>
    </row>
    <row r="160" spans="1:23" s="32" customFormat="1" ht="25.5" customHeight="1" x14ac:dyDescent="0.2">
      <c r="A160" s="30"/>
      <c r="E160" s="1221" t="str">
        <f t="shared" ref="E160:E166" si="3">E138</f>
        <v>Parametrul de calcul</v>
      </c>
      <c r="F160" s="1221"/>
      <c r="G160" s="1221"/>
      <c r="H160" s="62" t="str">
        <f>I138</f>
        <v>Nivel aplicat</v>
      </c>
      <c r="I160" s="63" t="str">
        <f>Translations!$B$535</f>
        <v>Valoare implicită</v>
      </c>
      <c r="J160" s="63" t="str">
        <f>Translations!$B$536</f>
        <v>Unitate</v>
      </c>
      <c r="K160" s="63" t="str">
        <f>Translations!$B$537</f>
        <v>Ref. sursă</v>
      </c>
      <c r="L160" s="63" t="str">
        <f>Translations!$B$538</f>
        <v>Ref. analiză</v>
      </c>
      <c r="M160" s="63" t="str">
        <f>Translations!$B$539</f>
        <v>Ref. eșantionare</v>
      </c>
      <c r="N160" s="63" t="str">
        <f>Translations!$B$540</f>
        <v>Frecvența analizei</v>
      </c>
      <c r="P160" s="39"/>
      <c r="Q160" s="30"/>
      <c r="R160" s="30"/>
      <c r="S160" s="64" t="s">
        <v>131</v>
      </c>
      <c r="T160" s="30"/>
      <c r="U160" s="30"/>
      <c r="V160" s="30"/>
      <c r="W160" s="64" t="s">
        <v>387</v>
      </c>
    </row>
    <row r="161" spans="1:23" s="32" customFormat="1" ht="12.75" customHeight="1" x14ac:dyDescent="0.2">
      <c r="A161" s="30"/>
      <c r="D161" s="34" t="s">
        <v>316</v>
      </c>
      <c r="E161" s="1216" t="str">
        <f t="shared" si="3"/>
        <v>Puterea calorică netă (PCN)</v>
      </c>
      <c r="F161" s="1216"/>
      <c r="G161" s="1216"/>
      <c r="H161" s="40" t="str">
        <f t="shared" ref="H161:H166" si="4">IF(OR(ISBLANK(I139),I139=EUconst_NA),"",I139)</f>
        <v/>
      </c>
      <c r="I161" s="227"/>
      <c r="J161" s="227"/>
      <c r="K161" s="249"/>
      <c r="L161" s="248"/>
      <c r="M161" s="248"/>
      <c r="N161" s="231"/>
      <c r="P161" s="244"/>
      <c r="Q161" s="30"/>
      <c r="R161" s="30"/>
      <c r="S161" s="75" t="str">
        <f>IF(H161="","",IF(I139=EUconst_NA,"",INDEX(EUwideConstants!$AJ:$AN,MATCH(Q139,EUwideConstants!$Q:$Q,0),MATCH(I139,CNTR_TierList,0))))</f>
        <v/>
      </c>
      <c r="T161" s="30"/>
      <c r="U161" s="30"/>
      <c r="V161" s="30"/>
      <c r="W161" s="42" t="b">
        <f t="shared" ref="W161:W166" si="5">OR(H161="",H161=EUconst_NA,J139=EUconst_NotApplicable)</f>
        <v>1</v>
      </c>
    </row>
    <row r="162" spans="1:23" s="32" customFormat="1" ht="12.75" customHeight="1" x14ac:dyDescent="0.2">
      <c r="A162" s="30"/>
      <c r="D162" s="34" t="s">
        <v>317</v>
      </c>
      <c r="E162" s="1216" t="str">
        <f t="shared" si="3"/>
        <v>Factor de emisie (preliminar)</v>
      </c>
      <c r="F162" s="1216"/>
      <c r="G162" s="1216"/>
      <c r="H162" s="40" t="str">
        <f t="shared" si="4"/>
        <v/>
      </c>
      <c r="I162" s="232"/>
      <c r="J162" s="227"/>
      <c r="K162" s="248"/>
      <c r="L162" s="316"/>
      <c r="M162" s="316"/>
      <c r="N162" s="231"/>
      <c r="P162" s="39"/>
      <c r="Q162" s="30"/>
      <c r="R162" s="30"/>
      <c r="S162" s="75" t="str">
        <f>IF(H162="","",IF(I140=EUconst_NA,"",INDEX(EUwideConstants!$AJ:$AN,MATCH(Q140,EUwideConstants!$Q:$Q,0),MATCH(I140,CNTR_TierList,0))))</f>
        <v/>
      </c>
      <c r="T162" s="30"/>
      <c r="U162" s="30"/>
      <c r="V162" s="30"/>
      <c r="W162" s="42" t="b">
        <f t="shared" si="5"/>
        <v>1</v>
      </c>
    </row>
    <row r="163" spans="1:23" s="32" customFormat="1" ht="12.75" customHeight="1" x14ac:dyDescent="0.2">
      <c r="A163" s="30"/>
      <c r="D163" s="34" t="s">
        <v>475</v>
      </c>
      <c r="E163" s="1216" t="str">
        <f t="shared" si="3"/>
        <v>Factor de oxidare</v>
      </c>
      <c r="F163" s="1216"/>
      <c r="G163" s="1216"/>
      <c r="H163" s="40" t="str">
        <f t="shared" si="4"/>
        <v/>
      </c>
      <c r="I163" s="227"/>
      <c r="J163" s="227"/>
      <c r="K163" s="248"/>
      <c r="L163" s="248"/>
      <c r="M163" s="248"/>
      <c r="N163" s="231"/>
      <c r="P163" s="39"/>
      <c r="Q163" s="30"/>
      <c r="R163" s="30"/>
      <c r="S163" s="75" t="str">
        <f>IF(H163="","",IF(I141=EUconst_NA,"",INDEX(EUwideConstants!$AJ:$AN,MATCH(Q141,EUwideConstants!$Q:$Q,0),MATCH(I141,CNTR_TierList,0))))</f>
        <v/>
      </c>
      <c r="T163" s="30"/>
      <c r="U163" s="30"/>
      <c r="V163" s="30"/>
      <c r="W163" s="42" t="b">
        <f t="shared" si="5"/>
        <v>1</v>
      </c>
    </row>
    <row r="164" spans="1:23" s="32" customFormat="1" ht="12.75" customHeight="1" x14ac:dyDescent="0.2">
      <c r="A164" s="30"/>
      <c r="D164" s="34" t="s">
        <v>476</v>
      </c>
      <c r="E164" s="1216" t="str">
        <f t="shared" si="3"/>
        <v>Factor de conversie</v>
      </c>
      <c r="F164" s="1216"/>
      <c r="G164" s="1216"/>
      <c r="H164" s="40" t="str">
        <f t="shared" si="4"/>
        <v/>
      </c>
      <c r="I164" s="227"/>
      <c r="J164" s="227"/>
      <c r="K164" s="248"/>
      <c r="L164" s="316"/>
      <c r="M164" s="248"/>
      <c r="N164" s="231"/>
      <c r="P164" s="39"/>
      <c r="Q164" s="30"/>
      <c r="R164" s="30"/>
      <c r="S164" s="75" t="str">
        <f>IF(H164="","",IF(I142=EUconst_NA,"",INDEX(EUwideConstants!$AJ:$AN,MATCH(Q142,EUwideConstants!$Q:$Q,0),MATCH(I142,CNTR_TierList,0))))</f>
        <v/>
      </c>
      <c r="T164" s="30"/>
      <c r="U164" s="30"/>
      <c r="V164" s="30"/>
      <c r="W164" s="42" t="b">
        <f t="shared" si="5"/>
        <v>1</v>
      </c>
    </row>
    <row r="165" spans="1:23" s="32" customFormat="1" ht="12.75" customHeight="1" x14ac:dyDescent="0.2">
      <c r="A165" s="30"/>
      <c r="D165" s="34" t="s">
        <v>477</v>
      </c>
      <c r="E165" s="1216" t="str">
        <f t="shared" si="3"/>
        <v>Conținutul de carbon</v>
      </c>
      <c r="F165" s="1216"/>
      <c r="G165" s="1216"/>
      <c r="H165" s="40" t="str">
        <f t="shared" si="4"/>
        <v/>
      </c>
      <c r="I165" s="227"/>
      <c r="J165" s="227"/>
      <c r="K165" s="248"/>
      <c r="L165" s="248"/>
      <c r="M165" s="248"/>
      <c r="N165" s="231"/>
      <c r="P165" s="39"/>
      <c r="Q165" s="30"/>
      <c r="R165" s="30"/>
      <c r="S165" s="75" t="str">
        <f>IF(H165="","",IF(I143=EUconst_NA,"",INDEX(EUwideConstants!$AJ:$AN,MATCH(Q143,EUwideConstants!$Q:$Q,0),MATCH(I143,CNTR_TierList,0))))</f>
        <v/>
      </c>
      <c r="T165" s="30"/>
      <c r="U165" s="30"/>
      <c r="V165" s="30"/>
      <c r="W165" s="42" t="b">
        <f t="shared" si="5"/>
        <v>1</v>
      </c>
    </row>
    <row r="166" spans="1:23" s="32" customFormat="1" ht="12.75" customHeight="1" x14ac:dyDescent="0.2">
      <c r="A166" s="30"/>
      <c r="D166" s="34" t="s">
        <v>478</v>
      </c>
      <c r="E166" s="1216" t="str">
        <f t="shared" si="3"/>
        <v>Fracțiunea de biomasă (dacă este cazul)</v>
      </c>
      <c r="F166" s="1216"/>
      <c r="G166" s="1216"/>
      <c r="H166" s="40" t="str">
        <f t="shared" si="4"/>
        <v/>
      </c>
      <c r="I166" s="227"/>
      <c r="J166" s="232"/>
      <c r="K166" s="248"/>
      <c r="L166" s="248"/>
      <c r="M166" s="248"/>
      <c r="N166" s="231"/>
      <c r="P166" s="58"/>
      <c r="Q166" s="30"/>
      <c r="R166" s="30"/>
      <c r="S166" s="75" t="str">
        <f>IF(H166="","",IF(I144=EUconst_NA,"",INDEX(EUwideConstants!$AJ:$AN,MATCH(Q144,EUwideConstants!$Q:$Q,0),MATCH(I144,CNTR_TierList,0))))</f>
        <v/>
      </c>
      <c r="T166" s="30"/>
      <c r="U166" s="30"/>
      <c r="V166" s="30"/>
      <c r="W166" s="42" t="b">
        <f t="shared" si="5"/>
        <v>1</v>
      </c>
    </row>
    <row r="167" spans="1:23" s="32" customFormat="1" x14ac:dyDescent="0.2">
      <c r="A167" s="89" t="s">
        <v>413</v>
      </c>
      <c r="D167" s="459" t="str">
        <f>Translations!$B$452</f>
        <v>Exemplu de date:</v>
      </c>
      <c r="P167" s="39"/>
      <c r="Q167" s="39"/>
      <c r="R167" s="39"/>
      <c r="S167" s="30"/>
      <c r="T167" s="30"/>
      <c r="U167" s="30"/>
      <c r="V167" s="30"/>
      <c r="W167" s="30"/>
    </row>
    <row r="168" spans="1:23" s="32" customFormat="1" ht="25.5" customHeight="1" x14ac:dyDescent="0.2">
      <c r="A168" s="89" t="s">
        <v>413</v>
      </c>
      <c r="E168" s="1221" t="str">
        <f>E154</f>
        <v>În funcție de nivelul selectat (valori implicite sau analiză de laborator), trebuie să introduceți următoarele informații pentru fiecare parametru de calcul, după caz:</v>
      </c>
      <c r="F168" s="1221"/>
      <c r="G168" s="1221"/>
      <c r="H168" s="62" t="str">
        <f>H160</f>
        <v>Nivel aplicat</v>
      </c>
      <c r="I168" s="63" t="str">
        <f t="shared" ref="I168:N168" si="6">I160</f>
        <v>Valoare implicită</v>
      </c>
      <c r="J168" s="63" t="str">
        <f t="shared" si="6"/>
        <v>Unitate</v>
      </c>
      <c r="K168" s="63" t="str">
        <f t="shared" si="6"/>
        <v>Ref. sursă</v>
      </c>
      <c r="L168" s="63" t="str">
        <f t="shared" si="6"/>
        <v>Ref. analiză</v>
      </c>
      <c r="M168" s="63" t="str">
        <f t="shared" si="6"/>
        <v>Ref. eșantionare</v>
      </c>
      <c r="N168" s="63" t="str">
        <f t="shared" si="6"/>
        <v>Frecvența analizei</v>
      </c>
      <c r="P168" s="39"/>
      <c r="Q168" s="30"/>
      <c r="R168" s="30"/>
      <c r="S168" s="64"/>
      <c r="T168" s="30"/>
      <c r="U168" s="30"/>
      <c r="V168" s="30"/>
      <c r="W168" s="64" t="s">
        <v>387</v>
      </c>
    </row>
    <row r="169" spans="1:23" s="32" customFormat="1" ht="12.75" customHeight="1" x14ac:dyDescent="0.2">
      <c r="A169" s="89" t="s">
        <v>413</v>
      </c>
      <c r="D169" s="34" t="s">
        <v>316</v>
      </c>
      <c r="E169" s="1216" t="str">
        <f t="shared" ref="E169:E174" si="7">E161</f>
        <v>Puterea calorică netă (PCN)</v>
      </c>
      <c r="F169" s="1216"/>
      <c r="G169" s="1216"/>
      <c r="H169" s="303">
        <v>3</v>
      </c>
      <c r="I169" s="303"/>
      <c r="J169" s="303"/>
      <c r="K169" s="308"/>
      <c r="L169" s="309" t="s">
        <v>538</v>
      </c>
      <c r="M169" s="309" t="str">
        <f>Translations!$B$541</f>
        <v>PCN_eșantion</v>
      </c>
      <c r="N169" s="310" t="str">
        <f>Translations!$B$542</f>
        <v>Săptămânal</v>
      </c>
      <c r="P169" s="244"/>
      <c r="Q169" s="30"/>
      <c r="R169" s="30"/>
      <c r="S169" s="75"/>
      <c r="T169" s="30"/>
      <c r="U169" s="30"/>
      <c r="V169" s="30"/>
      <c r="W169" s="42" t="b">
        <f t="shared" ref="W169:W174" si="8">OR(H169="",H169=EUconst_NA,J155=EUconst_NotApplicable)</f>
        <v>0</v>
      </c>
    </row>
    <row r="170" spans="1:23" s="32" customFormat="1" ht="12.75" customHeight="1" x14ac:dyDescent="0.2">
      <c r="A170" s="89" t="s">
        <v>413</v>
      </c>
      <c r="D170" s="34" t="s">
        <v>317</v>
      </c>
      <c r="E170" s="1216" t="str">
        <f t="shared" si="7"/>
        <v>Factor de emisie (preliminar)</v>
      </c>
      <c r="F170" s="1216"/>
      <c r="G170" s="1216"/>
      <c r="H170" s="303" t="s">
        <v>402</v>
      </c>
      <c r="I170" s="303" t="s">
        <v>308</v>
      </c>
      <c r="J170" s="303" t="s">
        <v>309</v>
      </c>
      <c r="K170" s="309" t="str">
        <f>Translations!$B$543</f>
        <v>SI5: IPCC</v>
      </c>
      <c r="L170" s="309"/>
      <c r="M170" s="309"/>
      <c r="N170" s="310"/>
      <c r="P170" s="39"/>
      <c r="Q170" s="30"/>
      <c r="R170" s="30"/>
      <c r="S170" s="75"/>
      <c r="T170" s="30"/>
      <c r="U170" s="30"/>
      <c r="V170" s="30"/>
      <c r="W170" s="42" t="b">
        <f t="shared" si="8"/>
        <v>0</v>
      </c>
    </row>
    <row r="171" spans="1:23" s="32" customFormat="1" ht="12.75" customHeight="1" x14ac:dyDescent="0.2">
      <c r="A171" s="89" t="s">
        <v>413</v>
      </c>
      <c r="D171" s="34" t="s">
        <v>475</v>
      </c>
      <c r="E171" s="1216" t="str">
        <f t="shared" si="7"/>
        <v>Factor de oxidare</v>
      </c>
      <c r="F171" s="1216"/>
      <c r="G171" s="1216"/>
      <c r="H171" s="303">
        <v>1</v>
      </c>
      <c r="I171" s="303">
        <v>100</v>
      </c>
      <c r="J171" s="303" t="s">
        <v>310</v>
      </c>
      <c r="K171" s="309" t="str">
        <f>Translations!$B$544</f>
        <v>SI1: RMR</v>
      </c>
      <c r="L171" s="309"/>
      <c r="M171" s="309"/>
      <c r="N171" s="310"/>
      <c r="P171" s="39"/>
      <c r="Q171" s="30"/>
      <c r="R171" s="30"/>
      <c r="S171" s="75"/>
      <c r="T171" s="30"/>
      <c r="U171" s="30"/>
      <c r="V171" s="30"/>
      <c r="W171" s="42" t="b">
        <f t="shared" si="8"/>
        <v>0</v>
      </c>
    </row>
    <row r="172" spans="1:23" s="32" customFormat="1" ht="12.75" customHeight="1" x14ac:dyDescent="0.2">
      <c r="A172" s="89" t="s">
        <v>413</v>
      </c>
      <c r="D172" s="34" t="s">
        <v>476</v>
      </c>
      <c r="E172" s="1216" t="str">
        <f t="shared" si="7"/>
        <v>Factor de conversie</v>
      </c>
      <c r="F172" s="1216"/>
      <c r="G172" s="1216"/>
      <c r="H172" s="458"/>
      <c r="I172" s="458"/>
      <c r="J172" s="458"/>
      <c r="K172" s="460"/>
      <c r="L172" s="460"/>
      <c r="M172" s="460"/>
      <c r="N172" s="461"/>
      <c r="P172" s="39"/>
      <c r="Q172" s="30"/>
      <c r="R172" s="30"/>
      <c r="S172" s="75"/>
      <c r="T172" s="30"/>
      <c r="U172" s="30"/>
      <c r="V172" s="30"/>
      <c r="W172" s="42" t="b">
        <f t="shared" si="8"/>
        <v>1</v>
      </c>
    </row>
    <row r="173" spans="1:23" s="32" customFormat="1" ht="12.75" customHeight="1" x14ac:dyDescent="0.2">
      <c r="A173" s="89" t="s">
        <v>413</v>
      </c>
      <c r="D173" s="34" t="s">
        <v>477</v>
      </c>
      <c r="E173" s="1216" t="str">
        <f t="shared" si="7"/>
        <v>Conținutul de carbon</v>
      </c>
      <c r="F173" s="1216"/>
      <c r="G173" s="1216"/>
      <c r="H173" s="458"/>
      <c r="I173" s="458"/>
      <c r="J173" s="458"/>
      <c r="K173" s="460"/>
      <c r="L173" s="460"/>
      <c r="M173" s="460"/>
      <c r="N173" s="461"/>
      <c r="P173" s="39"/>
      <c r="Q173" s="30"/>
      <c r="R173" s="30"/>
      <c r="S173" s="75"/>
      <c r="T173" s="30"/>
      <c r="U173" s="30"/>
      <c r="V173" s="30"/>
      <c r="W173" s="42" t="b">
        <f t="shared" si="8"/>
        <v>1</v>
      </c>
    </row>
    <row r="174" spans="1:23" s="32" customFormat="1" ht="12.75" customHeight="1" x14ac:dyDescent="0.2">
      <c r="A174" s="89" t="s">
        <v>413</v>
      </c>
      <c r="D174" s="34" t="s">
        <v>478</v>
      </c>
      <c r="E174" s="1216" t="str">
        <f t="shared" si="7"/>
        <v>Fracțiunea de biomasă (dacă este cazul)</v>
      </c>
      <c r="F174" s="1216"/>
      <c r="G174" s="1216"/>
      <c r="H174" s="458"/>
      <c r="I174" s="458"/>
      <c r="J174" s="458"/>
      <c r="K174" s="460"/>
      <c r="L174" s="460"/>
      <c r="M174" s="460"/>
      <c r="N174" s="461"/>
      <c r="P174" s="58"/>
      <c r="Q174" s="30"/>
      <c r="R174" s="30"/>
      <c r="S174" s="75"/>
      <c r="T174" s="30"/>
      <c r="U174" s="30"/>
      <c r="V174" s="30"/>
      <c r="W174" s="42" t="b">
        <f t="shared" si="8"/>
        <v>1</v>
      </c>
    </row>
    <row r="175" spans="1:23" s="32" customFormat="1" ht="12.75" customHeight="1" x14ac:dyDescent="0.2">
      <c r="A175" s="30"/>
      <c r="D175" s="31"/>
      <c r="P175" s="39"/>
      <c r="Q175" s="30"/>
      <c r="R175" s="30"/>
      <c r="S175" s="30"/>
      <c r="T175" s="30"/>
      <c r="U175" s="30"/>
      <c r="V175" s="30"/>
      <c r="W175" s="30"/>
    </row>
    <row r="176" spans="1:23" s="32" customFormat="1" ht="15" customHeight="1" x14ac:dyDescent="0.2">
      <c r="A176" s="30"/>
      <c r="D176" s="1217" t="str">
        <f>Translations!$B$545</f>
        <v>Observații și explicații:</v>
      </c>
      <c r="E176" s="1217"/>
      <c r="F176" s="1217"/>
      <c r="G176" s="1217"/>
      <c r="H176" s="1217"/>
      <c r="I176" s="1217"/>
      <c r="J176" s="1217"/>
      <c r="K176" s="1217"/>
      <c r="L176" s="1217"/>
      <c r="M176" s="1217"/>
      <c r="N176" s="1217"/>
      <c r="P176" s="39"/>
      <c r="Q176" s="39"/>
      <c r="R176" s="39"/>
      <c r="S176" s="39"/>
      <c r="T176" s="6"/>
      <c r="U176" s="30"/>
      <c r="V176" s="30"/>
      <c r="W176" s="30"/>
    </row>
    <row r="177" spans="1:23" s="32" customFormat="1" ht="5.0999999999999996" customHeight="1" x14ac:dyDescent="0.2">
      <c r="A177" s="30"/>
      <c r="D177" s="31"/>
      <c r="P177" s="39"/>
      <c r="Q177" s="30"/>
      <c r="R177" s="30"/>
      <c r="S177" s="30"/>
      <c r="T177" s="30"/>
      <c r="U177" s="30"/>
      <c r="V177" s="30"/>
      <c r="W177" s="30"/>
    </row>
    <row r="178" spans="1:23" s="32" customFormat="1" x14ac:dyDescent="0.2">
      <c r="A178" s="30"/>
      <c r="D178" s="31" t="s">
        <v>406</v>
      </c>
      <c r="E178" s="1222" t="str">
        <f>Translations!$B$1198</f>
        <v>Observații și justificare dacă nu se aplică nivelurile necesare:</v>
      </c>
      <c r="F178" s="1222"/>
      <c r="G178" s="1222"/>
      <c r="H178" s="1222"/>
      <c r="I178" s="1222"/>
      <c r="J178" s="1222"/>
      <c r="K178" s="1222"/>
      <c r="L178" s="1222"/>
      <c r="M178" s="1222"/>
      <c r="N178" s="1222"/>
      <c r="P178" s="39"/>
      <c r="Q178" s="30"/>
      <c r="R178" s="30"/>
      <c r="S178" s="30"/>
      <c r="T178" s="30"/>
      <c r="U178" s="30"/>
      <c r="V178" s="30"/>
      <c r="W178" s="30"/>
    </row>
    <row r="179" spans="1:23" s="32" customFormat="1" ht="25.5" customHeight="1" x14ac:dyDescent="0.2">
      <c r="A179" s="30"/>
      <c r="D179" s="31"/>
      <c r="E179" s="1046" t="str">
        <f>Translations!$B$1199</f>
        <v>Introduceți orice observații relevante mai jos. În special, ar putea fi necesare explicații pentru, de exemplu, metoda de estimare a biomasei, metoda indicatorilor (corelare), aplicarea articolului 31 alineatul (4), a articolului 37 alineatul (2) etc.</v>
      </c>
      <c r="F179" s="1046"/>
      <c r="G179" s="1046"/>
      <c r="H179" s="1046"/>
      <c r="I179" s="1046"/>
      <c r="J179" s="1046"/>
      <c r="K179" s="1046"/>
      <c r="L179" s="1046"/>
      <c r="M179" s="1046"/>
      <c r="N179" s="1046"/>
      <c r="P179" s="39"/>
      <c r="Q179" s="30"/>
      <c r="R179" s="30"/>
      <c r="S179" s="30"/>
      <c r="T179" s="30"/>
      <c r="U179" s="30"/>
      <c r="V179" s="30"/>
      <c r="W179" s="30"/>
    </row>
    <row r="180" spans="1:23" s="32" customFormat="1" x14ac:dyDescent="0.2">
      <c r="A180" s="30"/>
      <c r="D180" s="31"/>
      <c r="E180" s="1026" t="str">
        <f>Translations!$B$549</f>
        <v>Dacă oricare dintre nivelurile minime cerute în conformitate cu articolul 26 nu se aplică pentru datele de activitate sau pentru oricare parametru de calcul aplicabil, introduceți aici o justificare în acest sens.</v>
      </c>
      <c r="F180" s="1026"/>
      <c r="G180" s="1026"/>
      <c r="H180" s="1026"/>
      <c r="I180" s="1026"/>
      <c r="J180" s="1026"/>
      <c r="K180" s="1026"/>
      <c r="L180" s="1026"/>
      <c r="M180" s="1026"/>
      <c r="N180" s="1026"/>
      <c r="P180" s="39"/>
      <c r="Q180" s="30"/>
      <c r="R180" s="30"/>
      <c r="S180" s="30"/>
      <c r="T180" s="30"/>
      <c r="U180" s="30"/>
      <c r="V180" s="30"/>
      <c r="W180" s="30"/>
    </row>
    <row r="181" spans="1:23" ht="25.5" customHeight="1" x14ac:dyDescent="0.2">
      <c r="A181" s="90"/>
      <c r="B181" s="97"/>
      <c r="C181" s="97"/>
      <c r="D181" s="97"/>
      <c r="E181" s="1026" t="str">
        <f>Translations!$B$550</f>
        <v>În cazul în care este necesar un plan de îmbunătăţire în conformitate cu articolul 26, acesta trebuie prezentat odată cu prezentul plan de monitorizare și o trimitere la el trebuie introdusă mai jos . În cazul în care justificarea se bazează pe costuri nerezonabile, în conformitate cu articolul 18, acest calcul trebuie prezentat odată cu prezentul plan de monitorizare și o trimitere la el trebuie introdusă în justificarea de mai jos .</v>
      </c>
      <c r="F181" s="1026"/>
      <c r="G181" s="1026"/>
      <c r="H181" s="1026"/>
      <c r="I181" s="1026"/>
      <c r="J181" s="1026"/>
      <c r="K181" s="1026"/>
      <c r="L181" s="1026"/>
      <c r="M181" s="1026"/>
      <c r="N181" s="1026"/>
      <c r="O181" s="32"/>
      <c r="P181" s="140"/>
      <c r="Q181" s="140"/>
      <c r="R181" s="137"/>
      <c r="S181" s="90"/>
      <c r="T181" s="90"/>
      <c r="U181" s="90"/>
      <c r="V181" s="90"/>
      <c r="W181" s="90"/>
    </row>
    <row r="182" spans="1:23" s="32" customFormat="1" ht="5.0999999999999996" customHeight="1" x14ac:dyDescent="0.2">
      <c r="A182" s="30"/>
      <c r="D182" s="31"/>
      <c r="E182" s="59"/>
      <c r="P182" s="39"/>
      <c r="Q182" s="30"/>
      <c r="R182" s="30"/>
      <c r="S182" s="30"/>
      <c r="T182" s="30"/>
      <c r="U182" s="30"/>
      <c r="V182" s="30"/>
      <c r="W182" s="30"/>
    </row>
    <row r="183" spans="1:23" s="32" customFormat="1" ht="12.75" customHeight="1" x14ac:dyDescent="0.2">
      <c r="A183" s="30"/>
      <c r="D183" s="31"/>
      <c r="E183" s="1223"/>
      <c r="F183" s="1137"/>
      <c r="G183" s="1137"/>
      <c r="H183" s="1137"/>
      <c r="I183" s="1137"/>
      <c r="J183" s="1137"/>
      <c r="K183" s="1137"/>
      <c r="L183" s="1137"/>
      <c r="M183" s="1137"/>
      <c r="N183" s="1138"/>
      <c r="P183" s="39"/>
      <c r="Q183" s="30"/>
      <c r="R183" s="30"/>
      <c r="S183" s="30"/>
      <c r="T183" s="30"/>
      <c r="U183" s="30"/>
      <c r="V183" s="30"/>
      <c r="W183" s="30"/>
    </row>
    <row r="184" spans="1:23" s="32" customFormat="1" ht="12.75" customHeight="1" x14ac:dyDescent="0.2">
      <c r="A184" s="30"/>
      <c r="D184" s="31"/>
      <c r="E184" s="1214"/>
      <c r="F184" s="1132"/>
      <c r="G184" s="1132"/>
      <c r="H184" s="1132"/>
      <c r="I184" s="1132"/>
      <c r="J184" s="1132"/>
      <c r="K184" s="1132"/>
      <c r="L184" s="1132"/>
      <c r="M184" s="1132"/>
      <c r="N184" s="1133"/>
      <c r="P184" s="39"/>
      <c r="Q184" s="30"/>
      <c r="R184" s="30"/>
      <c r="S184" s="30"/>
      <c r="T184" s="30"/>
      <c r="U184" s="30"/>
      <c r="V184" s="30"/>
      <c r="W184" s="30"/>
    </row>
    <row r="185" spans="1:23" s="32" customFormat="1" ht="12.75" customHeight="1" x14ac:dyDescent="0.2">
      <c r="A185" s="30"/>
      <c r="D185" s="31"/>
      <c r="E185" s="1215"/>
      <c r="F185" s="1145"/>
      <c r="G185" s="1145"/>
      <c r="H185" s="1145"/>
      <c r="I185" s="1145"/>
      <c r="J185" s="1145"/>
      <c r="K185" s="1145"/>
      <c r="L185" s="1145"/>
      <c r="M185" s="1145"/>
      <c r="N185" s="1146"/>
      <c r="P185" s="39"/>
      <c r="Q185" s="30"/>
      <c r="R185" s="30"/>
      <c r="S185" s="30"/>
      <c r="T185" s="30"/>
      <c r="U185" s="30"/>
      <c r="V185" s="30"/>
      <c r="W185" s="30"/>
    </row>
    <row r="186" spans="1:23" ht="12.75" customHeight="1" thickBot="1" x14ac:dyDescent="0.25">
      <c r="A186" s="90"/>
      <c r="C186" s="66"/>
      <c r="D186" s="67"/>
      <c r="E186" s="68"/>
      <c r="F186" s="66"/>
      <c r="G186" s="69"/>
      <c r="H186" s="69"/>
      <c r="I186" s="69"/>
      <c r="J186" s="69"/>
      <c r="K186" s="69"/>
      <c r="L186" s="69"/>
      <c r="M186" s="69"/>
      <c r="N186" s="69"/>
      <c r="O186" s="32"/>
      <c r="P186" s="19"/>
      <c r="Q186" s="90"/>
      <c r="R186" s="90"/>
      <c r="S186" s="132"/>
      <c r="T186" s="90"/>
      <c r="U186" s="90"/>
      <c r="V186" s="90"/>
      <c r="W186" s="90"/>
    </row>
    <row r="187" spans="1:23" ht="12.75" customHeight="1" thickBot="1" x14ac:dyDescent="0.25">
      <c r="A187" s="90"/>
      <c r="D187" s="15"/>
      <c r="E187" s="29"/>
      <c r="G187" s="17"/>
      <c r="H187" s="17"/>
      <c r="I187" s="17"/>
      <c r="J187" s="17"/>
      <c r="L187" s="17"/>
      <c r="M187" s="17"/>
      <c r="N187" s="17"/>
      <c r="O187" s="32"/>
      <c r="P187" s="19"/>
      <c r="Q187" s="90"/>
      <c r="R187" s="90"/>
      <c r="S187" s="80" t="s">
        <v>171</v>
      </c>
      <c r="T187" s="131" t="s">
        <v>172</v>
      </c>
      <c r="U187" s="131" t="s">
        <v>173</v>
      </c>
      <c r="V187" s="90"/>
      <c r="W187" s="90"/>
    </row>
    <row r="188" spans="1:23" s="219" customFormat="1" ht="15" customHeight="1" thickBot="1" x14ac:dyDescent="0.25">
      <c r="A188" s="95"/>
      <c r="B188" s="44"/>
      <c r="C188" s="45" t="str">
        <f>"F"&amp;Q188</f>
        <v>F2</v>
      </c>
      <c r="D188" s="1217" t="str">
        <f>CONCATENATE(Euconst_SourceStream," ", Q188,":")</f>
        <v>Flux de sursă 2:</v>
      </c>
      <c r="E188" s="1217"/>
      <c r="F188" s="1217"/>
      <c r="G188" s="1244"/>
      <c r="H188" s="1245" t="str">
        <f>IF(INDEX(C_InstallationDescription!$F$192:$F$202,MATCH(C188,C_InstallationDescription!$E$192:$E$202,0))&gt;0,INDEX(C_InstallationDescription!$F$192:$F$202,MATCH(C188,C_InstallationDescription!$E$192:$E$202,0)),"")</f>
        <v/>
      </c>
      <c r="I188" s="1245"/>
      <c r="J188" s="1245"/>
      <c r="K188" s="1245"/>
      <c r="L188" s="1246"/>
      <c r="M188" s="1247" t="str">
        <f>IF(S188=TRUE,IF(U188="",T188,U188),"")</f>
        <v/>
      </c>
      <c r="N188" s="1248"/>
      <c r="O188" s="32"/>
      <c r="P188" s="52"/>
      <c r="Q188" s="43">
        <f>Q19+1</f>
        <v>2</v>
      </c>
      <c r="R188" s="47"/>
      <c r="S188" s="51" t="b">
        <f>IF(INDEX(C_InstallationDescription!$M:$M,MATCH(Q190,C_InstallationDescription!$Q:$Q,0))="",FALSE,TRUE)</f>
        <v>0</v>
      </c>
      <c r="T188" s="113" t="str">
        <f>IF(S188=TRUE,INDEX(C_InstallationDescription!$M:$M,MATCH(Q190,C_InstallationDescription!$Q:$Q,0)),"")</f>
        <v/>
      </c>
      <c r="U188" s="51" t="str">
        <f>IF(S188=TRUE,IF(ISBLANK(INDEX(C_InstallationDescription!$N:$N,MATCH(Q190,C_InstallationDescription!$Q:$Q,0))),"",INDEX(C_InstallationDescription!$N:$N,MATCH(Q190,C_InstallationDescription!$Q:$Q,0))),"")</f>
        <v/>
      </c>
      <c r="V188" s="47"/>
      <c r="W188" s="47"/>
    </row>
    <row r="189" spans="1:23" s="32" customFormat="1" ht="5.0999999999999996" customHeight="1" x14ac:dyDescent="0.2">
      <c r="A189" s="90"/>
      <c r="B189" s="8"/>
      <c r="C189" s="8"/>
      <c r="D189" s="8"/>
      <c r="E189" s="8"/>
      <c r="F189" s="8"/>
      <c r="G189" s="8"/>
      <c r="H189" s="8"/>
      <c r="I189" s="8"/>
      <c r="J189" s="8"/>
      <c r="K189" s="8"/>
      <c r="L189" s="8"/>
      <c r="M189" s="7"/>
      <c r="N189" s="7"/>
      <c r="P189" s="22"/>
      <c r="Q189" s="14"/>
      <c r="R189" s="30"/>
      <c r="S189" s="30"/>
      <c r="T189" s="30"/>
      <c r="U189" s="30"/>
      <c r="V189" s="30"/>
      <c r="W189" s="30"/>
    </row>
    <row r="190" spans="1:23" s="32" customFormat="1" ht="12.75" customHeight="1" x14ac:dyDescent="0.2">
      <c r="A190" s="90"/>
      <c r="B190" s="8"/>
      <c r="C190" s="8"/>
      <c r="D190" s="31"/>
      <c r="E190" s="1097" t="str">
        <f>Translations!$B$437</f>
        <v>Tipul fluxului de sursă:</v>
      </c>
      <c r="F190" s="1097"/>
      <c r="G190" s="1098"/>
      <c r="H190" s="1249" t="str">
        <f>IF(INDEX(C_InstallationDescription!$I$192:$I$202,MATCH(C188,C_InstallationDescription!$E$192:$E$202,0))&gt;0,INDEX(C_InstallationDescription!$I$192:$I$202,MATCH(C188,C_InstallationDescription!$E$192:$E$202,0)),"")</f>
        <v/>
      </c>
      <c r="I190" s="1250"/>
      <c r="J190" s="1250"/>
      <c r="K190" s="1250"/>
      <c r="L190" s="1251"/>
      <c r="P190" s="22"/>
      <c r="Q190" s="50" t="str">
        <f>EUconst_CNTR_SourceCategory&amp;C188</f>
        <v>SourceCategory_F2</v>
      </c>
      <c r="R190" s="30"/>
      <c r="S190" s="30"/>
      <c r="T190" s="30"/>
      <c r="U190" s="30"/>
      <c r="V190" s="30"/>
      <c r="W190" s="30"/>
    </row>
    <row r="191" spans="1:23" s="32" customFormat="1" outlineLevel="1" x14ac:dyDescent="0.2">
      <c r="A191" s="30"/>
      <c r="B191" s="8"/>
      <c r="C191" s="8"/>
      <c r="D191" s="48"/>
      <c r="E191" s="1097" t="str">
        <f>Translations!$B$438</f>
        <v>Metoda aplicabilă conform RMR:</v>
      </c>
      <c r="F191" s="1097"/>
      <c r="G191" s="1098"/>
      <c r="H191" s="1240" t="str">
        <f>IF(H190="","",INDEX(EUwideConstants!$F$261:$F$320,MATCH(H190,EUConst_TierActivityListNames,0)))</f>
        <v/>
      </c>
      <c r="I191" s="1240"/>
      <c r="J191" s="1240"/>
      <c r="K191" s="1240"/>
      <c r="L191" s="1240"/>
      <c r="M191" s="2"/>
      <c r="N191" s="2"/>
      <c r="P191" s="22"/>
      <c r="Q191" s="14"/>
      <c r="R191" s="30"/>
      <c r="S191" s="30"/>
      <c r="T191" s="30"/>
      <c r="U191" s="30"/>
      <c r="V191" s="30"/>
      <c r="W191" s="30"/>
    </row>
    <row r="192" spans="1:23" s="32" customFormat="1" outlineLevel="1" x14ac:dyDescent="0.2">
      <c r="A192" s="30"/>
      <c r="D192" s="49"/>
      <c r="E192" s="1097" t="str">
        <f>Translations!$B$439</f>
        <v>Parametrul căruia i se aplică incertitudinea:</v>
      </c>
      <c r="F192" s="1097"/>
      <c r="G192" s="1098"/>
      <c r="H192" s="1240" t="str">
        <f>IF(H190="","",INDEX(EUwideConstants!$E$261:$E$320,MATCH(H190,EUConst_TierActivityListNames,0)))</f>
        <v/>
      </c>
      <c r="I192" s="1240"/>
      <c r="J192" s="1240"/>
      <c r="K192" s="1240"/>
      <c r="L192" s="1240"/>
      <c r="P192" s="22"/>
      <c r="Q192" s="14"/>
      <c r="R192" s="30"/>
      <c r="S192" s="30"/>
      <c r="T192" s="30"/>
      <c r="U192" s="30"/>
      <c r="V192" s="30"/>
      <c r="W192" s="30"/>
    </row>
    <row r="193" spans="1:23" s="32" customFormat="1" ht="5.0999999999999996" customHeight="1" outlineLevel="1" x14ac:dyDescent="0.2">
      <c r="A193" s="30"/>
      <c r="P193" s="39"/>
      <c r="Q193" s="30"/>
      <c r="R193" s="30"/>
      <c r="S193" s="30"/>
      <c r="T193" s="30"/>
      <c r="U193" s="30"/>
      <c r="V193" s="30"/>
      <c r="W193" s="30"/>
    </row>
    <row r="194" spans="1:23" s="32" customFormat="1" ht="51" customHeight="1" outlineLevel="1" x14ac:dyDescent="0.2">
      <c r="A194" s="30"/>
      <c r="D194" s="31"/>
      <c r="E194" s="1241" t="str">
        <f>IF(H188="","",INDEX(EUconst_SmallEmiSouStreamMsg,MATCH(Q194,EUconst_SmallEmiSouStream,0)))</f>
        <v/>
      </c>
      <c r="F194" s="1242"/>
      <c r="G194" s="1242"/>
      <c r="H194" s="1242"/>
      <c r="I194" s="1242"/>
      <c r="J194" s="1242"/>
      <c r="K194" s="1242"/>
      <c r="L194" s="1242"/>
      <c r="M194" s="1242"/>
      <c r="N194" s="1243"/>
      <c r="P194" s="19"/>
      <c r="Q194" s="54" t="str">
        <f>IF(CNTR_SmallEmitter=TRUE,EUconst_CNTR_SmallEmitter,EUconst_CNTR_NoSmallEmitter) &amp; IF((CNTR_Category)="","C",CNTR_Category) &amp; "_" &amp; IF(M188="",1,MATCH(M188,SourceCategory,0))</f>
        <v>NoSmallEmitter_C_1</v>
      </c>
      <c r="R194" s="30"/>
      <c r="S194" s="30"/>
      <c r="T194" s="30"/>
      <c r="U194" s="30"/>
      <c r="V194" s="30"/>
      <c r="W194" s="30"/>
    </row>
    <row r="195" spans="1:23" s="32" customFormat="1" ht="12.75" customHeight="1" outlineLevel="1" x14ac:dyDescent="0.2">
      <c r="A195" s="30"/>
      <c r="D195" s="31"/>
      <c r="P195" s="39"/>
      <c r="Q195" s="30"/>
      <c r="R195" s="30"/>
      <c r="S195" s="30"/>
      <c r="T195" s="30"/>
      <c r="U195" s="30"/>
      <c r="V195" s="30"/>
      <c r="W195" s="30"/>
    </row>
    <row r="196" spans="1:23" s="32" customFormat="1" ht="15" customHeight="1" outlineLevel="1" x14ac:dyDescent="0.2">
      <c r="A196" s="30"/>
      <c r="D196" s="1217" t="str">
        <f>Translations!$B$454</f>
        <v>Date de activitate:</v>
      </c>
      <c r="E196" s="1217"/>
      <c r="F196" s="1217"/>
      <c r="G196" s="1217"/>
      <c r="H196" s="1217"/>
      <c r="I196" s="1217"/>
      <c r="J196" s="1217"/>
      <c r="K196" s="1217"/>
      <c r="L196" s="1217"/>
      <c r="M196" s="1217"/>
      <c r="N196" s="1217"/>
      <c r="P196" s="39"/>
      <c r="Q196" s="30"/>
      <c r="R196" s="30"/>
      <c r="S196" s="30"/>
      <c r="T196" s="30"/>
      <c r="U196" s="30"/>
      <c r="V196" s="30"/>
      <c r="W196" s="30"/>
    </row>
    <row r="197" spans="1:23" s="32" customFormat="1" ht="5.0999999999999996" customHeight="1" outlineLevel="1" x14ac:dyDescent="0.2">
      <c r="A197" s="30"/>
      <c r="D197" s="31"/>
      <c r="P197" s="39"/>
      <c r="Q197" s="30"/>
      <c r="R197" s="30"/>
      <c r="S197" s="30"/>
      <c r="T197" s="30"/>
      <c r="U197" s="30"/>
      <c r="V197" s="30"/>
      <c r="W197" s="30"/>
    </row>
    <row r="198" spans="1:23" s="32" customFormat="1" outlineLevel="1" x14ac:dyDescent="0.2">
      <c r="A198" s="30"/>
      <c r="D198" s="31" t="s">
        <v>311</v>
      </c>
      <c r="E198" s="984" t="str">
        <f>Translations!$B$455</f>
        <v>Metoda de determinare a datelor de activitate:</v>
      </c>
      <c r="F198" s="984"/>
      <c r="G198" s="984"/>
      <c r="H198" s="984"/>
      <c r="I198" s="984"/>
      <c r="J198" s="984"/>
      <c r="K198" s="984"/>
      <c r="L198" s="984"/>
      <c r="M198" s="984"/>
      <c r="N198" s="984"/>
      <c r="P198" s="39"/>
      <c r="Q198" s="30"/>
      <c r="R198" s="30"/>
      <c r="S198" s="30"/>
      <c r="T198" s="30"/>
      <c r="U198" s="30"/>
      <c r="V198" s="30"/>
      <c r="W198" s="30"/>
    </row>
    <row r="199" spans="1:23" s="32" customFormat="1" ht="5.0999999999999996" customHeight="1" outlineLevel="1" x14ac:dyDescent="0.2">
      <c r="A199" s="30"/>
      <c r="D199" s="31"/>
      <c r="E199" s="33"/>
      <c r="F199" s="33"/>
      <c r="G199" s="33"/>
      <c r="H199" s="33"/>
      <c r="I199" s="33"/>
      <c r="L199" s="28"/>
      <c r="P199" s="39"/>
      <c r="Q199" s="30"/>
      <c r="R199" s="30"/>
      <c r="S199" s="30"/>
      <c r="T199" s="30"/>
      <c r="U199" s="30"/>
      <c r="V199" s="30"/>
      <c r="W199" s="30"/>
    </row>
    <row r="200" spans="1:23" s="32" customFormat="1" ht="12.75" customHeight="1" outlineLevel="1" x14ac:dyDescent="0.2">
      <c r="A200" s="30"/>
      <c r="D200" s="34" t="s">
        <v>316</v>
      </c>
      <c r="E200" s="12" t="str">
        <f>Translations!$B$456</f>
        <v>Metoda de determinare:</v>
      </c>
      <c r="G200" s="33"/>
      <c r="H200" s="1238"/>
      <c r="I200" s="1239"/>
      <c r="P200" s="255"/>
      <c r="Q200" s="30"/>
      <c r="R200" s="30"/>
      <c r="S200" s="30"/>
      <c r="T200" s="30"/>
      <c r="U200" s="30"/>
      <c r="V200" s="30"/>
      <c r="W200" s="75" t="str">
        <f>IF(M188="","",IF(M188=INDEX(SourceCategory,3),1,IF(CNTR_InstHasCalculation=FALSE,0,2)))</f>
        <v/>
      </c>
    </row>
    <row r="201" spans="1:23" s="32" customFormat="1" ht="5.0999999999999996" customHeight="1" outlineLevel="1" x14ac:dyDescent="0.2">
      <c r="A201" s="30"/>
      <c r="D201" s="34"/>
      <c r="G201" s="33"/>
      <c r="H201" s="55"/>
      <c r="I201" s="55"/>
      <c r="P201" s="39"/>
      <c r="Q201" s="30"/>
      <c r="R201" s="30"/>
      <c r="S201" s="30"/>
      <c r="T201" s="30"/>
      <c r="U201" s="30"/>
      <c r="V201" s="30"/>
      <c r="W201" s="30"/>
    </row>
    <row r="202" spans="1:23" s="32" customFormat="1" ht="12.75" customHeight="1" outlineLevel="1" x14ac:dyDescent="0.2">
      <c r="A202" s="30"/>
      <c r="E202" s="57"/>
      <c r="F202" s="1227" t="str">
        <f>Translations!$B$459</f>
        <v>Trimitere la procedura utilizată pentru determinarea stocurilor la sfârșitul anului:</v>
      </c>
      <c r="G202" s="1227"/>
      <c r="H202" s="1227"/>
      <c r="I202" s="1227"/>
      <c r="J202" s="1228"/>
      <c r="K202" s="1238"/>
      <c r="L202" s="1239"/>
      <c r="P202" s="39"/>
      <c r="Q202" s="30"/>
      <c r="R202" s="30"/>
      <c r="S202" s="30"/>
      <c r="T202" s="30"/>
      <c r="U202" s="39"/>
      <c r="V202" s="42" t="b">
        <f>IF(OR(H188="",ISBLANK(H200)),FALSE,IF(MATCH(H200,EUconst_ActivityDeterminationMethod,0)=2,TRUE,FALSE))</f>
        <v>0</v>
      </c>
      <c r="W202" s="75" t="str">
        <f>IF(V202=TRUE,0,W200)</f>
        <v/>
      </c>
    </row>
    <row r="203" spans="1:23" s="32" customFormat="1" ht="5.0999999999999996" customHeight="1" outlineLevel="1" x14ac:dyDescent="0.2">
      <c r="A203" s="30"/>
      <c r="P203" s="39"/>
      <c r="Q203" s="30"/>
      <c r="R203" s="30"/>
      <c r="S203" s="30"/>
      <c r="T203" s="30"/>
      <c r="U203" s="30"/>
      <c r="V203" s="30"/>
      <c r="W203" s="30"/>
    </row>
    <row r="204" spans="1:23" s="32" customFormat="1" ht="12.75" customHeight="1" outlineLevel="1" x14ac:dyDescent="0.2">
      <c r="A204" s="30"/>
      <c r="D204" s="57" t="s">
        <v>317</v>
      </c>
      <c r="E204" s="12" t="str">
        <f>Translations!$B$462</f>
        <v>Instrument controlat de:</v>
      </c>
      <c r="G204" s="33"/>
      <c r="H204" s="1238"/>
      <c r="I204" s="1239"/>
      <c r="J204" s="34"/>
      <c r="P204" s="39"/>
      <c r="Q204" s="30"/>
      <c r="R204" s="30"/>
      <c r="S204" s="30"/>
      <c r="T204" s="30"/>
      <c r="U204" s="30"/>
      <c r="V204" s="30"/>
      <c r="W204" s="75" t="str">
        <f>W200</f>
        <v/>
      </c>
    </row>
    <row r="205" spans="1:23" s="32" customFormat="1" ht="5.0999999999999996" customHeight="1" outlineLevel="1" x14ac:dyDescent="0.2">
      <c r="A205" s="30"/>
      <c r="D205" s="34"/>
      <c r="G205" s="33"/>
      <c r="H205" s="55"/>
      <c r="I205" s="55"/>
      <c r="J205" s="34"/>
      <c r="P205" s="39"/>
      <c r="Q205" s="30"/>
      <c r="R205" s="30"/>
      <c r="S205" s="30"/>
      <c r="T205" s="30"/>
      <c r="U205" s="30"/>
      <c r="V205" s="30"/>
      <c r="W205" s="30"/>
    </row>
    <row r="206" spans="1:23" s="32" customFormat="1" ht="12.75" customHeight="1" outlineLevel="1" x14ac:dyDescent="0.2">
      <c r="A206" s="30"/>
      <c r="D206" s="34"/>
      <c r="E206" s="57" t="s">
        <v>388</v>
      </c>
      <c r="F206" s="926" t="str">
        <f>Translations!$B$465</f>
        <v>Vă rugăm să confirmați îndeplinirea condițiilor de la articolul 29 alineatul (1):</v>
      </c>
      <c r="G206" s="888"/>
      <c r="H206" s="888"/>
      <c r="I206" s="888"/>
      <c r="J206" s="888"/>
      <c r="K206" s="888"/>
      <c r="L206" s="227"/>
      <c r="P206" s="39"/>
      <c r="Q206" s="30"/>
      <c r="R206" s="30"/>
      <c r="S206" s="30"/>
      <c r="T206" s="30"/>
      <c r="U206" s="30"/>
      <c r="V206" s="42" t="b">
        <f>IF(OR(H188="",ISBLANK(H204)),FALSE,IF(MATCH(H204,EUconst_OwnerInstrument,0)=1,TRUE,FALSE))</f>
        <v>0</v>
      </c>
      <c r="W206" s="75" t="str">
        <f>IF(V206=TRUE,0,W200)</f>
        <v/>
      </c>
    </row>
    <row r="207" spans="1:23" s="32" customFormat="1" ht="5.0999999999999996" customHeight="1" outlineLevel="1" x14ac:dyDescent="0.2">
      <c r="A207" s="30"/>
      <c r="D207" s="34"/>
      <c r="E207" s="34"/>
      <c r="G207" s="33"/>
      <c r="N207" s="55"/>
      <c r="P207" s="39"/>
      <c r="Q207" s="30"/>
      <c r="R207" s="30"/>
      <c r="S207" s="30"/>
      <c r="T207" s="30"/>
      <c r="U207" s="30"/>
      <c r="V207" s="20"/>
      <c r="W207" s="30"/>
    </row>
    <row r="208" spans="1:23" s="32" customFormat="1" ht="12.75" customHeight="1" outlineLevel="1" x14ac:dyDescent="0.2">
      <c r="A208" s="30"/>
      <c r="D208" s="34"/>
      <c r="E208" s="57" t="s">
        <v>389</v>
      </c>
      <c r="F208" s="1227" t="str">
        <f>Translations!$B$468</f>
        <v>Utilizați facturi pentru a determina cantitatea acestui combustibil sau material?</v>
      </c>
      <c r="G208" s="1227"/>
      <c r="H208" s="1227"/>
      <c r="I208" s="1227"/>
      <c r="J208" s="1227"/>
      <c r="K208" s="1228"/>
      <c r="L208" s="227"/>
      <c r="P208" s="39"/>
      <c r="Q208" s="30"/>
      <c r="R208" s="30"/>
      <c r="S208" s="30"/>
      <c r="T208" s="30"/>
      <c r="U208" s="30"/>
      <c r="V208" s="42" t="b">
        <f>IF(OR(H188="",ISBLANK(H204)),FALSE,IF(MATCH(H204,EUconst_OwnerInstrument,0)=1,TRUE,FALSE))</f>
        <v>0</v>
      </c>
      <c r="W208" s="75" t="str">
        <f>IF(V208=TRUE,0,W200)</f>
        <v/>
      </c>
    </row>
    <row r="209" spans="1:23" s="32" customFormat="1" ht="5.0999999999999996" customHeight="1" outlineLevel="1" x14ac:dyDescent="0.2">
      <c r="A209" s="30"/>
      <c r="D209" s="34"/>
      <c r="E209" s="34"/>
      <c r="G209" s="18"/>
      <c r="J209" s="34"/>
      <c r="L209" s="56"/>
      <c r="P209" s="39"/>
      <c r="Q209" s="30"/>
      <c r="R209" s="30"/>
      <c r="S209" s="30"/>
      <c r="T209" s="30"/>
      <c r="U209" s="30"/>
      <c r="V209" s="30"/>
      <c r="W209" s="30"/>
    </row>
    <row r="210" spans="1:23" s="32" customFormat="1" ht="12.75" customHeight="1" outlineLevel="1" x14ac:dyDescent="0.2">
      <c r="A210" s="30"/>
      <c r="D210" s="34"/>
      <c r="E210" s="57" t="s">
        <v>390</v>
      </c>
      <c r="F210" s="1227" t="str">
        <f>Translations!$B$469</f>
        <v>Vă rugăm să confirmați că partenerul comercial și operatorul sunt independenți:</v>
      </c>
      <c r="G210" s="1227"/>
      <c r="H210" s="1227"/>
      <c r="I210" s="1227"/>
      <c r="J210" s="1227"/>
      <c r="K210" s="1228"/>
      <c r="L210" s="227"/>
      <c r="P210" s="39"/>
      <c r="Q210" s="30"/>
      <c r="R210" s="30"/>
      <c r="S210" s="30"/>
      <c r="T210" s="30"/>
      <c r="U210" s="30"/>
      <c r="V210" s="42" t="b">
        <f>IF(OR(H188="",ISBLANK(H204)),FALSE,IF(MATCH(H204,EUconst_OwnerInstrument,0)=1,TRUE,FALSE))</f>
        <v>0</v>
      </c>
      <c r="W210" s="75" t="str">
        <f>IF(V210=TRUE,0,W200)</f>
        <v/>
      </c>
    </row>
    <row r="211" spans="1:23" s="32" customFormat="1" outlineLevel="1" x14ac:dyDescent="0.2">
      <c r="A211" s="30"/>
      <c r="P211" s="39"/>
      <c r="Q211" s="30"/>
      <c r="R211" s="30"/>
      <c r="S211" s="30"/>
      <c r="T211" s="30"/>
      <c r="U211" s="30"/>
      <c r="V211" s="30"/>
      <c r="W211" s="30"/>
    </row>
    <row r="212" spans="1:23" s="32" customFormat="1" ht="12.75" customHeight="1" outlineLevel="1" x14ac:dyDescent="0.2">
      <c r="A212" s="30"/>
      <c r="D212" s="31" t="s">
        <v>313</v>
      </c>
      <c r="E212" s="33" t="str">
        <f>Translations!$B$472</f>
        <v>Instrumente de măsură utilizate:</v>
      </c>
      <c r="H212" s="250"/>
      <c r="I212" s="250"/>
      <c r="J212" s="250"/>
      <c r="K212" s="250"/>
      <c r="L212" s="250"/>
      <c r="P212" s="19"/>
      <c r="Q212" s="30"/>
      <c r="R212" s="30"/>
      <c r="S212" s="30"/>
      <c r="T212" s="30"/>
      <c r="U212" s="30"/>
      <c r="V212" s="30"/>
      <c r="W212" s="30"/>
    </row>
    <row r="213" spans="1:23" s="32" customFormat="1" ht="5.0999999999999996" customHeight="1" outlineLevel="1" x14ac:dyDescent="0.2">
      <c r="A213" s="30"/>
      <c r="D213" s="31"/>
      <c r="E213" s="33"/>
      <c r="P213" s="19"/>
      <c r="Q213" s="30"/>
      <c r="R213" s="30"/>
      <c r="S213" s="30"/>
      <c r="T213" s="30"/>
      <c r="U213" s="30"/>
      <c r="V213" s="30"/>
      <c r="W213" s="30"/>
    </row>
    <row r="214" spans="1:23" s="32" customFormat="1" outlineLevel="1" x14ac:dyDescent="0.2">
      <c r="A214" s="30"/>
      <c r="D214" s="31"/>
      <c r="E214" s="32" t="str">
        <f>Translations!$B$475</f>
        <v>Observație/Descrierea metodei, dacă se folosesc mai multe instrumente:</v>
      </c>
      <c r="I214" s="12"/>
      <c r="P214" s="39"/>
      <c r="Q214" s="30"/>
      <c r="R214" s="30"/>
      <c r="S214" s="30"/>
      <c r="T214" s="30"/>
      <c r="U214" s="30"/>
      <c r="V214" s="30"/>
      <c r="W214" s="30"/>
    </row>
    <row r="215" spans="1:23" s="32" customFormat="1" ht="12.75" customHeight="1" outlineLevel="1" x14ac:dyDescent="0.2">
      <c r="A215" s="30"/>
      <c r="D215" s="31"/>
      <c r="E215" s="1229"/>
      <c r="F215" s="1230"/>
      <c r="G215" s="1230"/>
      <c r="H215" s="1230"/>
      <c r="I215" s="1230"/>
      <c r="J215" s="1230"/>
      <c r="K215" s="1230"/>
      <c r="L215" s="1230"/>
      <c r="M215" s="1230"/>
      <c r="N215" s="1231"/>
      <c r="P215" s="39"/>
      <c r="Q215" s="30"/>
      <c r="R215" s="30"/>
      <c r="S215" s="30"/>
      <c r="T215" s="30"/>
      <c r="U215" s="30"/>
      <c r="V215" s="30"/>
      <c r="W215" s="30"/>
    </row>
    <row r="216" spans="1:23" s="32" customFormat="1" outlineLevel="1" x14ac:dyDescent="0.2">
      <c r="A216" s="30"/>
      <c r="D216" s="31"/>
      <c r="E216" s="1232"/>
      <c r="F216" s="1233"/>
      <c r="G216" s="1233"/>
      <c r="H216" s="1233"/>
      <c r="I216" s="1233"/>
      <c r="J216" s="1233"/>
      <c r="K216" s="1233"/>
      <c r="L216" s="1233"/>
      <c r="M216" s="1233"/>
      <c r="N216" s="1234"/>
      <c r="P216" s="39"/>
      <c r="Q216" s="39"/>
      <c r="R216" s="39"/>
      <c r="S216" s="30"/>
      <c r="T216" s="30"/>
      <c r="U216" s="30"/>
      <c r="V216" s="30"/>
      <c r="W216" s="30"/>
    </row>
    <row r="217" spans="1:23" s="32" customFormat="1" outlineLevel="1" x14ac:dyDescent="0.2">
      <c r="A217" s="30"/>
      <c r="D217" s="31"/>
      <c r="E217" s="1235"/>
      <c r="F217" s="1236"/>
      <c r="G217" s="1236"/>
      <c r="H217" s="1236"/>
      <c r="I217" s="1236"/>
      <c r="J217" s="1236"/>
      <c r="K217" s="1236"/>
      <c r="L217" s="1236"/>
      <c r="M217" s="1236"/>
      <c r="N217" s="1237"/>
      <c r="P217" s="39"/>
      <c r="Q217" s="39"/>
      <c r="R217" s="39"/>
      <c r="S217" s="30"/>
      <c r="T217" s="30"/>
      <c r="U217" s="30"/>
      <c r="V217" s="30"/>
      <c r="W217" s="30"/>
    </row>
    <row r="218" spans="1:23" s="32" customFormat="1" outlineLevel="1" x14ac:dyDescent="0.2">
      <c r="A218" s="30"/>
      <c r="D218" s="31"/>
      <c r="P218" s="39"/>
      <c r="Q218" s="39"/>
      <c r="R218" s="39"/>
      <c r="S218" s="30"/>
      <c r="T218" s="30"/>
      <c r="U218" s="30"/>
      <c r="V218" s="30"/>
      <c r="W218" s="30"/>
    </row>
    <row r="219" spans="1:23" s="32" customFormat="1" ht="12.75" customHeight="1" outlineLevel="1" x14ac:dyDescent="0.2">
      <c r="A219" s="30"/>
      <c r="D219" s="31" t="s">
        <v>186</v>
      </c>
      <c r="E219" s="35" t="str">
        <f>Translations!$B$477</f>
        <v>Nivelul minim cerut pentru datele de activitate:</v>
      </c>
      <c r="H219" s="40" t="str">
        <f>IF(H190="","",IF(CNTR_Category="A",INDEX(EUwideConstants!$G:$G,MATCH(Q219,EUwideConstants!$Q:$Q,0)),INDEX(EUwideConstants!$N:$N,MATCH(Q219,EUwideConstants!$Q:$Q,0))))</f>
        <v/>
      </c>
      <c r="I219" s="36" t="str">
        <f>IF(H219="","",IF(S219=0,EUconst_NA,IF(ISERROR(S219),"",EUconst_MsgTierActivityLevel &amp; " " &amp;S219)))</f>
        <v/>
      </c>
      <c r="J219" s="37"/>
      <c r="K219" s="37"/>
      <c r="L219" s="37"/>
      <c r="M219" s="37"/>
      <c r="N219" s="38"/>
      <c r="P219" s="39"/>
      <c r="Q219" s="113" t="str">
        <f>EUconst_CNTR_ActivityData&amp;H190</f>
        <v>ActivityData_</v>
      </c>
      <c r="R219" s="39"/>
      <c r="S219" s="42" t="str">
        <f>IF(H219="","",IF(H219=EUconst_NA,"",INDEX(EUwideConstants!$H:$M,MATCH(Q219,EUwideConstants!$Q:$Q,0),MATCH(H219,CNTR_TierList,0))))</f>
        <v/>
      </c>
      <c r="T219" s="30"/>
      <c r="U219" s="30"/>
      <c r="V219" s="30"/>
      <c r="W219" s="30"/>
    </row>
    <row r="220" spans="1:23" s="32" customFormat="1" ht="12.75" customHeight="1" outlineLevel="1" x14ac:dyDescent="0.2">
      <c r="A220" s="30"/>
      <c r="D220" s="31" t="s">
        <v>314</v>
      </c>
      <c r="E220" s="35" t="str">
        <f>Translations!$B$478</f>
        <v>Nivelul utilizat pentru datele de activitate:</v>
      </c>
      <c r="H220" s="227"/>
      <c r="I220" s="36" t="str">
        <f>IF(OR(ISBLANK(H220),H220=EUconst_NoTier),"",IF(S220=0,EUconst_NA,IF(ISERROR(S220),"",EUconst_MsgTierActivityLevel &amp; " " &amp;S220)))</f>
        <v/>
      </c>
      <c r="J220" s="37"/>
      <c r="K220" s="37"/>
      <c r="L220" s="37"/>
      <c r="M220" s="37"/>
      <c r="N220" s="38"/>
      <c r="P220" s="39"/>
      <c r="Q220" s="113" t="str">
        <f>EUconst_CNTR_ActivityData&amp;H190</f>
        <v>ActivityData_</v>
      </c>
      <c r="R220" s="39"/>
      <c r="S220" s="42" t="str">
        <f>IF(ISBLANK(H220),"",IF(H220=EUconst_NA,"",INDEX(EUwideConstants!$H:$M,MATCH(Q220,EUwideConstants!$Q:$Q,0),MATCH(H220,CNTR_TierList,0))))</f>
        <v/>
      </c>
      <c r="T220" s="30"/>
      <c r="U220" s="30"/>
      <c r="V220" s="30"/>
      <c r="W220" s="30"/>
    </row>
    <row r="221" spans="1:23" s="32" customFormat="1" ht="12.75" customHeight="1" outlineLevel="1" x14ac:dyDescent="0.2">
      <c r="A221" s="30"/>
      <c r="D221" s="31" t="s">
        <v>315</v>
      </c>
      <c r="E221" s="35" t="str">
        <f>Translations!$B$479</f>
        <v>Incertitudine constatată:</v>
      </c>
      <c r="H221" s="268"/>
      <c r="I221" s="35" t="str">
        <f>Translations!$B$480</f>
        <v>Observație:</v>
      </c>
      <c r="J221" s="228"/>
      <c r="K221" s="229"/>
      <c r="L221" s="229"/>
      <c r="M221" s="229"/>
      <c r="N221" s="230"/>
      <c r="P221" s="39"/>
      <c r="Q221" s="39"/>
      <c r="R221" s="39"/>
      <c r="S221" s="30"/>
      <c r="T221" s="30"/>
      <c r="U221" s="30"/>
      <c r="V221" s="30"/>
      <c r="W221" s="30"/>
    </row>
    <row r="222" spans="1:23" s="32" customFormat="1" ht="5.0999999999999996" customHeight="1" outlineLevel="1" x14ac:dyDescent="0.2">
      <c r="A222" s="30"/>
      <c r="D222" s="31"/>
      <c r="E222" s="156"/>
      <c r="F222" s="156"/>
      <c r="G222" s="156"/>
      <c r="H222" s="156"/>
      <c r="I222" s="156"/>
      <c r="J222" s="156"/>
      <c r="K222" s="156"/>
      <c r="L222" s="156"/>
      <c r="M222" s="156"/>
      <c r="N222" s="156"/>
      <c r="P222" s="39"/>
      <c r="Q222" s="39"/>
      <c r="R222" s="39"/>
      <c r="S222" s="30"/>
      <c r="T222" s="30"/>
      <c r="U222" s="30"/>
      <c r="V222" s="30"/>
      <c r="W222" s="30"/>
    </row>
    <row r="223" spans="1:23" s="32" customFormat="1" ht="15" customHeight="1" outlineLevel="1" x14ac:dyDescent="0.2">
      <c r="A223" s="30"/>
      <c r="D223" s="1217" t="str">
        <f>Translations!$B$490</f>
        <v>Parametrii de calcul:</v>
      </c>
      <c r="E223" s="1217"/>
      <c r="F223" s="1217"/>
      <c r="G223" s="1217"/>
      <c r="H223" s="1217"/>
      <c r="I223" s="1217"/>
      <c r="J223" s="1217"/>
      <c r="K223" s="1217"/>
      <c r="L223" s="1217"/>
      <c r="M223" s="1217"/>
      <c r="N223" s="1217"/>
      <c r="P223" s="39"/>
      <c r="Q223" s="39"/>
      <c r="R223" s="39"/>
      <c r="S223" s="39"/>
      <c r="T223" s="6"/>
      <c r="U223" s="30"/>
      <c r="V223" s="30"/>
      <c r="W223" s="30"/>
    </row>
    <row r="224" spans="1:23" s="32" customFormat="1" ht="5.0999999999999996" customHeight="1" outlineLevel="1" x14ac:dyDescent="0.2">
      <c r="A224" s="30"/>
      <c r="D224" s="31"/>
      <c r="E224" s="35"/>
      <c r="P224" s="39"/>
      <c r="Q224" s="39"/>
      <c r="R224" s="39"/>
      <c r="S224" s="39"/>
      <c r="T224" s="6"/>
      <c r="U224" s="30"/>
      <c r="V224" s="30"/>
      <c r="W224" s="30"/>
    </row>
    <row r="225" spans="1:23" s="32" customFormat="1" ht="12.75" customHeight="1" outlineLevel="1" x14ac:dyDescent="0.2">
      <c r="A225" s="30"/>
      <c r="D225" s="31" t="s">
        <v>312</v>
      </c>
      <c r="E225" s="35" t="str">
        <f>Translations!$B$515</f>
        <v>Niveluri aplicate pentru parametrii de calcul:</v>
      </c>
      <c r="P225" s="39"/>
      <c r="Q225" s="39"/>
      <c r="R225" s="39"/>
      <c r="S225" s="39"/>
      <c r="T225" s="30"/>
      <c r="U225" s="30"/>
      <c r="V225" s="30"/>
      <c r="W225" s="30"/>
    </row>
    <row r="226" spans="1:23" s="32" customFormat="1" ht="5.0999999999999996" customHeight="1" outlineLevel="1" x14ac:dyDescent="0.2">
      <c r="A226" s="30"/>
      <c r="D226" s="31"/>
      <c r="E226" s="35"/>
      <c r="P226" s="39"/>
      <c r="Q226" s="39"/>
      <c r="R226" s="39"/>
      <c r="S226" s="39"/>
      <c r="T226" s="30"/>
      <c r="U226" s="30"/>
      <c r="V226" s="30"/>
      <c r="W226" s="30"/>
    </row>
    <row r="227" spans="1:23" s="32" customFormat="1" ht="25.5" customHeight="1" outlineLevel="1" x14ac:dyDescent="0.2">
      <c r="A227" s="30"/>
      <c r="E227" s="1221" t="str">
        <f>Translations!$B$516</f>
        <v>Parametrul de calcul</v>
      </c>
      <c r="F227" s="1221"/>
      <c r="G227" s="1221"/>
      <c r="H227" s="62" t="str">
        <f>Translations!$B$517</f>
        <v>Nivel minim cerut</v>
      </c>
      <c r="I227" s="62" t="str">
        <f>Translations!$B$518</f>
        <v>Nivel aplicat</v>
      </c>
      <c r="J227" s="1224" t="str">
        <f>Translations!$B$519</f>
        <v>Text integral pentru nivelul aplicat</v>
      </c>
      <c r="K227" s="1225"/>
      <c r="L227" s="1225"/>
      <c r="M227" s="1225"/>
      <c r="N227" s="1226"/>
      <c r="P227" s="39"/>
      <c r="Q227" s="39"/>
      <c r="R227" s="39"/>
      <c r="S227" s="19" t="s">
        <v>318</v>
      </c>
      <c r="T227" s="30"/>
      <c r="U227" s="30"/>
      <c r="V227" s="30"/>
      <c r="W227" s="64" t="s">
        <v>387</v>
      </c>
    </row>
    <row r="228" spans="1:23" s="32" customFormat="1" ht="12.75" customHeight="1" outlineLevel="1" x14ac:dyDescent="0.2">
      <c r="A228" s="30"/>
      <c r="D228" s="34" t="s">
        <v>316</v>
      </c>
      <c r="E228" s="1216" t="str">
        <f>Translations!$B$520</f>
        <v>Puterea calorică netă (PCN)</v>
      </c>
      <c r="F228" s="1216"/>
      <c r="G228" s="1216"/>
      <c r="H228" s="40" t="str">
        <f>IF(H190="","",IF(CNTR_Category="A",INDEX(EUwideConstants!$G:$G,MATCH(Q228,EUwideConstants!$Q:$Q,0)),INDEX(EUwideConstants!$N:$N,MATCH(Q228,EUwideConstants!$Q:$Q,0))))</f>
        <v/>
      </c>
      <c r="I228" s="227"/>
      <c r="J228" s="1218" t="str">
        <f t="shared" ref="J228:J233" si="9">IF(OR(ISBLANK(I228),I228=EUconst_NoTier),"",IF(S228=0,EUconst_NotApplicable,IF(ISERROR(S228),"",S228)))</f>
        <v/>
      </c>
      <c r="K228" s="1219"/>
      <c r="L228" s="1219"/>
      <c r="M228" s="1219"/>
      <c r="N228" s="1220"/>
      <c r="P228" s="39"/>
      <c r="Q228" s="113" t="str">
        <f>EUconst_CNTR_NCV&amp;H190</f>
        <v>NCV_</v>
      </c>
      <c r="R228" s="39"/>
      <c r="S228" s="41" t="str">
        <f>IF(ISBLANK(I228),"",IF(I228=EUconst_NA,"",INDEX(EUwideConstants!$H:$M,MATCH(Q228,EUwideConstants!$Q:$Q,0),MATCH(I228,CNTR_TierList,0))))</f>
        <v/>
      </c>
      <c r="T228" s="30"/>
      <c r="U228" s="30"/>
      <c r="V228" s="30"/>
      <c r="W228" s="42" t="b">
        <f t="shared" ref="W228:W233" si="10">(H228=EUconst_NA)</f>
        <v>0</v>
      </c>
    </row>
    <row r="229" spans="1:23" s="32" customFormat="1" ht="12.75" customHeight="1" outlineLevel="1" x14ac:dyDescent="0.2">
      <c r="A229" s="30"/>
      <c r="D229" s="34" t="s">
        <v>317</v>
      </c>
      <c r="E229" s="1216" t="str">
        <f>Translations!$B$521</f>
        <v>Factor de emisie (preliminar)</v>
      </c>
      <c r="F229" s="1216"/>
      <c r="G229" s="1216"/>
      <c r="H229" s="40" t="str">
        <f>IF(H190="","",IF(CNTR_Category="A",INDEX(EUwideConstants!$G:$G,MATCH(Q229,EUwideConstants!$Q:$Q,0)),INDEX(EUwideConstants!$N:$N,MATCH(Q229,EUwideConstants!$Q:$Q,0))))</f>
        <v/>
      </c>
      <c r="I229" s="227"/>
      <c r="J229" s="1218" t="str">
        <f t="shared" si="9"/>
        <v/>
      </c>
      <c r="K229" s="1219"/>
      <c r="L229" s="1219"/>
      <c r="M229" s="1219"/>
      <c r="N229" s="1220"/>
      <c r="P229" s="39"/>
      <c r="Q229" s="113" t="str">
        <f>EUconst_CNTR_EF&amp;H190</f>
        <v>EF_</v>
      </c>
      <c r="R229" s="39"/>
      <c r="S229" s="41" t="str">
        <f>IF(ISBLANK(I229),"",IF(I229=EUconst_NA,"",INDEX(EUwideConstants!$H:$M,MATCH(Q229,EUwideConstants!$Q:$Q,0),MATCH(I229,CNTR_TierList,0))))</f>
        <v/>
      </c>
      <c r="T229" s="30"/>
      <c r="U229" s="30"/>
      <c r="V229" s="30"/>
      <c r="W229" s="42" t="b">
        <f t="shared" si="10"/>
        <v>0</v>
      </c>
    </row>
    <row r="230" spans="1:23" s="32" customFormat="1" ht="12.75" customHeight="1" outlineLevel="1" x14ac:dyDescent="0.2">
      <c r="A230" s="30"/>
      <c r="D230" s="34" t="s">
        <v>475</v>
      </c>
      <c r="E230" s="1216" t="str">
        <f>Translations!$B$522</f>
        <v>Factor de oxidare</v>
      </c>
      <c r="F230" s="1216"/>
      <c r="G230" s="1216"/>
      <c r="H230" s="40" t="str">
        <f>IF(H190="","",IF(CNTR_Category="A",INDEX(EUwideConstants!$G:$G,MATCH(Q230,EUwideConstants!$Q:$Q,0)),INDEX(EUwideConstants!$N:$N,MATCH(Q230,EUwideConstants!$Q:$Q,0))))</f>
        <v/>
      </c>
      <c r="I230" s="227"/>
      <c r="J230" s="1218" t="str">
        <f t="shared" si="9"/>
        <v/>
      </c>
      <c r="K230" s="1219"/>
      <c r="L230" s="1219"/>
      <c r="M230" s="1219"/>
      <c r="N230" s="1220"/>
      <c r="P230" s="39"/>
      <c r="Q230" s="113" t="str">
        <f>EUconst_CNTR_OxidationFactor&amp;H190</f>
        <v>OxF_</v>
      </c>
      <c r="R230" s="39"/>
      <c r="S230" s="41" t="str">
        <f>IF(ISBLANK(I230),"",IF(I230=EUconst_NA,"",INDEX(EUwideConstants!$H:$M,MATCH(Q230,EUwideConstants!$Q:$Q,0),MATCH(I230,CNTR_TierList,0))))</f>
        <v/>
      </c>
      <c r="T230" s="30"/>
      <c r="U230" s="30"/>
      <c r="V230" s="30"/>
      <c r="W230" s="42" t="b">
        <f t="shared" si="10"/>
        <v>0</v>
      </c>
    </row>
    <row r="231" spans="1:23" s="32" customFormat="1" ht="12.75" customHeight="1" outlineLevel="1" x14ac:dyDescent="0.2">
      <c r="A231" s="30"/>
      <c r="D231" s="34" t="s">
        <v>476</v>
      </c>
      <c r="E231" s="1216" t="str">
        <f>Translations!$B$523</f>
        <v>Factor de conversie</v>
      </c>
      <c r="F231" s="1216"/>
      <c r="G231" s="1216"/>
      <c r="H231" s="40" t="str">
        <f>IF(H190="","",IF(CNTR_Category="A",INDEX(EUwideConstants!$G:$G,MATCH(Q231,EUwideConstants!$Q:$Q,0)),INDEX(EUwideConstants!$N:$N,MATCH(Q231,EUwideConstants!$Q:$Q,0))))</f>
        <v/>
      </c>
      <c r="I231" s="227"/>
      <c r="J231" s="1218" t="str">
        <f t="shared" si="9"/>
        <v/>
      </c>
      <c r="K231" s="1219"/>
      <c r="L231" s="1219"/>
      <c r="M231" s="1219"/>
      <c r="N231" s="1220"/>
      <c r="P231" s="39"/>
      <c r="Q231" s="113" t="str">
        <f>EUconst_CNTR_ConversionFactor&amp;H190</f>
        <v>ConvF_</v>
      </c>
      <c r="R231" s="39"/>
      <c r="S231" s="41" t="str">
        <f>IF(ISBLANK(I231),"",IF(I231=EUconst_NA,"",INDEX(EUwideConstants!$H:$M,MATCH(Q231,EUwideConstants!$Q:$Q,0),MATCH(I231,CNTR_TierList,0))))</f>
        <v/>
      </c>
      <c r="T231" s="30"/>
      <c r="U231" s="30"/>
      <c r="V231" s="30"/>
      <c r="W231" s="42" t="b">
        <f t="shared" si="10"/>
        <v>0</v>
      </c>
    </row>
    <row r="232" spans="1:23" s="32" customFormat="1" ht="12.75" customHeight="1" outlineLevel="1" x14ac:dyDescent="0.2">
      <c r="A232" s="30"/>
      <c r="D232" s="34" t="s">
        <v>477</v>
      </c>
      <c r="E232" s="1216" t="str">
        <f>Translations!$B$524</f>
        <v>Conținutul de carbon</v>
      </c>
      <c r="F232" s="1216"/>
      <c r="G232" s="1216"/>
      <c r="H232" s="40" t="str">
        <f>IF(H190="","",IF(CNTR_Category="A",INDEX(EUwideConstants!$G:$G,MATCH(Q232,EUwideConstants!$Q:$Q,0)),INDEX(EUwideConstants!$N:$N,MATCH(Q232,EUwideConstants!$Q:$Q,0))))</f>
        <v/>
      </c>
      <c r="I232" s="227"/>
      <c r="J232" s="1218" t="str">
        <f t="shared" si="9"/>
        <v/>
      </c>
      <c r="K232" s="1219"/>
      <c r="L232" s="1219"/>
      <c r="M232" s="1219"/>
      <c r="N232" s="1220"/>
      <c r="P232" s="244"/>
      <c r="Q232" s="113" t="str">
        <f>EUconst_CNTR_CarbonContent&amp;H190</f>
        <v>CarbC_</v>
      </c>
      <c r="R232" s="39"/>
      <c r="S232" s="41" t="str">
        <f>IF(ISBLANK(I232),"",IF(I232=EUconst_NA,"",INDEX(EUwideConstants!$H:$M,MATCH(Q232,EUwideConstants!$Q:$Q,0),MATCH(I232,CNTR_TierList,0))))</f>
        <v/>
      </c>
      <c r="T232" s="30"/>
      <c r="U232" s="30"/>
      <c r="V232" s="30"/>
      <c r="W232" s="42" t="b">
        <f t="shared" si="10"/>
        <v>0</v>
      </c>
    </row>
    <row r="233" spans="1:23" s="32" customFormat="1" ht="12.75" customHeight="1" outlineLevel="1" x14ac:dyDescent="0.2">
      <c r="A233" s="30"/>
      <c r="D233" s="34" t="s">
        <v>478</v>
      </c>
      <c r="E233" s="1216" t="str">
        <f>Translations!$B$525</f>
        <v>Fracțiunea de biomasă (dacă este cazul)</v>
      </c>
      <c r="F233" s="1216"/>
      <c r="G233" s="1216"/>
      <c r="H233" s="40" t="str">
        <f>IF(H190="","",IF(CNTR_Category="A",INDEX(EUwideConstants!$G:$G,MATCH(Q233,EUwideConstants!$Q:$Q,0)),INDEX(EUwideConstants!$N:$N,MATCH(Q233,EUwideConstants!$Q:$Q,0))))</f>
        <v/>
      </c>
      <c r="I233" s="227"/>
      <c r="J233" s="1218" t="str">
        <f t="shared" si="9"/>
        <v/>
      </c>
      <c r="K233" s="1219"/>
      <c r="L233" s="1219"/>
      <c r="M233" s="1219"/>
      <c r="N233" s="1220"/>
      <c r="P233" s="39"/>
      <c r="Q233" s="113" t="str">
        <f>EUconst_CNTR_BiomassContent&amp;H190</f>
        <v>BioC_</v>
      </c>
      <c r="R233" s="39"/>
      <c r="S233" s="41" t="str">
        <f>IF(ISBLANK(I233),"",IF(I233=EUconst_NA,"",INDEX(EUwideConstants!$H:$M,MATCH(Q233,EUwideConstants!$Q:$Q,0),MATCH(I233,CNTR_TierList,0))))</f>
        <v/>
      </c>
      <c r="T233" s="30"/>
      <c r="U233" s="30"/>
      <c r="V233" s="30"/>
      <c r="W233" s="42" t="b">
        <f t="shared" si="10"/>
        <v>0</v>
      </c>
    </row>
    <row r="234" spans="1:23" s="32" customFormat="1" outlineLevel="1" x14ac:dyDescent="0.2">
      <c r="A234" s="30"/>
      <c r="D234" s="31"/>
      <c r="E234" s="156"/>
      <c r="F234" s="156"/>
      <c r="G234" s="156"/>
      <c r="H234" s="156"/>
      <c r="I234" s="156"/>
      <c r="J234" s="156"/>
      <c r="K234" s="156"/>
      <c r="L234" s="156"/>
      <c r="M234" s="156"/>
      <c r="N234" s="156"/>
      <c r="P234" s="39"/>
      <c r="Q234" s="30"/>
      <c r="R234" s="30"/>
      <c r="S234" s="30"/>
      <c r="T234" s="30"/>
      <c r="U234" s="30"/>
      <c r="V234" s="30"/>
      <c r="W234" s="30"/>
    </row>
    <row r="235" spans="1:23" s="32" customFormat="1" outlineLevel="1" x14ac:dyDescent="0.2">
      <c r="A235" s="30"/>
      <c r="D235" s="31" t="s">
        <v>405</v>
      </c>
      <c r="E235" s="35" t="str">
        <f>Translations!$B$534</f>
        <v>Detalii privind parametrii de calcul:</v>
      </c>
      <c r="F235" s="156"/>
      <c r="G235" s="156"/>
      <c r="H235" s="156"/>
      <c r="I235" s="156"/>
      <c r="J235" s="156"/>
      <c r="K235" s="156"/>
      <c r="L235" s="156"/>
      <c r="M235" s="156"/>
      <c r="N235" s="156"/>
      <c r="P235" s="39"/>
      <c r="Q235" s="30"/>
      <c r="R235" s="30"/>
      <c r="S235" s="30"/>
      <c r="T235" s="30"/>
      <c r="U235" s="30"/>
      <c r="V235" s="30"/>
      <c r="W235" s="30"/>
    </row>
    <row r="236" spans="1:23" s="32" customFormat="1" ht="5.0999999999999996" customHeight="1" outlineLevel="1" x14ac:dyDescent="0.2">
      <c r="A236" s="30"/>
      <c r="D236" s="31"/>
      <c r="E236" s="156"/>
      <c r="F236" s="156"/>
      <c r="G236" s="156"/>
      <c r="H236" s="156"/>
      <c r="I236" s="156"/>
      <c r="J236" s="156"/>
      <c r="K236" s="156"/>
      <c r="L236" s="156"/>
      <c r="M236" s="156"/>
      <c r="N236" s="156"/>
      <c r="P236" s="39"/>
      <c r="Q236" s="30"/>
      <c r="R236" s="30"/>
      <c r="S236" s="30"/>
      <c r="T236" s="30"/>
      <c r="U236" s="30"/>
      <c r="V236" s="30"/>
      <c r="W236" s="30"/>
    </row>
    <row r="237" spans="1:23" s="32" customFormat="1" ht="25.5" customHeight="1" outlineLevel="1" x14ac:dyDescent="0.2">
      <c r="A237" s="30"/>
      <c r="E237" s="1221" t="str">
        <f t="shared" ref="E237:E243" si="11">E227</f>
        <v>Parametrul de calcul</v>
      </c>
      <c r="F237" s="1221"/>
      <c r="G237" s="1221"/>
      <c r="H237" s="62" t="str">
        <f>I227</f>
        <v>Nivel aplicat</v>
      </c>
      <c r="I237" s="63" t="str">
        <f>Translations!$B$535</f>
        <v>Valoare implicită</v>
      </c>
      <c r="J237" s="63" t="str">
        <f>Translations!$B$536</f>
        <v>Unitate</v>
      </c>
      <c r="K237" s="63" t="str">
        <f>Translations!$B$537</f>
        <v>Ref. sursă</v>
      </c>
      <c r="L237" s="63" t="str">
        <f>Translations!$B$538</f>
        <v>Ref. analiză</v>
      </c>
      <c r="M237" s="63" t="str">
        <f>Translations!$B$539</f>
        <v>Ref. eșantionare</v>
      </c>
      <c r="N237" s="63" t="str">
        <f>Translations!$B$540</f>
        <v>Frecvența analizei</v>
      </c>
      <c r="P237" s="39"/>
      <c r="Q237" s="30"/>
      <c r="R237" s="30"/>
      <c r="S237" s="64" t="s">
        <v>131</v>
      </c>
      <c r="T237" s="30"/>
      <c r="U237" s="30"/>
      <c r="V237" s="30"/>
      <c r="W237" s="64" t="s">
        <v>387</v>
      </c>
    </row>
    <row r="238" spans="1:23" s="32" customFormat="1" ht="12.75" customHeight="1" outlineLevel="1" x14ac:dyDescent="0.2">
      <c r="A238" s="30"/>
      <c r="D238" s="34" t="s">
        <v>316</v>
      </c>
      <c r="E238" s="1216" t="str">
        <f t="shared" si="11"/>
        <v>Puterea calorică netă (PCN)</v>
      </c>
      <c r="F238" s="1216"/>
      <c r="G238" s="1216"/>
      <c r="H238" s="40" t="str">
        <f t="shared" ref="H238:H243" si="12">IF(OR(ISBLANK(I228),I228=EUconst_NA),"",I228)</f>
        <v/>
      </c>
      <c r="I238" s="227"/>
      <c r="J238" s="227"/>
      <c r="K238" s="249"/>
      <c r="L238" s="248"/>
      <c r="M238" s="316"/>
      <c r="N238" s="231"/>
      <c r="P238" s="244"/>
      <c r="Q238" s="30"/>
      <c r="R238" s="30"/>
      <c r="S238" s="75" t="str">
        <f>IF(H238="","",IF(I228=EUconst_NA,"",INDEX(EUwideConstants!$AJ:$AN,MATCH(Q228,EUwideConstants!$Q:$Q,0),MATCH(I228,CNTR_TierList,0))))</f>
        <v/>
      </c>
      <c r="T238" s="30"/>
      <c r="U238" s="30"/>
      <c r="V238" s="30"/>
      <c r="W238" s="42" t="b">
        <f t="shared" ref="W238:W243" si="13">OR(H238="",H238=EUconst_NA,J228=EUconst_NotApplicable)</f>
        <v>1</v>
      </c>
    </row>
    <row r="239" spans="1:23" s="32" customFormat="1" ht="12.75" customHeight="1" outlineLevel="1" x14ac:dyDescent="0.2">
      <c r="A239" s="30"/>
      <c r="D239" s="34" t="s">
        <v>317</v>
      </c>
      <c r="E239" s="1216" t="str">
        <f t="shared" si="11"/>
        <v>Factor de emisie (preliminar)</v>
      </c>
      <c r="F239" s="1216"/>
      <c r="G239" s="1216"/>
      <c r="H239" s="40" t="str">
        <f t="shared" si="12"/>
        <v/>
      </c>
      <c r="I239" s="232"/>
      <c r="J239" s="227"/>
      <c r="K239" s="248"/>
      <c r="L239" s="316"/>
      <c r="M239" s="248"/>
      <c r="N239" s="231"/>
      <c r="P239" s="39"/>
      <c r="Q239" s="30"/>
      <c r="R239" s="30"/>
      <c r="S239" s="75" t="str">
        <f>IF(H239="","",IF(I229=EUconst_NA,"",INDEX(EUwideConstants!$AJ:$AN,MATCH(Q229,EUwideConstants!$Q:$Q,0),MATCH(I229,CNTR_TierList,0))))</f>
        <v/>
      </c>
      <c r="T239" s="30"/>
      <c r="U239" s="30"/>
      <c r="V239" s="30"/>
      <c r="W239" s="42" t="b">
        <f t="shared" si="13"/>
        <v>1</v>
      </c>
    </row>
    <row r="240" spans="1:23" s="32" customFormat="1" ht="12.75" customHeight="1" outlineLevel="1" x14ac:dyDescent="0.2">
      <c r="A240" s="30"/>
      <c r="D240" s="34" t="s">
        <v>475</v>
      </c>
      <c r="E240" s="1216" t="str">
        <f t="shared" si="11"/>
        <v>Factor de oxidare</v>
      </c>
      <c r="F240" s="1216"/>
      <c r="G240" s="1216"/>
      <c r="H240" s="40" t="str">
        <f t="shared" si="12"/>
        <v/>
      </c>
      <c r="I240" s="227"/>
      <c r="J240" s="227"/>
      <c r="K240" s="248"/>
      <c r="L240" s="316"/>
      <c r="M240" s="248"/>
      <c r="N240" s="231"/>
      <c r="P240" s="39"/>
      <c r="Q240" s="30"/>
      <c r="R240" s="30"/>
      <c r="S240" s="75" t="str">
        <f>IF(H240="","",IF(I230=EUconst_NA,"",INDEX(EUwideConstants!$AJ:$AN,MATCH(Q230,EUwideConstants!$Q:$Q,0),MATCH(I230,CNTR_TierList,0))))</f>
        <v/>
      </c>
      <c r="T240" s="30"/>
      <c r="U240" s="30"/>
      <c r="V240" s="30"/>
      <c r="W240" s="42" t="b">
        <f t="shared" si="13"/>
        <v>1</v>
      </c>
    </row>
    <row r="241" spans="1:23" s="32" customFormat="1" ht="12.75" customHeight="1" outlineLevel="1" x14ac:dyDescent="0.2">
      <c r="A241" s="30"/>
      <c r="D241" s="34" t="s">
        <v>476</v>
      </c>
      <c r="E241" s="1216" t="str">
        <f t="shared" si="11"/>
        <v>Factor de conversie</v>
      </c>
      <c r="F241" s="1216"/>
      <c r="G241" s="1216"/>
      <c r="H241" s="40" t="str">
        <f t="shared" si="12"/>
        <v/>
      </c>
      <c r="I241" s="227"/>
      <c r="J241" s="227"/>
      <c r="K241" s="248"/>
      <c r="L241" s="248"/>
      <c r="M241" s="248"/>
      <c r="N241" s="231"/>
      <c r="P241" s="39"/>
      <c r="Q241" s="30"/>
      <c r="R241" s="30"/>
      <c r="S241" s="75" t="str">
        <f>IF(H241="","",IF(I231=EUconst_NA,"",INDEX(EUwideConstants!$AJ:$AN,MATCH(Q231,EUwideConstants!$Q:$Q,0),MATCH(I231,CNTR_TierList,0))))</f>
        <v/>
      </c>
      <c r="T241" s="30"/>
      <c r="U241" s="30"/>
      <c r="V241" s="30"/>
      <c r="W241" s="42" t="b">
        <f t="shared" si="13"/>
        <v>1</v>
      </c>
    </row>
    <row r="242" spans="1:23" s="32" customFormat="1" ht="12.75" customHeight="1" outlineLevel="1" x14ac:dyDescent="0.2">
      <c r="A242" s="30"/>
      <c r="D242" s="34" t="s">
        <v>477</v>
      </c>
      <c r="E242" s="1216" t="str">
        <f t="shared" si="11"/>
        <v>Conținutul de carbon</v>
      </c>
      <c r="F242" s="1216"/>
      <c r="G242" s="1216"/>
      <c r="H242" s="40" t="str">
        <f t="shared" si="12"/>
        <v/>
      </c>
      <c r="I242" s="227"/>
      <c r="J242" s="227"/>
      <c r="K242" s="248"/>
      <c r="L242" s="248"/>
      <c r="M242" s="248"/>
      <c r="N242" s="231"/>
      <c r="P242" s="39"/>
      <c r="Q242" s="30"/>
      <c r="R242" s="30"/>
      <c r="S242" s="75" t="str">
        <f>IF(H242="","",IF(I232=EUconst_NA,"",INDEX(EUwideConstants!$AJ:$AN,MATCH(Q232,EUwideConstants!$Q:$Q,0),MATCH(I232,CNTR_TierList,0))))</f>
        <v/>
      </c>
      <c r="T242" s="30"/>
      <c r="U242" s="30"/>
      <c r="V242" s="30"/>
      <c r="W242" s="42" t="b">
        <f t="shared" si="13"/>
        <v>1</v>
      </c>
    </row>
    <row r="243" spans="1:23" s="32" customFormat="1" ht="12.75" customHeight="1" outlineLevel="1" x14ac:dyDescent="0.2">
      <c r="A243" s="30"/>
      <c r="D243" s="34" t="s">
        <v>478</v>
      </c>
      <c r="E243" s="1216" t="str">
        <f t="shared" si="11"/>
        <v>Fracțiunea de biomasă (dacă este cazul)</v>
      </c>
      <c r="F243" s="1216"/>
      <c r="G243" s="1216"/>
      <c r="H243" s="40" t="str">
        <f t="shared" si="12"/>
        <v/>
      </c>
      <c r="I243" s="227"/>
      <c r="J243" s="232"/>
      <c r="K243" s="248"/>
      <c r="L243" s="248"/>
      <c r="M243" s="248"/>
      <c r="N243" s="231"/>
      <c r="P243" s="58"/>
      <c r="Q243" s="30"/>
      <c r="R243" s="30"/>
      <c r="S243" s="75" t="str">
        <f>IF(H243="","",IF(I233=EUconst_NA,"",INDEX(EUwideConstants!$AJ:$AN,MATCH(Q233,EUwideConstants!$Q:$Q,0),MATCH(I233,CNTR_TierList,0))))</f>
        <v/>
      </c>
      <c r="T243" s="30"/>
      <c r="U243" s="30"/>
      <c r="V243" s="30"/>
      <c r="W243" s="42" t="b">
        <f t="shared" si="13"/>
        <v>1</v>
      </c>
    </row>
    <row r="244" spans="1:23" s="32" customFormat="1" ht="12.75" customHeight="1" outlineLevel="1" x14ac:dyDescent="0.2">
      <c r="A244" s="30"/>
      <c r="D244" s="31"/>
      <c r="P244" s="39"/>
      <c r="Q244" s="30"/>
      <c r="R244" s="30"/>
      <c r="S244" s="30"/>
      <c r="T244" s="30"/>
      <c r="U244" s="30"/>
      <c r="V244" s="30"/>
      <c r="W244" s="30"/>
    </row>
    <row r="245" spans="1:23" s="32" customFormat="1" ht="15" customHeight="1" outlineLevel="1" x14ac:dyDescent="0.2">
      <c r="A245" s="30"/>
      <c r="D245" s="1217" t="str">
        <f>Translations!$B$545</f>
        <v>Observații și explicații:</v>
      </c>
      <c r="E245" s="1217"/>
      <c r="F245" s="1217"/>
      <c r="G245" s="1217"/>
      <c r="H245" s="1217"/>
      <c r="I245" s="1217"/>
      <c r="J245" s="1217"/>
      <c r="K245" s="1217"/>
      <c r="L245" s="1217"/>
      <c r="M245" s="1217"/>
      <c r="N245" s="1217"/>
      <c r="P245" s="39"/>
      <c r="Q245" s="39"/>
      <c r="R245" s="39"/>
      <c r="S245" s="39"/>
      <c r="T245" s="6"/>
      <c r="U245" s="30"/>
      <c r="V245" s="30"/>
      <c r="W245" s="30"/>
    </row>
    <row r="246" spans="1:23" s="32" customFormat="1" ht="5.0999999999999996" customHeight="1" outlineLevel="1" x14ac:dyDescent="0.2">
      <c r="A246" s="30"/>
      <c r="D246" s="31"/>
      <c r="P246" s="39"/>
      <c r="Q246" s="30"/>
      <c r="R246" s="30"/>
      <c r="S246" s="30"/>
      <c r="T246" s="30"/>
      <c r="U246" s="30"/>
      <c r="V246" s="30"/>
      <c r="W246" s="30"/>
    </row>
    <row r="247" spans="1:23" s="32" customFormat="1" outlineLevel="1" x14ac:dyDescent="0.2">
      <c r="A247" s="30"/>
      <c r="D247" s="31" t="s">
        <v>406</v>
      </c>
      <c r="E247" s="1222" t="str">
        <f>Translations!$B$1198</f>
        <v>Observații și justificare dacă nu se aplică nivelurile necesare:</v>
      </c>
      <c r="F247" s="1222"/>
      <c r="G247" s="1222"/>
      <c r="H247" s="1222"/>
      <c r="I247" s="1222"/>
      <c r="J247" s="1222"/>
      <c r="K247" s="1222"/>
      <c r="L247" s="1222"/>
      <c r="M247" s="1222"/>
      <c r="N247" s="1222"/>
      <c r="P247" s="39"/>
      <c r="Q247" s="30"/>
      <c r="R247" s="30"/>
      <c r="S247" s="30"/>
      <c r="T247" s="30"/>
      <c r="U247" s="30"/>
      <c r="V247" s="30"/>
      <c r="W247" s="30"/>
    </row>
    <row r="248" spans="1:23" s="32" customFormat="1" ht="5.0999999999999996" customHeight="1" outlineLevel="1" x14ac:dyDescent="0.2">
      <c r="A248" s="30"/>
      <c r="D248" s="31"/>
      <c r="E248" s="59"/>
      <c r="P248" s="39"/>
      <c r="Q248" s="30"/>
      <c r="R248" s="30"/>
      <c r="S248" s="30"/>
      <c r="T248" s="30"/>
      <c r="U248" s="30"/>
      <c r="V248" s="30"/>
      <c r="W248" s="30"/>
    </row>
    <row r="249" spans="1:23" s="32" customFormat="1" ht="12.75" customHeight="1" outlineLevel="1" x14ac:dyDescent="0.2">
      <c r="A249" s="30"/>
      <c r="D249" s="31"/>
      <c r="E249" s="1223"/>
      <c r="F249" s="1137"/>
      <c r="G249" s="1137"/>
      <c r="H249" s="1137"/>
      <c r="I249" s="1137"/>
      <c r="J249" s="1137"/>
      <c r="K249" s="1137"/>
      <c r="L249" s="1137"/>
      <c r="M249" s="1137"/>
      <c r="N249" s="1138"/>
      <c r="P249" s="39"/>
      <c r="Q249" s="30"/>
      <c r="R249" s="30"/>
      <c r="S249" s="30"/>
      <c r="T249" s="30"/>
      <c r="U249" s="30"/>
      <c r="V249" s="30"/>
      <c r="W249" s="30"/>
    </row>
    <row r="250" spans="1:23" s="32" customFormat="1" ht="12.75" customHeight="1" outlineLevel="1" x14ac:dyDescent="0.2">
      <c r="A250" s="30"/>
      <c r="D250" s="31"/>
      <c r="E250" s="1214"/>
      <c r="F250" s="1132"/>
      <c r="G250" s="1132"/>
      <c r="H250" s="1132"/>
      <c r="I250" s="1132"/>
      <c r="J250" s="1132"/>
      <c r="K250" s="1132"/>
      <c r="L250" s="1132"/>
      <c r="M250" s="1132"/>
      <c r="N250" s="1133"/>
      <c r="P250" s="39"/>
      <c r="Q250" s="30"/>
      <c r="R250" s="30"/>
      <c r="S250" s="30"/>
      <c r="T250" s="30"/>
      <c r="U250" s="30"/>
      <c r="V250" s="30"/>
      <c r="W250" s="30"/>
    </row>
    <row r="251" spans="1:23" s="32" customFormat="1" ht="12.75" customHeight="1" outlineLevel="1" x14ac:dyDescent="0.2">
      <c r="A251" s="30"/>
      <c r="D251" s="31"/>
      <c r="E251" s="1215"/>
      <c r="F251" s="1145"/>
      <c r="G251" s="1145"/>
      <c r="H251" s="1145"/>
      <c r="I251" s="1145"/>
      <c r="J251" s="1145"/>
      <c r="K251" s="1145"/>
      <c r="L251" s="1145"/>
      <c r="M251" s="1145"/>
      <c r="N251" s="1146"/>
      <c r="P251" s="39"/>
      <c r="Q251" s="30"/>
      <c r="R251" s="30"/>
      <c r="S251" s="30"/>
      <c r="T251" s="30"/>
      <c r="U251" s="30"/>
      <c r="V251" s="30"/>
      <c r="W251" s="30"/>
    </row>
    <row r="252" spans="1:23" ht="12.75" customHeight="1" thickBot="1" x14ac:dyDescent="0.25">
      <c r="A252" s="90"/>
      <c r="C252" s="66"/>
      <c r="D252" s="67"/>
      <c r="E252" s="68"/>
      <c r="F252" s="66"/>
      <c r="G252" s="69"/>
      <c r="H252" s="69"/>
      <c r="I252" s="69"/>
      <c r="J252" s="69"/>
      <c r="K252" s="69"/>
      <c r="L252" s="69"/>
      <c r="M252" s="69"/>
      <c r="N252" s="69"/>
      <c r="O252" s="32"/>
      <c r="P252" s="19"/>
      <c r="Q252" s="90"/>
      <c r="R252" s="90"/>
      <c r="S252" s="132"/>
      <c r="T252" s="90"/>
      <c r="U252" s="90"/>
      <c r="V252" s="90"/>
      <c r="W252" s="90"/>
    </row>
    <row r="253" spans="1:23" ht="12.75" customHeight="1" thickBot="1" x14ac:dyDescent="0.25">
      <c r="A253" s="90"/>
      <c r="D253" s="15"/>
      <c r="E253" s="29"/>
      <c r="G253" s="17"/>
      <c r="H253" s="17"/>
      <c r="I253" s="17"/>
      <c r="J253" s="17"/>
      <c r="L253" s="17"/>
      <c r="M253" s="17"/>
      <c r="N253" s="17"/>
      <c r="O253" s="32"/>
      <c r="P253" s="19"/>
      <c r="Q253" s="90"/>
      <c r="R253" s="90"/>
      <c r="S253" s="80" t="s">
        <v>171</v>
      </c>
      <c r="T253" s="131" t="s">
        <v>172</v>
      </c>
      <c r="U253" s="131" t="s">
        <v>173</v>
      </c>
      <c r="V253" s="90"/>
      <c r="W253" s="90"/>
    </row>
    <row r="254" spans="1:23" s="219" customFormat="1" ht="15" customHeight="1" thickBot="1" x14ac:dyDescent="0.25">
      <c r="A254" s="95"/>
      <c r="B254" s="44"/>
      <c r="C254" s="45" t="str">
        <f>"F"&amp;Q254</f>
        <v>F3</v>
      </c>
      <c r="D254" s="1217" t="str">
        <f>CONCATENATE(Euconst_SourceStream," ", Q254,":")</f>
        <v>Flux de sursă 3:</v>
      </c>
      <c r="E254" s="1217"/>
      <c r="F254" s="1217"/>
      <c r="G254" s="1244"/>
      <c r="H254" s="1245" t="str">
        <f>IF(INDEX(C_InstallationDescription!$F$192:$F$202,MATCH(C254,C_InstallationDescription!$E$192:$E$202,0))&gt;0,INDEX(C_InstallationDescription!$F$192:$F$202,MATCH(C254,C_InstallationDescription!$E$192:$E$202,0)),"")</f>
        <v/>
      </c>
      <c r="I254" s="1245"/>
      <c r="J254" s="1245"/>
      <c r="K254" s="1245"/>
      <c r="L254" s="1246"/>
      <c r="M254" s="1247" t="str">
        <f>IF(S254=TRUE,IF(U254="",T254,U254),"")</f>
        <v/>
      </c>
      <c r="N254" s="1248"/>
      <c r="O254" s="32"/>
      <c r="P254" s="52"/>
      <c r="Q254" s="43">
        <f>Q188+1</f>
        <v>3</v>
      </c>
      <c r="R254" s="47"/>
      <c r="S254" s="51" t="b">
        <f>IF(INDEX(C_InstallationDescription!$M:$M,MATCH(Q256,C_InstallationDescription!$Q:$Q,0))="",FALSE,TRUE)</f>
        <v>0</v>
      </c>
      <c r="T254" s="113" t="str">
        <f>IF(S254=TRUE,INDEX(C_InstallationDescription!$M:$M,MATCH(Q256,C_InstallationDescription!$Q:$Q,0)),"")</f>
        <v/>
      </c>
      <c r="U254" s="51" t="str">
        <f>IF(S254=TRUE,IF(ISBLANK(INDEX(C_InstallationDescription!$N:$N,MATCH(Q256,C_InstallationDescription!$Q:$Q,0))),"",INDEX(C_InstallationDescription!$N:$N,MATCH(Q256,C_InstallationDescription!$Q:$Q,0))),"")</f>
        <v/>
      </c>
      <c r="V254" s="47"/>
      <c r="W254" s="47"/>
    </row>
    <row r="255" spans="1:23" s="32" customFormat="1" ht="5.0999999999999996" customHeight="1" x14ac:dyDescent="0.2">
      <c r="A255" s="90"/>
      <c r="B255" s="8"/>
      <c r="C255" s="8"/>
      <c r="D255" s="8"/>
      <c r="E255" s="8"/>
      <c r="F255" s="8"/>
      <c r="G255" s="8"/>
      <c r="H255" s="8"/>
      <c r="I255" s="8"/>
      <c r="J255" s="8"/>
      <c r="K255" s="8"/>
      <c r="L255" s="8"/>
      <c r="M255" s="7"/>
      <c r="N255" s="7"/>
      <c r="P255" s="22"/>
      <c r="Q255" s="14"/>
      <c r="R255" s="30"/>
      <c r="S255" s="30"/>
      <c r="T255" s="30"/>
      <c r="U255" s="30"/>
      <c r="V255" s="30"/>
      <c r="W255" s="30"/>
    </row>
    <row r="256" spans="1:23" s="32" customFormat="1" ht="12.75" customHeight="1" x14ac:dyDescent="0.2">
      <c r="A256" s="90"/>
      <c r="B256" s="8"/>
      <c r="C256" s="8"/>
      <c r="D256" s="31"/>
      <c r="E256" s="1097" t="str">
        <f>Translations!$B$437</f>
        <v>Tipul fluxului de sursă:</v>
      </c>
      <c r="F256" s="1097"/>
      <c r="G256" s="1098"/>
      <c r="H256" s="1249" t="str">
        <f>IF(INDEX(C_InstallationDescription!$I$192:$I$202,MATCH(C254,C_InstallationDescription!$E$192:$E$202,0))&gt;0,INDEX(C_InstallationDescription!$I$192:$I$202,MATCH(C254,C_InstallationDescription!$E$192:$E$202,0)),"")</f>
        <v/>
      </c>
      <c r="I256" s="1250"/>
      <c r="J256" s="1250"/>
      <c r="K256" s="1250"/>
      <c r="L256" s="1251"/>
      <c r="P256" s="22"/>
      <c r="Q256" s="50" t="str">
        <f>EUconst_CNTR_SourceCategory&amp;C254</f>
        <v>SourceCategory_F3</v>
      </c>
      <c r="R256" s="30"/>
      <c r="S256" s="30"/>
      <c r="T256" s="30"/>
      <c r="U256" s="30"/>
      <c r="V256" s="30"/>
      <c r="W256" s="30"/>
    </row>
    <row r="257" spans="1:23" s="32" customFormat="1" outlineLevel="1" x14ac:dyDescent="0.2">
      <c r="A257" s="30"/>
      <c r="B257" s="8"/>
      <c r="C257" s="8"/>
      <c r="D257" s="48"/>
      <c r="E257" s="1097" t="str">
        <f>Translations!$B$438</f>
        <v>Metoda aplicabilă conform RMR:</v>
      </c>
      <c r="F257" s="1097"/>
      <c r="G257" s="1098"/>
      <c r="H257" s="1240" t="str">
        <f>IF(H256="","",INDEX(EUwideConstants!$F$261:$F$320,MATCH(H256,EUConst_TierActivityListNames,0)))</f>
        <v/>
      </c>
      <c r="I257" s="1240"/>
      <c r="J257" s="1240"/>
      <c r="K257" s="1240"/>
      <c r="L257" s="1240"/>
      <c r="M257" s="2"/>
      <c r="N257" s="2"/>
      <c r="P257" s="22"/>
      <c r="Q257" s="14"/>
      <c r="R257" s="30"/>
      <c r="S257" s="30"/>
      <c r="T257" s="30"/>
      <c r="U257" s="30"/>
      <c r="V257" s="30"/>
      <c r="W257" s="30"/>
    </row>
    <row r="258" spans="1:23" s="32" customFormat="1" outlineLevel="1" x14ac:dyDescent="0.2">
      <c r="A258" s="30"/>
      <c r="D258" s="49"/>
      <c r="E258" s="1097" t="str">
        <f>Translations!$B$439</f>
        <v>Parametrul căruia i se aplică incertitudinea:</v>
      </c>
      <c r="F258" s="1097"/>
      <c r="G258" s="1098"/>
      <c r="H258" s="1240" t="str">
        <f>IF(H256="","",INDEX(EUwideConstants!$E$261:$E$320,MATCH(H256,EUConst_TierActivityListNames,0)))</f>
        <v/>
      </c>
      <c r="I258" s="1240"/>
      <c r="J258" s="1240"/>
      <c r="K258" s="1240"/>
      <c r="L258" s="1240"/>
      <c r="P258" s="22"/>
      <c r="Q258" s="14"/>
      <c r="R258" s="30"/>
      <c r="S258" s="30"/>
      <c r="T258" s="30"/>
      <c r="U258" s="30"/>
      <c r="V258" s="30"/>
      <c r="W258" s="30"/>
    </row>
    <row r="259" spans="1:23" s="32" customFormat="1" ht="5.0999999999999996" customHeight="1" outlineLevel="1" x14ac:dyDescent="0.2">
      <c r="A259" s="30"/>
      <c r="P259" s="39"/>
      <c r="Q259" s="30"/>
      <c r="R259" s="30"/>
      <c r="S259" s="30"/>
      <c r="T259" s="30"/>
      <c r="U259" s="30"/>
      <c r="V259" s="30"/>
      <c r="W259" s="30"/>
    </row>
    <row r="260" spans="1:23" s="32" customFormat="1" ht="51" customHeight="1" outlineLevel="1" x14ac:dyDescent="0.2">
      <c r="A260" s="30"/>
      <c r="D260" s="31"/>
      <c r="E260" s="1241" t="str">
        <f>IF(H254="","",INDEX(EUconst_SmallEmiSouStreamMsg,MATCH(Q260,EUconst_SmallEmiSouStream,0)))</f>
        <v/>
      </c>
      <c r="F260" s="1242"/>
      <c r="G260" s="1242"/>
      <c r="H260" s="1242"/>
      <c r="I260" s="1242"/>
      <c r="J260" s="1242"/>
      <c r="K260" s="1242"/>
      <c r="L260" s="1242"/>
      <c r="M260" s="1242"/>
      <c r="N260" s="1243"/>
      <c r="P260" s="19"/>
      <c r="Q260" s="54" t="str">
        <f>IF(CNTR_SmallEmitter=TRUE,EUconst_CNTR_SmallEmitter,EUconst_CNTR_NoSmallEmitter) &amp; IF((CNTR_Category)="","C",CNTR_Category) &amp; "_" &amp; IF(M254="",1,MATCH(M254,SourceCategory,0))</f>
        <v>NoSmallEmitter_C_1</v>
      </c>
      <c r="R260" s="30"/>
      <c r="S260" s="30"/>
      <c r="T260" s="30"/>
      <c r="U260" s="30"/>
      <c r="V260" s="30"/>
      <c r="W260" s="30"/>
    </row>
    <row r="261" spans="1:23" s="32" customFormat="1" ht="12.75" customHeight="1" outlineLevel="1" x14ac:dyDescent="0.2">
      <c r="A261" s="30"/>
      <c r="D261" s="31"/>
      <c r="P261" s="39"/>
      <c r="Q261" s="30"/>
      <c r="R261" s="30"/>
      <c r="S261" s="30"/>
      <c r="T261" s="30"/>
      <c r="U261" s="30"/>
      <c r="V261" s="30"/>
      <c r="W261" s="30"/>
    </row>
    <row r="262" spans="1:23" s="32" customFormat="1" ht="15" customHeight="1" outlineLevel="1" x14ac:dyDescent="0.2">
      <c r="A262" s="30"/>
      <c r="D262" s="1217" t="str">
        <f>Translations!$B$454</f>
        <v>Date de activitate:</v>
      </c>
      <c r="E262" s="1217"/>
      <c r="F262" s="1217"/>
      <c r="G262" s="1217"/>
      <c r="H262" s="1217"/>
      <c r="I262" s="1217"/>
      <c r="J262" s="1217"/>
      <c r="K262" s="1217"/>
      <c r="L262" s="1217"/>
      <c r="M262" s="1217"/>
      <c r="N262" s="1217"/>
      <c r="P262" s="39"/>
      <c r="Q262" s="30"/>
      <c r="R262" s="30"/>
      <c r="S262" s="30"/>
      <c r="T262" s="30"/>
      <c r="U262" s="30"/>
      <c r="V262" s="30"/>
      <c r="W262" s="30"/>
    </row>
    <row r="263" spans="1:23" s="32" customFormat="1" ht="5.0999999999999996" customHeight="1" outlineLevel="1" x14ac:dyDescent="0.2">
      <c r="A263" s="30"/>
      <c r="D263" s="31"/>
      <c r="P263" s="39"/>
      <c r="Q263" s="30"/>
      <c r="R263" s="30"/>
      <c r="S263" s="30"/>
      <c r="T263" s="30"/>
      <c r="U263" s="30"/>
      <c r="V263" s="30"/>
      <c r="W263" s="30"/>
    </row>
    <row r="264" spans="1:23" s="32" customFormat="1" outlineLevel="1" x14ac:dyDescent="0.2">
      <c r="A264" s="30"/>
      <c r="D264" s="31" t="s">
        <v>311</v>
      </c>
      <c r="E264" s="984" t="str">
        <f>Translations!$B$455</f>
        <v>Metoda de determinare a datelor de activitate:</v>
      </c>
      <c r="F264" s="984"/>
      <c r="G264" s="984"/>
      <c r="H264" s="984"/>
      <c r="I264" s="984"/>
      <c r="J264" s="984"/>
      <c r="K264" s="984"/>
      <c r="L264" s="984"/>
      <c r="M264" s="984"/>
      <c r="N264" s="984"/>
      <c r="P264" s="39"/>
      <c r="Q264" s="30"/>
      <c r="R264" s="30"/>
      <c r="S264" s="30"/>
      <c r="T264" s="30"/>
      <c r="U264" s="30"/>
      <c r="V264" s="30"/>
      <c r="W264" s="30"/>
    </row>
    <row r="265" spans="1:23" s="32" customFormat="1" ht="5.0999999999999996" customHeight="1" outlineLevel="1" x14ac:dyDescent="0.2">
      <c r="A265" s="30"/>
      <c r="D265" s="31"/>
      <c r="E265" s="33"/>
      <c r="F265" s="33"/>
      <c r="G265" s="33"/>
      <c r="H265" s="33"/>
      <c r="I265" s="33"/>
      <c r="L265" s="28"/>
      <c r="P265" s="39"/>
      <c r="Q265" s="30"/>
      <c r="R265" s="30"/>
      <c r="S265" s="30"/>
      <c r="T265" s="30"/>
      <c r="U265" s="30"/>
      <c r="V265" s="30"/>
      <c r="W265" s="30"/>
    </row>
    <row r="266" spans="1:23" s="32" customFormat="1" ht="12.75" customHeight="1" outlineLevel="1" x14ac:dyDescent="0.2">
      <c r="A266" s="30"/>
      <c r="D266" s="34" t="s">
        <v>316</v>
      </c>
      <c r="E266" s="12" t="str">
        <f>Translations!$B$456</f>
        <v>Metoda de determinare:</v>
      </c>
      <c r="G266" s="33"/>
      <c r="H266" s="1238"/>
      <c r="I266" s="1239"/>
      <c r="P266" s="255"/>
      <c r="Q266" s="30"/>
      <c r="R266" s="30"/>
      <c r="S266" s="30"/>
      <c r="T266" s="30"/>
      <c r="U266" s="30"/>
      <c r="V266" s="30"/>
      <c r="W266" s="75" t="str">
        <f>IF(M254="","",IF(M254=INDEX(SourceCategory,3),1,IF(CNTR_InstHasCalculation=FALSE,0,2)))</f>
        <v/>
      </c>
    </row>
    <row r="267" spans="1:23" s="32" customFormat="1" ht="5.0999999999999996" customHeight="1" outlineLevel="1" x14ac:dyDescent="0.2">
      <c r="A267" s="30"/>
      <c r="D267" s="34"/>
      <c r="G267" s="33"/>
      <c r="H267" s="55"/>
      <c r="I267" s="55"/>
      <c r="P267" s="39"/>
      <c r="Q267" s="30"/>
      <c r="R267" s="30"/>
      <c r="S267" s="30"/>
      <c r="T267" s="30"/>
      <c r="U267" s="30"/>
      <c r="V267" s="30"/>
      <c r="W267" s="30"/>
    </row>
    <row r="268" spans="1:23" s="32" customFormat="1" ht="12.75" customHeight="1" outlineLevel="1" x14ac:dyDescent="0.2">
      <c r="A268" s="30"/>
      <c r="E268" s="57"/>
      <c r="F268" s="1227" t="str">
        <f>Translations!$B$459</f>
        <v>Trimitere la procedura utilizată pentru determinarea stocurilor la sfârșitul anului:</v>
      </c>
      <c r="G268" s="1227"/>
      <c r="H268" s="1227"/>
      <c r="I268" s="1227"/>
      <c r="J268" s="1228"/>
      <c r="K268" s="1238"/>
      <c r="L268" s="1239"/>
      <c r="P268" s="39"/>
      <c r="Q268" s="30"/>
      <c r="R268" s="30"/>
      <c r="S268" s="30"/>
      <c r="T268" s="30"/>
      <c r="U268" s="39"/>
      <c r="V268" s="42" t="b">
        <f>IF(OR(H254="",ISBLANK(H266)),FALSE,IF(MATCH(H266,EUconst_ActivityDeterminationMethod,0)=2,TRUE,FALSE))</f>
        <v>0</v>
      </c>
      <c r="W268" s="75" t="str">
        <f>IF(V268=TRUE,0,W266)</f>
        <v/>
      </c>
    </row>
    <row r="269" spans="1:23" s="32" customFormat="1" ht="5.0999999999999996" customHeight="1" outlineLevel="1" x14ac:dyDescent="0.2">
      <c r="A269" s="30"/>
      <c r="P269" s="39"/>
      <c r="Q269" s="30"/>
      <c r="R269" s="30"/>
      <c r="S269" s="30"/>
      <c r="T269" s="30"/>
      <c r="U269" s="30"/>
      <c r="V269" s="30"/>
      <c r="W269" s="30"/>
    </row>
    <row r="270" spans="1:23" s="32" customFormat="1" ht="12.75" customHeight="1" outlineLevel="1" x14ac:dyDescent="0.2">
      <c r="A270" s="30"/>
      <c r="D270" s="57" t="s">
        <v>317</v>
      </c>
      <c r="E270" s="12" t="str">
        <f>Translations!$B$462</f>
        <v>Instrument controlat de:</v>
      </c>
      <c r="G270" s="33"/>
      <c r="H270" s="1238"/>
      <c r="I270" s="1239"/>
      <c r="J270" s="34"/>
      <c r="P270" s="39"/>
      <c r="Q270" s="30"/>
      <c r="R270" s="30"/>
      <c r="S270" s="30"/>
      <c r="T270" s="30"/>
      <c r="U270" s="30"/>
      <c r="V270" s="30"/>
      <c r="W270" s="75" t="str">
        <f>W266</f>
        <v/>
      </c>
    </row>
    <row r="271" spans="1:23" s="32" customFormat="1" ht="5.0999999999999996" customHeight="1" outlineLevel="1" x14ac:dyDescent="0.2">
      <c r="A271" s="30"/>
      <c r="D271" s="34"/>
      <c r="G271" s="33"/>
      <c r="H271" s="55"/>
      <c r="I271" s="55"/>
      <c r="J271" s="34"/>
      <c r="P271" s="39"/>
      <c r="Q271" s="30"/>
      <c r="R271" s="30"/>
      <c r="S271" s="30"/>
      <c r="T271" s="30"/>
      <c r="U271" s="30"/>
      <c r="V271" s="30"/>
      <c r="W271" s="30"/>
    </row>
    <row r="272" spans="1:23" s="32" customFormat="1" ht="12.75" customHeight="1" outlineLevel="1" x14ac:dyDescent="0.2">
      <c r="A272" s="30"/>
      <c r="D272" s="34"/>
      <c r="E272" s="57" t="s">
        <v>388</v>
      </c>
      <c r="F272" s="926" t="str">
        <f>Translations!$B$465</f>
        <v>Vă rugăm să confirmați îndeplinirea condițiilor de la articolul 29 alineatul (1):</v>
      </c>
      <c r="G272" s="888"/>
      <c r="H272" s="888"/>
      <c r="I272" s="888"/>
      <c r="J272" s="888"/>
      <c r="K272" s="888"/>
      <c r="L272" s="227"/>
      <c r="P272" s="39"/>
      <c r="Q272" s="30"/>
      <c r="R272" s="30"/>
      <c r="S272" s="30"/>
      <c r="T272" s="30"/>
      <c r="U272" s="30"/>
      <c r="V272" s="42" t="b">
        <f>IF(OR(H254="",ISBLANK(H270)),FALSE,IF(MATCH(H270,EUconst_OwnerInstrument,0)=1,TRUE,FALSE))</f>
        <v>0</v>
      </c>
      <c r="W272" s="75" t="str">
        <f>IF(V272=TRUE,0,W266)</f>
        <v/>
      </c>
    </row>
    <row r="273" spans="1:23" s="32" customFormat="1" ht="5.0999999999999996" customHeight="1" outlineLevel="1" x14ac:dyDescent="0.2">
      <c r="A273" s="30"/>
      <c r="D273" s="34"/>
      <c r="E273" s="34"/>
      <c r="G273" s="33"/>
      <c r="N273" s="55"/>
      <c r="P273" s="39"/>
      <c r="Q273" s="30"/>
      <c r="R273" s="30"/>
      <c r="S273" s="30"/>
      <c r="T273" s="30"/>
      <c r="U273" s="30"/>
      <c r="V273" s="20"/>
      <c r="W273" s="30"/>
    </row>
    <row r="274" spans="1:23" s="32" customFormat="1" ht="12.75" customHeight="1" outlineLevel="1" x14ac:dyDescent="0.2">
      <c r="A274" s="30"/>
      <c r="D274" s="34"/>
      <c r="E274" s="57" t="s">
        <v>389</v>
      </c>
      <c r="F274" s="1227" t="str">
        <f>Translations!$B$468</f>
        <v>Utilizați facturi pentru a determina cantitatea acestui combustibil sau material?</v>
      </c>
      <c r="G274" s="1227"/>
      <c r="H274" s="1227"/>
      <c r="I274" s="1227"/>
      <c r="J274" s="1227"/>
      <c r="K274" s="1228"/>
      <c r="L274" s="227"/>
      <c r="P274" s="39"/>
      <c r="Q274" s="30"/>
      <c r="R274" s="30"/>
      <c r="S274" s="30"/>
      <c r="T274" s="30"/>
      <c r="U274" s="30"/>
      <c r="V274" s="42" t="b">
        <f>IF(OR(H254="",ISBLANK(H270)),FALSE,IF(MATCH(H270,EUconst_OwnerInstrument,0)=1,TRUE,FALSE))</f>
        <v>0</v>
      </c>
      <c r="W274" s="75" t="str">
        <f>IF(V274=TRUE,0,W266)</f>
        <v/>
      </c>
    </row>
    <row r="275" spans="1:23" s="32" customFormat="1" ht="5.0999999999999996" customHeight="1" outlineLevel="1" x14ac:dyDescent="0.2">
      <c r="A275" s="30"/>
      <c r="D275" s="34"/>
      <c r="E275" s="34"/>
      <c r="G275" s="18"/>
      <c r="J275" s="34"/>
      <c r="L275" s="56"/>
      <c r="P275" s="39"/>
      <c r="Q275" s="30"/>
      <c r="R275" s="30"/>
      <c r="S275" s="30"/>
      <c r="T275" s="30"/>
      <c r="U275" s="30"/>
      <c r="V275" s="30"/>
      <c r="W275" s="30"/>
    </row>
    <row r="276" spans="1:23" s="32" customFormat="1" ht="12.75" customHeight="1" outlineLevel="1" x14ac:dyDescent="0.2">
      <c r="A276" s="30"/>
      <c r="D276" s="34"/>
      <c r="E276" s="57" t="s">
        <v>390</v>
      </c>
      <c r="F276" s="1227" t="str">
        <f>Translations!$B$469</f>
        <v>Vă rugăm să confirmați că partenerul comercial și operatorul sunt independenți:</v>
      </c>
      <c r="G276" s="1227"/>
      <c r="H276" s="1227"/>
      <c r="I276" s="1227"/>
      <c r="J276" s="1227"/>
      <c r="K276" s="1228"/>
      <c r="L276" s="227"/>
      <c r="P276" s="39"/>
      <c r="Q276" s="30"/>
      <c r="R276" s="30"/>
      <c r="S276" s="30"/>
      <c r="T276" s="30"/>
      <c r="U276" s="30"/>
      <c r="V276" s="42" t="b">
        <f>IF(OR(H254="",ISBLANK(H270)),FALSE,IF(MATCH(H270,EUconst_OwnerInstrument,0)=1,TRUE,FALSE))</f>
        <v>0</v>
      </c>
      <c r="W276" s="75" t="str">
        <f>IF(V276=TRUE,0,W266)</f>
        <v/>
      </c>
    </row>
    <row r="277" spans="1:23" s="32" customFormat="1" outlineLevel="1" x14ac:dyDescent="0.2">
      <c r="A277" s="30"/>
      <c r="P277" s="39"/>
      <c r="Q277" s="30"/>
      <c r="R277" s="30"/>
      <c r="S277" s="30"/>
      <c r="T277" s="30"/>
      <c r="U277" s="30"/>
      <c r="V277" s="30"/>
      <c r="W277" s="30"/>
    </row>
    <row r="278" spans="1:23" s="32" customFormat="1" ht="12.75" customHeight="1" outlineLevel="1" x14ac:dyDescent="0.2">
      <c r="A278" s="30"/>
      <c r="D278" s="31" t="s">
        <v>313</v>
      </c>
      <c r="E278" s="33" t="str">
        <f>Translations!$B$472</f>
        <v>Instrumente de măsură utilizate:</v>
      </c>
      <c r="H278" s="250"/>
      <c r="I278" s="250"/>
      <c r="J278" s="250"/>
      <c r="K278" s="250"/>
      <c r="L278" s="250"/>
      <c r="P278" s="19"/>
      <c r="Q278" s="30"/>
      <c r="R278" s="30"/>
      <c r="S278" s="30"/>
      <c r="T278" s="30"/>
      <c r="U278" s="30"/>
      <c r="V278" s="30"/>
      <c r="W278" s="30"/>
    </row>
    <row r="279" spans="1:23" s="32" customFormat="1" ht="5.0999999999999996" customHeight="1" outlineLevel="1" x14ac:dyDescent="0.2">
      <c r="A279" s="30"/>
      <c r="D279" s="31"/>
      <c r="E279" s="33"/>
      <c r="P279" s="19"/>
      <c r="Q279" s="30"/>
      <c r="R279" s="30"/>
      <c r="S279" s="30"/>
      <c r="T279" s="30"/>
      <c r="U279" s="30"/>
      <c r="V279" s="30"/>
      <c r="W279" s="30"/>
    </row>
    <row r="280" spans="1:23" s="32" customFormat="1" outlineLevel="1" x14ac:dyDescent="0.2">
      <c r="A280" s="30"/>
      <c r="D280" s="31"/>
      <c r="E280" s="32" t="str">
        <f>Translations!$B$475</f>
        <v>Observație/Descrierea metodei, dacă se folosesc mai multe instrumente:</v>
      </c>
      <c r="I280" s="12"/>
      <c r="P280" s="39"/>
      <c r="Q280" s="30"/>
      <c r="R280" s="30"/>
      <c r="S280" s="30"/>
      <c r="T280" s="30"/>
      <c r="U280" s="30"/>
      <c r="V280" s="30"/>
      <c r="W280" s="30"/>
    </row>
    <row r="281" spans="1:23" s="32" customFormat="1" ht="12.75" customHeight="1" outlineLevel="1" x14ac:dyDescent="0.2">
      <c r="A281" s="30"/>
      <c r="D281" s="31"/>
      <c r="E281" s="1229"/>
      <c r="F281" s="1230"/>
      <c r="G281" s="1230"/>
      <c r="H281" s="1230"/>
      <c r="I281" s="1230"/>
      <c r="J281" s="1230"/>
      <c r="K281" s="1230"/>
      <c r="L281" s="1230"/>
      <c r="M281" s="1230"/>
      <c r="N281" s="1231"/>
      <c r="P281" s="39"/>
      <c r="Q281" s="30"/>
      <c r="R281" s="30"/>
      <c r="S281" s="30"/>
      <c r="T281" s="30"/>
      <c r="U281" s="30"/>
      <c r="V281" s="30"/>
      <c r="W281" s="30"/>
    </row>
    <row r="282" spans="1:23" s="32" customFormat="1" outlineLevel="1" x14ac:dyDescent="0.2">
      <c r="A282" s="30"/>
      <c r="D282" s="31"/>
      <c r="E282" s="1232"/>
      <c r="F282" s="1233"/>
      <c r="G282" s="1233"/>
      <c r="H282" s="1233"/>
      <c r="I282" s="1233"/>
      <c r="J282" s="1233"/>
      <c r="K282" s="1233"/>
      <c r="L282" s="1233"/>
      <c r="M282" s="1233"/>
      <c r="N282" s="1234"/>
      <c r="P282" s="39"/>
      <c r="Q282" s="39"/>
      <c r="R282" s="39"/>
      <c r="S282" s="30"/>
      <c r="T282" s="30"/>
      <c r="U282" s="30"/>
      <c r="V282" s="30"/>
      <c r="W282" s="30"/>
    </row>
    <row r="283" spans="1:23" s="32" customFormat="1" outlineLevel="1" x14ac:dyDescent="0.2">
      <c r="A283" s="30"/>
      <c r="D283" s="31"/>
      <c r="E283" s="1235"/>
      <c r="F283" s="1236"/>
      <c r="G283" s="1236"/>
      <c r="H283" s="1236"/>
      <c r="I283" s="1236"/>
      <c r="J283" s="1236"/>
      <c r="K283" s="1236"/>
      <c r="L283" s="1236"/>
      <c r="M283" s="1236"/>
      <c r="N283" s="1237"/>
      <c r="P283" s="39"/>
      <c r="Q283" s="39"/>
      <c r="R283" s="39"/>
      <c r="S283" s="30"/>
      <c r="T283" s="30"/>
      <c r="U283" s="30"/>
      <c r="V283" s="30"/>
      <c r="W283" s="30"/>
    </row>
    <row r="284" spans="1:23" s="32" customFormat="1" outlineLevel="1" x14ac:dyDescent="0.2">
      <c r="A284" s="30"/>
      <c r="D284" s="31"/>
      <c r="P284" s="39"/>
      <c r="Q284" s="39"/>
      <c r="R284" s="39"/>
      <c r="S284" s="30"/>
      <c r="T284" s="30"/>
      <c r="U284" s="30"/>
      <c r="V284" s="30"/>
      <c r="W284" s="30"/>
    </row>
    <row r="285" spans="1:23" s="32" customFormat="1" ht="12.75" customHeight="1" outlineLevel="1" x14ac:dyDescent="0.2">
      <c r="A285" s="30"/>
      <c r="D285" s="31" t="s">
        <v>186</v>
      </c>
      <c r="E285" s="35" t="str">
        <f>Translations!$B$477</f>
        <v>Nivelul minim cerut pentru datele de activitate:</v>
      </c>
      <c r="H285" s="40" t="str">
        <f>IF(H256="","",IF(CNTR_Category="A",INDEX(EUwideConstants!$G:$G,MATCH(Q285,EUwideConstants!$Q:$Q,0)),INDEX(EUwideConstants!$N:$N,MATCH(Q285,EUwideConstants!$Q:$Q,0))))</f>
        <v/>
      </c>
      <c r="I285" s="36" t="str">
        <f>IF(H285="","",IF(S285=0,EUconst_NA,IF(ISERROR(S285),"",EUconst_MsgTierActivityLevel &amp; " " &amp;S285)))</f>
        <v/>
      </c>
      <c r="J285" s="37"/>
      <c r="K285" s="37"/>
      <c r="L285" s="37"/>
      <c r="M285" s="37"/>
      <c r="N285" s="38"/>
      <c r="P285" s="39"/>
      <c r="Q285" s="113" t="str">
        <f>EUconst_CNTR_ActivityData&amp;H256</f>
        <v>ActivityData_</v>
      </c>
      <c r="R285" s="39"/>
      <c r="S285" s="42" t="str">
        <f>IF(H285="","",IF(H285=EUconst_NA,"",INDEX(EUwideConstants!$H:$M,MATCH(Q285,EUwideConstants!$Q:$Q,0),MATCH(H285,CNTR_TierList,0))))</f>
        <v/>
      </c>
      <c r="T285" s="30"/>
      <c r="U285" s="30"/>
      <c r="V285" s="30"/>
      <c r="W285" s="30"/>
    </row>
    <row r="286" spans="1:23" s="32" customFormat="1" ht="12.75" customHeight="1" outlineLevel="1" x14ac:dyDescent="0.2">
      <c r="A286" s="30"/>
      <c r="D286" s="31" t="s">
        <v>314</v>
      </c>
      <c r="E286" s="35" t="str">
        <f>Translations!$B$478</f>
        <v>Nivelul utilizat pentru datele de activitate:</v>
      </c>
      <c r="H286" s="227"/>
      <c r="I286" s="36" t="str">
        <f>IF(OR(ISBLANK(H286),H286=EUconst_NoTier),"",IF(S286=0,EUconst_NA,IF(ISERROR(S286),"",EUconst_MsgTierActivityLevel &amp; " " &amp;S286)))</f>
        <v/>
      </c>
      <c r="J286" s="37"/>
      <c r="K286" s="37"/>
      <c r="L286" s="37"/>
      <c r="M286" s="37"/>
      <c r="N286" s="38"/>
      <c r="P286" s="39"/>
      <c r="Q286" s="113" t="str">
        <f>EUconst_CNTR_ActivityData&amp;H256</f>
        <v>ActivityData_</v>
      </c>
      <c r="R286" s="39"/>
      <c r="S286" s="42" t="str">
        <f>IF(ISBLANK(H286),"",IF(H286=EUconst_NA,"",INDEX(EUwideConstants!$H:$M,MATCH(Q286,EUwideConstants!$Q:$Q,0),MATCH(H286,CNTR_TierList,0))))</f>
        <v/>
      </c>
      <c r="T286" s="30"/>
      <c r="U286" s="30"/>
      <c r="V286" s="30"/>
      <c r="W286" s="30"/>
    </row>
    <row r="287" spans="1:23" s="32" customFormat="1" ht="12.75" customHeight="1" outlineLevel="1" x14ac:dyDescent="0.2">
      <c r="A287" s="30"/>
      <c r="D287" s="31" t="s">
        <v>315</v>
      </c>
      <c r="E287" s="35" t="str">
        <f>Translations!$B$479</f>
        <v>Incertitudine constatată:</v>
      </c>
      <c r="H287" s="268"/>
      <c r="I287" s="35" t="str">
        <f>Translations!$B$480</f>
        <v>Observație:</v>
      </c>
      <c r="J287" s="228"/>
      <c r="K287" s="229"/>
      <c r="L287" s="229"/>
      <c r="M287" s="229"/>
      <c r="N287" s="230"/>
      <c r="P287" s="39"/>
      <c r="Q287" s="39"/>
      <c r="R287" s="39"/>
      <c r="S287" s="30"/>
      <c r="T287" s="30"/>
      <c r="U287" s="30"/>
      <c r="V287" s="30"/>
      <c r="W287" s="30"/>
    </row>
    <row r="288" spans="1:23" s="32" customFormat="1" ht="5.0999999999999996" customHeight="1" outlineLevel="1" x14ac:dyDescent="0.2">
      <c r="A288" s="30"/>
      <c r="D288" s="31"/>
      <c r="E288" s="156"/>
      <c r="F288" s="156"/>
      <c r="G288" s="156"/>
      <c r="H288" s="156"/>
      <c r="I288" s="156"/>
      <c r="J288" s="156"/>
      <c r="K288" s="156"/>
      <c r="L288" s="156"/>
      <c r="M288" s="156"/>
      <c r="N288" s="156"/>
      <c r="P288" s="39"/>
      <c r="Q288" s="39"/>
      <c r="R288" s="39"/>
      <c r="S288" s="30"/>
      <c r="T288" s="30"/>
      <c r="U288" s="30"/>
      <c r="V288" s="30"/>
      <c r="W288" s="30"/>
    </row>
    <row r="289" spans="1:23" s="32" customFormat="1" ht="15" customHeight="1" outlineLevel="1" x14ac:dyDescent="0.2">
      <c r="A289" s="30"/>
      <c r="D289" s="1217" t="str">
        <f>Translations!$B$490</f>
        <v>Parametrii de calcul:</v>
      </c>
      <c r="E289" s="1217"/>
      <c r="F289" s="1217"/>
      <c r="G289" s="1217"/>
      <c r="H289" s="1217"/>
      <c r="I289" s="1217"/>
      <c r="J289" s="1217"/>
      <c r="K289" s="1217"/>
      <c r="L289" s="1217"/>
      <c r="M289" s="1217"/>
      <c r="N289" s="1217"/>
      <c r="P289" s="39"/>
      <c r="Q289" s="39"/>
      <c r="R289" s="39"/>
      <c r="S289" s="39"/>
      <c r="T289" s="6"/>
      <c r="U289" s="30"/>
      <c r="V289" s="30"/>
      <c r="W289" s="30"/>
    </row>
    <row r="290" spans="1:23" s="32" customFormat="1" ht="5.0999999999999996" customHeight="1" outlineLevel="1" x14ac:dyDescent="0.2">
      <c r="A290" s="30"/>
      <c r="D290" s="31"/>
      <c r="E290" s="35"/>
      <c r="P290" s="39"/>
      <c r="Q290" s="39"/>
      <c r="R290" s="39"/>
      <c r="S290" s="39"/>
      <c r="T290" s="6"/>
      <c r="U290" s="30"/>
      <c r="V290" s="30"/>
      <c r="W290" s="30"/>
    </row>
    <row r="291" spans="1:23" s="32" customFormat="1" ht="12.75" customHeight="1" outlineLevel="1" x14ac:dyDescent="0.2">
      <c r="A291" s="30"/>
      <c r="D291" s="31" t="s">
        <v>312</v>
      </c>
      <c r="E291" s="35" t="str">
        <f>Translations!$B$515</f>
        <v>Niveluri aplicate pentru parametrii de calcul:</v>
      </c>
      <c r="P291" s="39"/>
      <c r="Q291" s="39"/>
      <c r="R291" s="39"/>
      <c r="S291" s="39"/>
      <c r="T291" s="30"/>
      <c r="U291" s="30"/>
      <c r="V291" s="30"/>
      <c r="W291" s="30"/>
    </row>
    <row r="292" spans="1:23" s="32" customFormat="1" ht="5.0999999999999996" customHeight="1" outlineLevel="1" x14ac:dyDescent="0.2">
      <c r="A292" s="30"/>
      <c r="D292" s="31"/>
      <c r="E292" s="35"/>
      <c r="P292" s="39"/>
      <c r="Q292" s="39"/>
      <c r="R292" s="39"/>
      <c r="S292" s="39"/>
      <c r="T292" s="30"/>
      <c r="U292" s="30"/>
      <c r="V292" s="30"/>
      <c r="W292" s="30"/>
    </row>
    <row r="293" spans="1:23" s="32" customFormat="1" ht="25.5" customHeight="1" outlineLevel="1" x14ac:dyDescent="0.2">
      <c r="A293" s="30"/>
      <c r="E293" s="1221" t="str">
        <f>Translations!$B$516</f>
        <v>Parametrul de calcul</v>
      </c>
      <c r="F293" s="1221"/>
      <c r="G293" s="1221"/>
      <c r="H293" s="62" t="str">
        <f>Translations!$B$517</f>
        <v>Nivel minim cerut</v>
      </c>
      <c r="I293" s="62" t="str">
        <f>Translations!$B$518</f>
        <v>Nivel aplicat</v>
      </c>
      <c r="J293" s="1224" t="str">
        <f>Translations!$B$519</f>
        <v>Text integral pentru nivelul aplicat</v>
      </c>
      <c r="K293" s="1225"/>
      <c r="L293" s="1225"/>
      <c r="M293" s="1225"/>
      <c r="N293" s="1226"/>
      <c r="P293" s="39"/>
      <c r="Q293" s="39"/>
      <c r="R293" s="39"/>
      <c r="S293" s="19" t="s">
        <v>318</v>
      </c>
      <c r="T293" s="30"/>
      <c r="U293" s="30"/>
      <c r="V293" s="30"/>
      <c r="W293" s="64" t="s">
        <v>387</v>
      </c>
    </row>
    <row r="294" spans="1:23" s="32" customFormat="1" ht="12.75" customHeight="1" outlineLevel="1" x14ac:dyDescent="0.2">
      <c r="A294" s="30"/>
      <c r="D294" s="34" t="s">
        <v>316</v>
      </c>
      <c r="E294" s="1216" t="str">
        <f>Translations!$B$520</f>
        <v>Puterea calorică netă (PCN)</v>
      </c>
      <c r="F294" s="1216"/>
      <c r="G294" s="1216"/>
      <c r="H294" s="40" t="str">
        <f>IF(H256="","",IF(CNTR_Category="A",INDEX(EUwideConstants!$G:$G,MATCH(Q294,EUwideConstants!$Q:$Q,0)),INDEX(EUwideConstants!$N:$N,MATCH(Q294,EUwideConstants!$Q:$Q,0))))</f>
        <v/>
      </c>
      <c r="I294" s="227"/>
      <c r="J294" s="1218" t="str">
        <f t="shared" ref="J294:J299" si="14">IF(OR(ISBLANK(I294),I294=EUconst_NoTier),"",IF(S294=0,EUconst_NotApplicable,IF(ISERROR(S294),"",S294)))</f>
        <v/>
      </c>
      <c r="K294" s="1219"/>
      <c r="L294" s="1219"/>
      <c r="M294" s="1219"/>
      <c r="N294" s="1220"/>
      <c r="P294" s="39"/>
      <c r="Q294" s="113" t="str">
        <f>EUconst_CNTR_NCV&amp;H256</f>
        <v>NCV_</v>
      </c>
      <c r="R294" s="39"/>
      <c r="S294" s="41" t="str">
        <f>IF(ISBLANK(I294),"",IF(I294=EUconst_NA,"",INDEX(EUwideConstants!$H:$M,MATCH(Q294,EUwideConstants!$Q:$Q,0),MATCH(I294,CNTR_TierList,0))))</f>
        <v/>
      </c>
      <c r="T294" s="30"/>
      <c r="U294" s="30"/>
      <c r="V294" s="30"/>
      <c r="W294" s="42" t="b">
        <f t="shared" ref="W294:W299" si="15">(H294=EUconst_NA)</f>
        <v>0</v>
      </c>
    </row>
    <row r="295" spans="1:23" s="32" customFormat="1" ht="12.75" customHeight="1" outlineLevel="1" x14ac:dyDescent="0.2">
      <c r="A295" s="30"/>
      <c r="D295" s="34" t="s">
        <v>317</v>
      </c>
      <c r="E295" s="1216" t="str">
        <f>Translations!$B$521</f>
        <v>Factor de emisie (preliminar)</v>
      </c>
      <c r="F295" s="1216"/>
      <c r="G295" s="1216"/>
      <c r="H295" s="40" t="str">
        <f>IF(H256="","",IF(CNTR_Category="A",INDEX(EUwideConstants!$G:$G,MATCH(Q295,EUwideConstants!$Q:$Q,0)),INDEX(EUwideConstants!$N:$N,MATCH(Q295,EUwideConstants!$Q:$Q,0))))</f>
        <v/>
      </c>
      <c r="I295" s="227"/>
      <c r="J295" s="1218" t="str">
        <f t="shared" si="14"/>
        <v/>
      </c>
      <c r="K295" s="1219"/>
      <c r="L295" s="1219"/>
      <c r="M295" s="1219"/>
      <c r="N295" s="1220"/>
      <c r="P295" s="39"/>
      <c r="Q295" s="113" t="str">
        <f>EUconst_CNTR_EF&amp;H256</f>
        <v>EF_</v>
      </c>
      <c r="R295" s="39"/>
      <c r="S295" s="41" t="str">
        <f>IF(ISBLANK(I295),"",IF(I295=EUconst_NA,"",INDEX(EUwideConstants!$H:$M,MATCH(Q295,EUwideConstants!$Q:$Q,0),MATCH(I295,CNTR_TierList,0))))</f>
        <v/>
      </c>
      <c r="T295" s="30"/>
      <c r="U295" s="30"/>
      <c r="V295" s="30"/>
      <c r="W295" s="42" t="b">
        <f t="shared" si="15"/>
        <v>0</v>
      </c>
    </row>
    <row r="296" spans="1:23" s="32" customFormat="1" ht="12.75" customHeight="1" outlineLevel="1" x14ac:dyDescent="0.2">
      <c r="A296" s="30"/>
      <c r="D296" s="34" t="s">
        <v>475</v>
      </c>
      <c r="E296" s="1216" t="str">
        <f>Translations!$B$522</f>
        <v>Factor de oxidare</v>
      </c>
      <c r="F296" s="1216"/>
      <c r="G296" s="1216"/>
      <c r="H296" s="40" t="str">
        <f>IF(H256="","",IF(CNTR_Category="A",INDEX(EUwideConstants!$G:$G,MATCH(Q296,EUwideConstants!$Q:$Q,0)),INDEX(EUwideConstants!$N:$N,MATCH(Q296,EUwideConstants!$Q:$Q,0))))</f>
        <v/>
      </c>
      <c r="I296" s="227"/>
      <c r="J296" s="1218" t="str">
        <f t="shared" si="14"/>
        <v/>
      </c>
      <c r="K296" s="1219"/>
      <c r="L296" s="1219"/>
      <c r="M296" s="1219"/>
      <c r="N296" s="1220"/>
      <c r="P296" s="39"/>
      <c r="Q296" s="113" t="str">
        <f>EUconst_CNTR_OxidationFactor&amp;H256</f>
        <v>OxF_</v>
      </c>
      <c r="R296" s="39"/>
      <c r="S296" s="41" t="str">
        <f>IF(ISBLANK(I296),"",IF(I296=EUconst_NA,"",INDEX(EUwideConstants!$H:$M,MATCH(Q296,EUwideConstants!$Q:$Q,0),MATCH(I296,CNTR_TierList,0))))</f>
        <v/>
      </c>
      <c r="T296" s="30"/>
      <c r="U296" s="30"/>
      <c r="V296" s="30"/>
      <c r="W296" s="42" t="b">
        <f t="shared" si="15"/>
        <v>0</v>
      </c>
    </row>
    <row r="297" spans="1:23" s="32" customFormat="1" ht="12.75" customHeight="1" outlineLevel="1" x14ac:dyDescent="0.2">
      <c r="A297" s="30"/>
      <c r="D297" s="34" t="s">
        <v>476</v>
      </c>
      <c r="E297" s="1216" t="str">
        <f>Translations!$B$523</f>
        <v>Factor de conversie</v>
      </c>
      <c r="F297" s="1216"/>
      <c r="G297" s="1216"/>
      <c r="H297" s="40" t="str">
        <f>IF(H256="","",IF(CNTR_Category="A",INDEX(EUwideConstants!$G:$G,MATCH(Q297,EUwideConstants!$Q:$Q,0)),INDEX(EUwideConstants!$N:$N,MATCH(Q297,EUwideConstants!$Q:$Q,0))))</f>
        <v/>
      </c>
      <c r="I297" s="227"/>
      <c r="J297" s="1218" t="str">
        <f t="shared" si="14"/>
        <v/>
      </c>
      <c r="K297" s="1219"/>
      <c r="L297" s="1219"/>
      <c r="M297" s="1219"/>
      <c r="N297" s="1220"/>
      <c r="P297" s="39"/>
      <c r="Q297" s="113" t="str">
        <f>EUconst_CNTR_ConversionFactor&amp;H256</f>
        <v>ConvF_</v>
      </c>
      <c r="R297" s="39"/>
      <c r="S297" s="41" t="str">
        <f>IF(ISBLANK(I297),"",IF(I297=EUconst_NA,"",INDEX(EUwideConstants!$H:$M,MATCH(Q297,EUwideConstants!$Q:$Q,0),MATCH(I297,CNTR_TierList,0))))</f>
        <v/>
      </c>
      <c r="T297" s="30"/>
      <c r="U297" s="30"/>
      <c r="V297" s="30"/>
      <c r="W297" s="42" t="b">
        <f t="shared" si="15"/>
        <v>0</v>
      </c>
    </row>
    <row r="298" spans="1:23" s="32" customFormat="1" ht="12.75" customHeight="1" outlineLevel="1" x14ac:dyDescent="0.2">
      <c r="A298" s="30"/>
      <c r="D298" s="34" t="s">
        <v>477</v>
      </c>
      <c r="E298" s="1216" t="str">
        <f>Translations!$B$524</f>
        <v>Conținutul de carbon</v>
      </c>
      <c r="F298" s="1216"/>
      <c r="G298" s="1216"/>
      <c r="H298" s="40" t="str">
        <f>IF(H256="","",IF(CNTR_Category="A",INDEX(EUwideConstants!$G:$G,MATCH(Q298,EUwideConstants!$Q:$Q,0)),INDEX(EUwideConstants!$N:$N,MATCH(Q298,EUwideConstants!$Q:$Q,0))))</f>
        <v/>
      </c>
      <c r="I298" s="227"/>
      <c r="J298" s="1218" t="str">
        <f t="shared" si="14"/>
        <v/>
      </c>
      <c r="K298" s="1219"/>
      <c r="L298" s="1219"/>
      <c r="M298" s="1219"/>
      <c r="N298" s="1220"/>
      <c r="P298" s="244"/>
      <c r="Q298" s="113" t="str">
        <f>EUconst_CNTR_CarbonContent&amp;H256</f>
        <v>CarbC_</v>
      </c>
      <c r="R298" s="39"/>
      <c r="S298" s="41" t="str">
        <f>IF(ISBLANK(I298),"",IF(I298=EUconst_NA,"",INDEX(EUwideConstants!$H:$M,MATCH(Q298,EUwideConstants!$Q:$Q,0),MATCH(I298,CNTR_TierList,0))))</f>
        <v/>
      </c>
      <c r="T298" s="30"/>
      <c r="U298" s="30"/>
      <c r="V298" s="30"/>
      <c r="W298" s="42" t="b">
        <f t="shared" si="15"/>
        <v>0</v>
      </c>
    </row>
    <row r="299" spans="1:23" s="32" customFormat="1" ht="12.75" customHeight="1" outlineLevel="1" x14ac:dyDescent="0.2">
      <c r="A299" s="30"/>
      <c r="D299" s="34" t="s">
        <v>478</v>
      </c>
      <c r="E299" s="1216" t="str">
        <f>Translations!$B$525</f>
        <v>Fracțiunea de biomasă (dacă este cazul)</v>
      </c>
      <c r="F299" s="1216"/>
      <c r="G299" s="1216"/>
      <c r="H299" s="40" t="str">
        <f>IF(H256="","",IF(CNTR_Category="A",INDEX(EUwideConstants!$G:$G,MATCH(Q299,EUwideConstants!$Q:$Q,0)),INDEX(EUwideConstants!$N:$N,MATCH(Q299,EUwideConstants!$Q:$Q,0))))</f>
        <v/>
      </c>
      <c r="I299" s="227"/>
      <c r="J299" s="1218" t="str">
        <f t="shared" si="14"/>
        <v/>
      </c>
      <c r="K299" s="1219"/>
      <c r="L299" s="1219"/>
      <c r="M299" s="1219"/>
      <c r="N299" s="1220"/>
      <c r="P299" s="39"/>
      <c r="Q299" s="113" t="str">
        <f>EUconst_CNTR_BiomassContent&amp;H256</f>
        <v>BioC_</v>
      </c>
      <c r="R299" s="39"/>
      <c r="S299" s="41" t="str">
        <f>IF(ISBLANK(I299),"",IF(I299=EUconst_NA,"",INDEX(EUwideConstants!$H:$M,MATCH(Q299,EUwideConstants!$Q:$Q,0),MATCH(I299,CNTR_TierList,0))))</f>
        <v/>
      </c>
      <c r="T299" s="30"/>
      <c r="U299" s="30"/>
      <c r="V299" s="30"/>
      <c r="W299" s="42" t="b">
        <f t="shared" si="15"/>
        <v>0</v>
      </c>
    </row>
    <row r="300" spans="1:23" s="32" customFormat="1" outlineLevel="1" x14ac:dyDescent="0.2">
      <c r="A300" s="30"/>
      <c r="D300" s="31"/>
      <c r="E300" s="156"/>
      <c r="F300" s="156"/>
      <c r="G300" s="156"/>
      <c r="H300" s="156"/>
      <c r="I300" s="156"/>
      <c r="J300" s="156"/>
      <c r="K300" s="156"/>
      <c r="L300" s="156"/>
      <c r="M300" s="156"/>
      <c r="N300" s="156"/>
      <c r="P300" s="39"/>
      <c r="Q300" s="30"/>
      <c r="R300" s="30"/>
      <c r="S300" s="30"/>
      <c r="T300" s="30"/>
      <c r="U300" s="30"/>
      <c r="V300" s="30"/>
      <c r="W300" s="30"/>
    </row>
    <row r="301" spans="1:23" s="32" customFormat="1" outlineLevel="1" x14ac:dyDescent="0.2">
      <c r="A301" s="30"/>
      <c r="D301" s="31" t="s">
        <v>405</v>
      </c>
      <c r="E301" s="35" t="str">
        <f>Translations!$B$534</f>
        <v>Detalii privind parametrii de calcul:</v>
      </c>
      <c r="F301" s="156"/>
      <c r="G301" s="156"/>
      <c r="H301" s="156"/>
      <c r="I301" s="156"/>
      <c r="J301" s="156"/>
      <c r="K301" s="156"/>
      <c r="L301" s="156"/>
      <c r="M301" s="156"/>
      <c r="N301" s="156"/>
      <c r="P301" s="39"/>
      <c r="Q301" s="30"/>
      <c r="R301" s="30"/>
      <c r="S301" s="30"/>
      <c r="T301" s="30"/>
      <c r="U301" s="30"/>
      <c r="V301" s="30"/>
      <c r="W301" s="30"/>
    </row>
    <row r="302" spans="1:23" s="32" customFormat="1" ht="5.0999999999999996" customHeight="1" outlineLevel="1" x14ac:dyDescent="0.2">
      <c r="A302" s="30"/>
      <c r="D302" s="31"/>
      <c r="E302" s="156"/>
      <c r="F302" s="156"/>
      <c r="G302" s="156"/>
      <c r="H302" s="156"/>
      <c r="I302" s="156"/>
      <c r="J302" s="156"/>
      <c r="K302" s="156"/>
      <c r="L302" s="156"/>
      <c r="M302" s="156"/>
      <c r="N302" s="156"/>
      <c r="P302" s="39"/>
      <c r="Q302" s="30"/>
      <c r="R302" s="30"/>
      <c r="S302" s="30"/>
      <c r="T302" s="30"/>
      <c r="U302" s="30"/>
      <c r="V302" s="30"/>
      <c r="W302" s="30"/>
    </row>
    <row r="303" spans="1:23" s="32" customFormat="1" ht="25.5" customHeight="1" outlineLevel="1" x14ac:dyDescent="0.2">
      <c r="A303" s="30"/>
      <c r="E303" s="1221" t="str">
        <f t="shared" ref="E303:E309" si="16">E293</f>
        <v>Parametrul de calcul</v>
      </c>
      <c r="F303" s="1221"/>
      <c r="G303" s="1221"/>
      <c r="H303" s="62" t="str">
        <f>I293</f>
        <v>Nivel aplicat</v>
      </c>
      <c r="I303" s="63" t="str">
        <f>Translations!$B$535</f>
        <v>Valoare implicită</v>
      </c>
      <c r="J303" s="63" t="str">
        <f>Translations!$B$536</f>
        <v>Unitate</v>
      </c>
      <c r="K303" s="63" t="str">
        <f>Translations!$B$537</f>
        <v>Ref. sursă</v>
      </c>
      <c r="L303" s="63" t="str">
        <f>Translations!$B$538</f>
        <v>Ref. analiză</v>
      </c>
      <c r="M303" s="63" t="str">
        <f>Translations!$B$539</f>
        <v>Ref. eșantionare</v>
      </c>
      <c r="N303" s="63" t="str">
        <f>Translations!$B$540</f>
        <v>Frecvența analizei</v>
      </c>
      <c r="P303" s="39"/>
      <c r="Q303" s="30"/>
      <c r="R303" s="30"/>
      <c r="S303" s="64" t="s">
        <v>131</v>
      </c>
      <c r="T303" s="30"/>
      <c r="U303" s="30"/>
      <c r="V303" s="30"/>
      <c r="W303" s="64" t="s">
        <v>387</v>
      </c>
    </row>
    <row r="304" spans="1:23" s="32" customFormat="1" ht="12.75" customHeight="1" outlineLevel="1" x14ac:dyDescent="0.2">
      <c r="A304" s="30"/>
      <c r="D304" s="34" t="s">
        <v>316</v>
      </c>
      <c r="E304" s="1216" t="str">
        <f t="shared" si="16"/>
        <v>Puterea calorică netă (PCN)</v>
      </c>
      <c r="F304" s="1216"/>
      <c r="G304" s="1216"/>
      <c r="H304" s="40" t="str">
        <f t="shared" ref="H304:H309" si="17">IF(OR(ISBLANK(I294),I294=EUconst_NA),"",I294)</f>
        <v/>
      </c>
      <c r="I304" s="227"/>
      <c r="J304" s="227"/>
      <c r="K304" s="249"/>
      <c r="L304" s="248"/>
      <c r="M304" s="316"/>
      <c r="N304" s="231"/>
      <c r="P304" s="244"/>
      <c r="Q304" s="30"/>
      <c r="R304" s="30"/>
      <c r="S304" s="75" t="str">
        <f>IF(H304="","",IF(I294=EUconst_NA,"",INDEX(EUwideConstants!$AJ:$AN,MATCH(Q294,EUwideConstants!$Q:$Q,0),MATCH(I294,CNTR_TierList,0))))</f>
        <v/>
      </c>
      <c r="T304" s="30"/>
      <c r="U304" s="30"/>
      <c r="V304" s="30"/>
      <c r="W304" s="42" t="b">
        <f t="shared" ref="W304:W309" si="18">OR(H304="",H304=EUconst_NA,J294=EUconst_NotApplicable)</f>
        <v>1</v>
      </c>
    </row>
    <row r="305" spans="1:23" s="32" customFormat="1" ht="12.75" customHeight="1" outlineLevel="1" x14ac:dyDescent="0.2">
      <c r="A305" s="30"/>
      <c r="D305" s="34" t="s">
        <v>317</v>
      </c>
      <c r="E305" s="1216" t="str">
        <f t="shared" si="16"/>
        <v>Factor de emisie (preliminar)</v>
      </c>
      <c r="F305" s="1216"/>
      <c r="G305" s="1216"/>
      <c r="H305" s="40" t="str">
        <f t="shared" si="17"/>
        <v/>
      </c>
      <c r="I305" s="232"/>
      <c r="J305" s="227"/>
      <c r="K305" s="248"/>
      <c r="L305" s="316"/>
      <c r="M305" s="248"/>
      <c r="N305" s="231"/>
      <c r="P305" s="39"/>
      <c r="Q305" s="30"/>
      <c r="R305" s="30"/>
      <c r="S305" s="75" t="str">
        <f>IF(H305="","",IF(I295=EUconst_NA,"",INDEX(EUwideConstants!$AJ:$AN,MATCH(Q295,EUwideConstants!$Q:$Q,0),MATCH(I295,CNTR_TierList,0))))</f>
        <v/>
      </c>
      <c r="T305" s="30"/>
      <c r="U305" s="30"/>
      <c r="V305" s="30"/>
      <c r="W305" s="42" t="b">
        <f t="shared" si="18"/>
        <v>1</v>
      </c>
    </row>
    <row r="306" spans="1:23" s="32" customFormat="1" ht="12.75" customHeight="1" outlineLevel="1" x14ac:dyDescent="0.2">
      <c r="A306" s="30"/>
      <c r="D306" s="34" t="s">
        <v>475</v>
      </c>
      <c r="E306" s="1216" t="str">
        <f t="shared" si="16"/>
        <v>Factor de oxidare</v>
      </c>
      <c r="F306" s="1216"/>
      <c r="G306" s="1216"/>
      <c r="H306" s="40" t="str">
        <f t="shared" si="17"/>
        <v/>
      </c>
      <c r="I306" s="227"/>
      <c r="J306" s="227"/>
      <c r="K306" s="248"/>
      <c r="L306" s="248"/>
      <c r="M306" s="248"/>
      <c r="N306" s="231"/>
      <c r="P306" s="39"/>
      <c r="Q306" s="30"/>
      <c r="R306" s="30"/>
      <c r="S306" s="75" t="str">
        <f>IF(H306="","",IF(I296=EUconst_NA,"",INDEX(EUwideConstants!$AJ:$AN,MATCH(Q296,EUwideConstants!$Q:$Q,0),MATCH(I296,CNTR_TierList,0))))</f>
        <v/>
      </c>
      <c r="T306" s="30"/>
      <c r="U306" s="30"/>
      <c r="V306" s="30"/>
      <c r="W306" s="42" t="b">
        <f t="shared" si="18"/>
        <v>1</v>
      </c>
    </row>
    <row r="307" spans="1:23" s="32" customFormat="1" ht="12.75" customHeight="1" outlineLevel="1" x14ac:dyDescent="0.2">
      <c r="A307" s="30"/>
      <c r="D307" s="34" t="s">
        <v>476</v>
      </c>
      <c r="E307" s="1216" t="str">
        <f t="shared" si="16"/>
        <v>Factor de conversie</v>
      </c>
      <c r="F307" s="1216"/>
      <c r="G307" s="1216"/>
      <c r="H307" s="40" t="str">
        <f t="shared" si="17"/>
        <v/>
      </c>
      <c r="I307" s="227"/>
      <c r="J307" s="227"/>
      <c r="K307" s="248"/>
      <c r="L307" s="248"/>
      <c r="M307" s="248"/>
      <c r="N307" s="231"/>
      <c r="P307" s="39"/>
      <c r="Q307" s="30"/>
      <c r="R307" s="30"/>
      <c r="S307" s="75" t="str">
        <f>IF(H307="","",IF(I297=EUconst_NA,"",INDEX(EUwideConstants!$AJ:$AN,MATCH(Q297,EUwideConstants!$Q:$Q,0),MATCH(I297,CNTR_TierList,0))))</f>
        <v/>
      </c>
      <c r="T307" s="30"/>
      <c r="U307" s="30"/>
      <c r="V307" s="30"/>
      <c r="W307" s="42" t="b">
        <f t="shared" si="18"/>
        <v>1</v>
      </c>
    </row>
    <row r="308" spans="1:23" s="32" customFormat="1" ht="12.75" customHeight="1" outlineLevel="1" x14ac:dyDescent="0.2">
      <c r="A308" s="30"/>
      <c r="D308" s="34" t="s">
        <v>477</v>
      </c>
      <c r="E308" s="1216" t="str">
        <f t="shared" si="16"/>
        <v>Conținutul de carbon</v>
      </c>
      <c r="F308" s="1216"/>
      <c r="G308" s="1216"/>
      <c r="H308" s="40" t="str">
        <f t="shared" si="17"/>
        <v/>
      </c>
      <c r="I308" s="227"/>
      <c r="J308" s="227"/>
      <c r="K308" s="248"/>
      <c r="L308" s="248"/>
      <c r="M308" s="248"/>
      <c r="N308" s="231"/>
      <c r="P308" s="39"/>
      <c r="Q308" s="30"/>
      <c r="R308" s="30"/>
      <c r="S308" s="75" t="str">
        <f>IF(H308="","",IF(I298=EUconst_NA,"",INDEX(EUwideConstants!$AJ:$AN,MATCH(Q298,EUwideConstants!$Q:$Q,0),MATCH(I298,CNTR_TierList,0))))</f>
        <v/>
      </c>
      <c r="T308" s="30"/>
      <c r="U308" s="30"/>
      <c r="V308" s="30"/>
      <c r="W308" s="42" t="b">
        <f t="shared" si="18"/>
        <v>1</v>
      </c>
    </row>
    <row r="309" spans="1:23" s="32" customFormat="1" ht="12.75" customHeight="1" outlineLevel="1" x14ac:dyDescent="0.2">
      <c r="A309" s="30"/>
      <c r="D309" s="34" t="s">
        <v>478</v>
      </c>
      <c r="E309" s="1216" t="str">
        <f t="shared" si="16"/>
        <v>Fracțiunea de biomasă (dacă este cazul)</v>
      </c>
      <c r="F309" s="1216"/>
      <c r="G309" s="1216"/>
      <c r="H309" s="40" t="str">
        <f t="shared" si="17"/>
        <v/>
      </c>
      <c r="I309" s="227"/>
      <c r="J309" s="232"/>
      <c r="K309" s="248"/>
      <c r="L309" s="248"/>
      <c r="M309" s="248"/>
      <c r="N309" s="231"/>
      <c r="P309" s="58"/>
      <c r="Q309" s="30"/>
      <c r="R309" s="30"/>
      <c r="S309" s="75" t="str">
        <f>IF(H309="","",IF(I299=EUconst_NA,"",INDEX(EUwideConstants!$AJ:$AN,MATCH(Q299,EUwideConstants!$Q:$Q,0),MATCH(I299,CNTR_TierList,0))))</f>
        <v/>
      </c>
      <c r="T309" s="30"/>
      <c r="U309" s="30"/>
      <c r="V309" s="30"/>
      <c r="W309" s="42" t="b">
        <f t="shared" si="18"/>
        <v>1</v>
      </c>
    </row>
    <row r="310" spans="1:23" s="32" customFormat="1" ht="12.75" customHeight="1" outlineLevel="1" x14ac:dyDescent="0.2">
      <c r="A310" s="30"/>
      <c r="D310" s="31"/>
      <c r="P310" s="39"/>
      <c r="Q310" s="30"/>
      <c r="R310" s="30"/>
      <c r="S310" s="30"/>
      <c r="T310" s="30"/>
      <c r="U310" s="30"/>
      <c r="V310" s="30"/>
      <c r="W310" s="30"/>
    </row>
    <row r="311" spans="1:23" s="32" customFormat="1" ht="15" customHeight="1" outlineLevel="1" x14ac:dyDescent="0.2">
      <c r="A311" s="30"/>
      <c r="D311" s="1217" t="str">
        <f>Translations!$B$545</f>
        <v>Observații și explicații:</v>
      </c>
      <c r="E311" s="1217"/>
      <c r="F311" s="1217"/>
      <c r="G311" s="1217"/>
      <c r="H311" s="1217"/>
      <c r="I311" s="1217"/>
      <c r="J311" s="1217"/>
      <c r="K311" s="1217"/>
      <c r="L311" s="1217"/>
      <c r="M311" s="1217"/>
      <c r="N311" s="1217"/>
      <c r="P311" s="39"/>
      <c r="Q311" s="39"/>
      <c r="R311" s="39"/>
      <c r="S311" s="39"/>
      <c r="T311" s="6"/>
      <c r="U311" s="30"/>
      <c r="V311" s="30"/>
      <c r="W311" s="30"/>
    </row>
    <row r="312" spans="1:23" s="32" customFormat="1" ht="5.0999999999999996" customHeight="1" outlineLevel="1" x14ac:dyDescent="0.2">
      <c r="A312" s="30"/>
      <c r="D312" s="31"/>
      <c r="P312" s="39"/>
      <c r="Q312" s="30"/>
      <c r="R312" s="30"/>
      <c r="S312" s="30"/>
      <c r="T312" s="30"/>
      <c r="U312" s="30"/>
      <c r="V312" s="30"/>
      <c r="W312" s="30"/>
    </row>
    <row r="313" spans="1:23" s="32" customFormat="1" outlineLevel="1" x14ac:dyDescent="0.2">
      <c r="A313" s="30"/>
      <c r="D313" s="31" t="s">
        <v>406</v>
      </c>
      <c r="E313" s="1222" t="str">
        <f>Translations!$B$1198</f>
        <v>Observații și justificare dacă nu se aplică nivelurile necesare:</v>
      </c>
      <c r="F313" s="1222"/>
      <c r="G313" s="1222"/>
      <c r="H313" s="1222"/>
      <c r="I313" s="1222"/>
      <c r="J313" s="1222"/>
      <c r="K313" s="1222"/>
      <c r="L313" s="1222"/>
      <c r="M313" s="1222"/>
      <c r="N313" s="1222"/>
      <c r="P313" s="39"/>
      <c r="Q313" s="30"/>
      <c r="R313" s="30"/>
      <c r="S313" s="30"/>
      <c r="T313" s="30"/>
      <c r="U313" s="30"/>
      <c r="V313" s="30"/>
      <c r="W313" s="30"/>
    </row>
    <row r="314" spans="1:23" s="32" customFormat="1" ht="5.0999999999999996" customHeight="1" outlineLevel="1" x14ac:dyDescent="0.2">
      <c r="A314" s="30"/>
      <c r="D314" s="31"/>
      <c r="E314" s="59"/>
      <c r="P314" s="39"/>
      <c r="Q314" s="30"/>
      <c r="R314" s="30"/>
      <c r="S314" s="30"/>
      <c r="T314" s="30"/>
      <c r="U314" s="30"/>
      <c r="V314" s="30"/>
      <c r="W314" s="30"/>
    </row>
    <row r="315" spans="1:23" s="32" customFormat="1" ht="12.75" customHeight="1" outlineLevel="1" x14ac:dyDescent="0.2">
      <c r="A315" s="30"/>
      <c r="D315" s="31"/>
      <c r="E315" s="1223"/>
      <c r="F315" s="1137"/>
      <c r="G315" s="1137"/>
      <c r="H315" s="1137"/>
      <c r="I315" s="1137"/>
      <c r="J315" s="1137"/>
      <c r="K315" s="1137"/>
      <c r="L315" s="1137"/>
      <c r="M315" s="1137"/>
      <c r="N315" s="1138"/>
      <c r="P315" s="39"/>
      <c r="Q315" s="30"/>
      <c r="R315" s="30"/>
      <c r="S315" s="30"/>
      <c r="T315" s="30"/>
      <c r="U315" s="30"/>
      <c r="V315" s="30"/>
      <c r="W315" s="30"/>
    </row>
    <row r="316" spans="1:23" s="32" customFormat="1" ht="12.75" customHeight="1" outlineLevel="1" x14ac:dyDescent="0.2">
      <c r="A316" s="30"/>
      <c r="D316" s="31"/>
      <c r="E316" s="1214"/>
      <c r="F316" s="1132"/>
      <c r="G316" s="1132"/>
      <c r="H316" s="1132"/>
      <c r="I316" s="1132"/>
      <c r="J316" s="1132"/>
      <c r="K316" s="1132"/>
      <c r="L316" s="1132"/>
      <c r="M316" s="1132"/>
      <c r="N316" s="1133"/>
      <c r="P316" s="39"/>
      <c r="Q316" s="30"/>
      <c r="R316" s="30"/>
      <c r="S316" s="30"/>
      <c r="T316" s="30"/>
      <c r="U316" s="30"/>
      <c r="V316" s="30"/>
      <c r="W316" s="30"/>
    </row>
    <row r="317" spans="1:23" s="32" customFormat="1" ht="12.75" customHeight="1" outlineLevel="1" x14ac:dyDescent="0.2">
      <c r="A317" s="30"/>
      <c r="D317" s="31"/>
      <c r="E317" s="1215"/>
      <c r="F317" s="1145"/>
      <c r="G317" s="1145"/>
      <c r="H317" s="1145"/>
      <c r="I317" s="1145"/>
      <c r="J317" s="1145"/>
      <c r="K317" s="1145"/>
      <c r="L317" s="1145"/>
      <c r="M317" s="1145"/>
      <c r="N317" s="1146"/>
      <c r="P317" s="39"/>
      <c r="Q317" s="30"/>
      <c r="R317" s="30"/>
      <c r="S317" s="30"/>
      <c r="T317" s="30"/>
      <c r="U317" s="30"/>
      <c r="V317" s="30"/>
      <c r="W317" s="30"/>
    </row>
    <row r="318" spans="1:23" ht="12.75" customHeight="1" thickBot="1" x14ac:dyDescent="0.25">
      <c r="A318" s="90"/>
      <c r="C318" s="66"/>
      <c r="D318" s="67"/>
      <c r="E318" s="68"/>
      <c r="F318" s="66"/>
      <c r="G318" s="69"/>
      <c r="H318" s="69"/>
      <c r="I318" s="69"/>
      <c r="J318" s="69"/>
      <c r="K318" s="69"/>
      <c r="L318" s="69"/>
      <c r="M318" s="69"/>
      <c r="N318" s="69"/>
      <c r="O318" s="32"/>
      <c r="P318" s="19"/>
      <c r="Q318" s="90"/>
      <c r="R318" s="90"/>
      <c r="S318" s="132"/>
      <c r="T318" s="90"/>
      <c r="U318" s="90"/>
      <c r="V318" s="90"/>
      <c r="W318" s="90"/>
    </row>
    <row r="319" spans="1:23" ht="12.75" customHeight="1" thickBot="1" x14ac:dyDescent="0.25">
      <c r="A319" s="90"/>
      <c r="D319" s="15"/>
      <c r="E319" s="29"/>
      <c r="G319" s="17"/>
      <c r="H319" s="17"/>
      <c r="I319" s="17"/>
      <c r="J319" s="17"/>
      <c r="L319" s="17"/>
      <c r="M319" s="17"/>
      <c r="N319" s="17"/>
      <c r="O319" s="32"/>
      <c r="P319" s="19"/>
      <c r="Q319" s="90"/>
      <c r="R319" s="90"/>
      <c r="S319" s="80" t="s">
        <v>171</v>
      </c>
      <c r="T319" s="131" t="s">
        <v>172</v>
      </c>
      <c r="U319" s="131" t="s">
        <v>173</v>
      </c>
      <c r="V319" s="90"/>
      <c r="W319" s="90"/>
    </row>
    <row r="320" spans="1:23" s="219" customFormat="1" ht="15" customHeight="1" thickBot="1" x14ac:dyDescent="0.25">
      <c r="A320" s="95"/>
      <c r="B320" s="44"/>
      <c r="C320" s="45" t="str">
        <f>"F"&amp;Q320</f>
        <v>F4</v>
      </c>
      <c r="D320" s="1217" t="str">
        <f>CONCATENATE(Euconst_SourceStream," ", Q320,":")</f>
        <v>Flux de sursă 4:</v>
      </c>
      <c r="E320" s="1217"/>
      <c r="F320" s="1217"/>
      <c r="G320" s="1244"/>
      <c r="H320" s="1245" t="str">
        <f>IF(INDEX(C_InstallationDescription!$F$192:$F$202,MATCH(C320,C_InstallationDescription!$E$192:$E$202,0))&gt;0,INDEX(C_InstallationDescription!$F$192:$F$202,MATCH(C320,C_InstallationDescription!$E$192:$E$202,0)),"")</f>
        <v/>
      </c>
      <c r="I320" s="1245"/>
      <c r="J320" s="1245"/>
      <c r="K320" s="1245"/>
      <c r="L320" s="1246"/>
      <c r="M320" s="1247" t="str">
        <f>IF(S320=TRUE,IF(U320="",T320,U320),"")</f>
        <v/>
      </c>
      <c r="N320" s="1248"/>
      <c r="O320" s="32"/>
      <c r="P320" s="52"/>
      <c r="Q320" s="43">
        <f>Q254+1</f>
        <v>4</v>
      </c>
      <c r="R320" s="47"/>
      <c r="S320" s="51" t="b">
        <f>IF(INDEX(C_InstallationDescription!$M:$M,MATCH(Q322,C_InstallationDescription!$Q:$Q,0))="",FALSE,TRUE)</f>
        <v>0</v>
      </c>
      <c r="T320" s="113" t="str">
        <f>IF(S320=TRUE,INDEX(C_InstallationDescription!$M:$M,MATCH(Q322,C_InstallationDescription!$Q:$Q,0)),"")</f>
        <v/>
      </c>
      <c r="U320" s="51" t="str">
        <f>IF(S320=TRUE,IF(ISBLANK(INDEX(C_InstallationDescription!$N:$N,MATCH(Q322,C_InstallationDescription!$Q:$Q,0))),"",INDEX(C_InstallationDescription!$N:$N,MATCH(Q322,C_InstallationDescription!$Q:$Q,0))),"")</f>
        <v/>
      </c>
      <c r="V320" s="47"/>
      <c r="W320" s="47"/>
    </row>
    <row r="321" spans="1:23" s="32" customFormat="1" ht="5.0999999999999996" customHeight="1" x14ac:dyDescent="0.2">
      <c r="A321" s="90"/>
      <c r="B321" s="8"/>
      <c r="C321" s="8"/>
      <c r="D321" s="8"/>
      <c r="E321" s="8"/>
      <c r="F321" s="8"/>
      <c r="G321" s="8"/>
      <c r="H321" s="8"/>
      <c r="I321" s="8"/>
      <c r="J321" s="8"/>
      <c r="K321" s="8"/>
      <c r="L321" s="8"/>
      <c r="M321" s="7"/>
      <c r="N321" s="7"/>
      <c r="P321" s="22"/>
      <c r="Q321" s="14"/>
      <c r="R321" s="30"/>
      <c r="S321" s="30"/>
      <c r="T321" s="30"/>
      <c r="U321" s="30"/>
      <c r="V321" s="30"/>
      <c r="W321" s="30"/>
    </row>
    <row r="322" spans="1:23" s="32" customFormat="1" ht="12.75" customHeight="1" x14ac:dyDescent="0.2">
      <c r="A322" s="90"/>
      <c r="B322" s="8"/>
      <c r="C322" s="8"/>
      <c r="D322" s="31"/>
      <c r="E322" s="1097" t="str">
        <f>Translations!$B$437</f>
        <v>Tipul fluxului de sursă:</v>
      </c>
      <c r="F322" s="1097"/>
      <c r="G322" s="1098"/>
      <c r="H322" s="1249" t="str">
        <f>IF(INDEX(C_InstallationDescription!$I$192:$I$202,MATCH(C320,C_InstallationDescription!$E$192:$E$202,0))&gt;0,INDEX(C_InstallationDescription!$I$192:$I$202,MATCH(C320,C_InstallationDescription!$E$192:$E$202,0)),"")</f>
        <v/>
      </c>
      <c r="I322" s="1250"/>
      <c r="J322" s="1250"/>
      <c r="K322" s="1250"/>
      <c r="L322" s="1251"/>
      <c r="P322" s="22"/>
      <c r="Q322" s="50" t="str">
        <f>EUconst_CNTR_SourceCategory&amp;C320</f>
        <v>SourceCategory_F4</v>
      </c>
      <c r="R322" s="30"/>
      <c r="S322" s="30"/>
      <c r="T322" s="30"/>
      <c r="U322" s="30"/>
      <c r="V322" s="30"/>
      <c r="W322" s="30"/>
    </row>
    <row r="323" spans="1:23" s="32" customFormat="1" outlineLevel="1" x14ac:dyDescent="0.2">
      <c r="A323" s="30"/>
      <c r="B323" s="8"/>
      <c r="C323" s="8"/>
      <c r="D323" s="48"/>
      <c r="E323" s="1097" t="str">
        <f>Translations!$B$438</f>
        <v>Metoda aplicabilă conform RMR:</v>
      </c>
      <c r="F323" s="1097"/>
      <c r="G323" s="1098"/>
      <c r="H323" s="1240" t="str">
        <f>IF(H322="","",INDEX(EUwideConstants!$F$261:$F$320,MATCH(H322,EUConst_TierActivityListNames,0)))</f>
        <v/>
      </c>
      <c r="I323" s="1240"/>
      <c r="J323" s="1240"/>
      <c r="K323" s="1240"/>
      <c r="L323" s="1240"/>
      <c r="M323" s="2"/>
      <c r="N323" s="2"/>
      <c r="P323" s="22"/>
      <c r="Q323" s="14"/>
      <c r="R323" s="30"/>
      <c r="S323" s="30"/>
      <c r="T323" s="30"/>
      <c r="U323" s="30"/>
      <c r="V323" s="30"/>
      <c r="W323" s="30"/>
    </row>
    <row r="324" spans="1:23" s="32" customFormat="1" outlineLevel="1" x14ac:dyDescent="0.2">
      <c r="A324" s="30"/>
      <c r="D324" s="49"/>
      <c r="E324" s="1097" t="str">
        <f>Translations!$B$439</f>
        <v>Parametrul căruia i se aplică incertitudinea:</v>
      </c>
      <c r="F324" s="1097"/>
      <c r="G324" s="1098"/>
      <c r="H324" s="1240" t="str">
        <f>IF(H322="","",INDEX(EUwideConstants!$E$261:$E$320,MATCH(H322,EUConst_TierActivityListNames,0)))</f>
        <v/>
      </c>
      <c r="I324" s="1240"/>
      <c r="J324" s="1240"/>
      <c r="K324" s="1240"/>
      <c r="L324" s="1240"/>
      <c r="P324" s="22"/>
      <c r="Q324" s="14"/>
      <c r="R324" s="30"/>
      <c r="S324" s="30"/>
      <c r="T324" s="30"/>
      <c r="U324" s="30"/>
      <c r="V324" s="30"/>
      <c r="W324" s="30"/>
    </row>
    <row r="325" spans="1:23" s="32" customFormat="1" ht="5.0999999999999996" customHeight="1" outlineLevel="1" x14ac:dyDescent="0.2">
      <c r="A325" s="30"/>
      <c r="P325" s="39"/>
      <c r="Q325" s="30"/>
      <c r="R325" s="30"/>
      <c r="S325" s="30"/>
      <c r="T325" s="30"/>
      <c r="U325" s="30"/>
      <c r="V325" s="30"/>
      <c r="W325" s="30"/>
    </row>
    <row r="326" spans="1:23" s="32" customFormat="1" ht="51" customHeight="1" outlineLevel="1" x14ac:dyDescent="0.2">
      <c r="A326" s="30"/>
      <c r="D326" s="31"/>
      <c r="E326" s="1241" t="str">
        <f>IF(H320="","",INDEX(EUconst_SmallEmiSouStreamMsg,MATCH(Q326,EUconst_SmallEmiSouStream,0)))</f>
        <v/>
      </c>
      <c r="F326" s="1242"/>
      <c r="G326" s="1242"/>
      <c r="H326" s="1242"/>
      <c r="I326" s="1242"/>
      <c r="J326" s="1242"/>
      <c r="K326" s="1242"/>
      <c r="L326" s="1242"/>
      <c r="M326" s="1242"/>
      <c r="N326" s="1243"/>
      <c r="P326" s="19"/>
      <c r="Q326" s="54" t="str">
        <f>IF(CNTR_SmallEmitter=TRUE,EUconst_CNTR_SmallEmitter,EUconst_CNTR_NoSmallEmitter) &amp; IF((CNTR_Category)="","C",CNTR_Category) &amp; "_" &amp; IF(M320="",1,MATCH(M320,SourceCategory,0))</f>
        <v>NoSmallEmitter_C_1</v>
      </c>
      <c r="R326" s="30"/>
      <c r="S326" s="30"/>
      <c r="T326" s="30"/>
      <c r="U326" s="30"/>
      <c r="V326" s="30"/>
      <c r="W326" s="30"/>
    </row>
    <row r="327" spans="1:23" s="32" customFormat="1" ht="12.75" customHeight="1" outlineLevel="1" x14ac:dyDescent="0.2">
      <c r="A327" s="30"/>
      <c r="D327" s="31"/>
      <c r="P327" s="39"/>
      <c r="Q327" s="30"/>
      <c r="R327" s="30"/>
      <c r="S327" s="30"/>
      <c r="T327" s="30"/>
      <c r="U327" s="30"/>
      <c r="V327" s="30"/>
      <c r="W327" s="30"/>
    </row>
    <row r="328" spans="1:23" s="32" customFormat="1" ht="15" customHeight="1" outlineLevel="1" x14ac:dyDescent="0.2">
      <c r="A328" s="30"/>
      <c r="D328" s="1217" t="str">
        <f>Translations!$B$454</f>
        <v>Date de activitate:</v>
      </c>
      <c r="E328" s="1217"/>
      <c r="F328" s="1217"/>
      <c r="G328" s="1217"/>
      <c r="H328" s="1217"/>
      <c r="I328" s="1217"/>
      <c r="J328" s="1217"/>
      <c r="K328" s="1217"/>
      <c r="L328" s="1217"/>
      <c r="M328" s="1217"/>
      <c r="N328" s="1217"/>
      <c r="P328" s="39"/>
      <c r="Q328" s="30"/>
      <c r="R328" s="30"/>
      <c r="S328" s="30"/>
      <c r="T328" s="30"/>
      <c r="U328" s="30"/>
      <c r="V328" s="30"/>
      <c r="W328" s="30"/>
    </row>
    <row r="329" spans="1:23" s="32" customFormat="1" ht="5.0999999999999996" customHeight="1" outlineLevel="1" x14ac:dyDescent="0.2">
      <c r="A329" s="30"/>
      <c r="D329" s="31"/>
      <c r="P329" s="39"/>
      <c r="Q329" s="30"/>
      <c r="R329" s="30"/>
      <c r="S329" s="30"/>
      <c r="T329" s="30"/>
      <c r="U329" s="30"/>
      <c r="V329" s="30"/>
      <c r="W329" s="30"/>
    </row>
    <row r="330" spans="1:23" s="32" customFormat="1" outlineLevel="1" x14ac:dyDescent="0.2">
      <c r="A330" s="30"/>
      <c r="D330" s="31" t="s">
        <v>311</v>
      </c>
      <c r="E330" s="984" t="str">
        <f>Translations!$B$455</f>
        <v>Metoda de determinare a datelor de activitate:</v>
      </c>
      <c r="F330" s="984"/>
      <c r="G330" s="984"/>
      <c r="H330" s="984"/>
      <c r="I330" s="984"/>
      <c r="J330" s="984"/>
      <c r="K330" s="984"/>
      <c r="L330" s="984"/>
      <c r="M330" s="984"/>
      <c r="N330" s="984"/>
      <c r="P330" s="39"/>
      <c r="Q330" s="30"/>
      <c r="R330" s="30"/>
      <c r="S330" s="30"/>
      <c r="T330" s="30"/>
      <c r="U330" s="30"/>
      <c r="V330" s="30"/>
      <c r="W330" s="30"/>
    </row>
    <row r="331" spans="1:23" s="32" customFormat="1" ht="5.0999999999999996" customHeight="1" outlineLevel="1" x14ac:dyDescent="0.2">
      <c r="A331" s="30"/>
      <c r="D331" s="31"/>
      <c r="E331" s="33"/>
      <c r="F331" s="33"/>
      <c r="G331" s="33"/>
      <c r="H331" s="33"/>
      <c r="I331" s="33"/>
      <c r="L331" s="28"/>
      <c r="P331" s="39"/>
      <c r="Q331" s="30"/>
      <c r="R331" s="30"/>
      <c r="S331" s="30"/>
      <c r="T331" s="30"/>
      <c r="U331" s="30"/>
      <c r="V331" s="30"/>
      <c r="W331" s="30"/>
    </row>
    <row r="332" spans="1:23" s="32" customFormat="1" ht="12.75" customHeight="1" outlineLevel="1" x14ac:dyDescent="0.2">
      <c r="A332" s="30"/>
      <c r="D332" s="34" t="s">
        <v>316</v>
      </c>
      <c r="E332" s="12" t="str">
        <f>Translations!$B$456</f>
        <v>Metoda de determinare:</v>
      </c>
      <c r="G332" s="33"/>
      <c r="H332" s="1238"/>
      <c r="I332" s="1239"/>
      <c r="P332" s="255"/>
      <c r="Q332" s="30"/>
      <c r="R332" s="30"/>
      <c r="S332" s="30"/>
      <c r="T332" s="30"/>
      <c r="U332" s="30"/>
      <c r="V332" s="30"/>
      <c r="W332" s="75" t="str">
        <f>IF(M320="","",IF(M320=INDEX(SourceCategory,3),1,IF(CNTR_InstHasCalculation=FALSE,0,2)))</f>
        <v/>
      </c>
    </row>
    <row r="333" spans="1:23" s="32" customFormat="1" ht="5.0999999999999996" customHeight="1" outlineLevel="1" x14ac:dyDescent="0.2">
      <c r="A333" s="30"/>
      <c r="D333" s="34"/>
      <c r="G333" s="33"/>
      <c r="H333" s="55"/>
      <c r="I333" s="55"/>
      <c r="P333" s="39"/>
      <c r="Q333" s="30"/>
      <c r="R333" s="30"/>
      <c r="S333" s="30"/>
      <c r="T333" s="30"/>
      <c r="U333" s="30"/>
      <c r="V333" s="30"/>
      <c r="W333" s="30"/>
    </row>
    <row r="334" spans="1:23" s="32" customFormat="1" ht="12.75" customHeight="1" outlineLevel="1" x14ac:dyDescent="0.2">
      <c r="A334" s="30"/>
      <c r="E334" s="57"/>
      <c r="F334" s="1227" t="str">
        <f>Translations!$B$459</f>
        <v>Trimitere la procedura utilizată pentru determinarea stocurilor la sfârșitul anului:</v>
      </c>
      <c r="G334" s="1227"/>
      <c r="H334" s="1227"/>
      <c r="I334" s="1227"/>
      <c r="J334" s="1228"/>
      <c r="K334" s="1238"/>
      <c r="L334" s="1239"/>
      <c r="P334" s="39"/>
      <c r="Q334" s="30"/>
      <c r="R334" s="30"/>
      <c r="S334" s="30"/>
      <c r="T334" s="30"/>
      <c r="U334" s="39"/>
      <c r="V334" s="42" t="b">
        <f>IF(OR(H320="",ISBLANK(H332)),FALSE,IF(MATCH(H332,EUconst_ActivityDeterminationMethod,0)=2,TRUE,FALSE))</f>
        <v>0</v>
      </c>
      <c r="W334" s="75" t="str">
        <f>IF(V334=TRUE,0,W332)</f>
        <v/>
      </c>
    </row>
    <row r="335" spans="1:23" s="32" customFormat="1" ht="5.0999999999999996" customHeight="1" outlineLevel="1" x14ac:dyDescent="0.2">
      <c r="A335" s="30"/>
      <c r="P335" s="39"/>
      <c r="Q335" s="30"/>
      <c r="R335" s="30"/>
      <c r="S335" s="30"/>
      <c r="T335" s="30"/>
      <c r="U335" s="30"/>
      <c r="V335" s="30"/>
      <c r="W335" s="30"/>
    </row>
    <row r="336" spans="1:23" s="32" customFormat="1" ht="12.75" customHeight="1" outlineLevel="1" x14ac:dyDescent="0.2">
      <c r="A336" s="30"/>
      <c r="D336" s="57" t="s">
        <v>317</v>
      </c>
      <c r="E336" s="12" t="str">
        <f>Translations!$B$462</f>
        <v>Instrument controlat de:</v>
      </c>
      <c r="G336" s="33"/>
      <c r="H336" s="1238"/>
      <c r="I336" s="1239"/>
      <c r="J336" s="34"/>
      <c r="P336" s="39"/>
      <c r="Q336" s="30"/>
      <c r="R336" s="30"/>
      <c r="S336" s="30"/>
      <c r="T336" s="30"/>
      <c r="U336" s="30"/>
      <c r="V336" s="30"/>
      <c r="W336" s="75" t="str">
        <f>W332</f>
        <v/>
      </c>
    </row>
    <row r="337" spans="1:23" s="32" customFormat="1" ht="5.0999999999999996" customHeight="1" outlineLevel="1" x14ac:dyDescent="0.2">
      <c r="A337" s="30"/>
      <c r="D337" s="34"/>
      <c r="G337" s="33"/>
      <c r="H337" s="55"/>
      <c r="I337" s="55"/>
      <c r="J337" s="34"/>
      <c r="P337" s="39"/>
      <c r="Q337" s="30"/>
      <c r="R337" s="30"/>
      <c r="S337" s="30"/>
      <c r="T337" s="30"/>
      <c r="U337" s="30"/>
      <c r="V337" s="30"/>
      <c r="W337" s="30"/>
    </row>
    <row r="338" spans="1:23" s="32" customFormat="1" ht="12.75" customHeight="1" outlineLevel="1" x14ac:dyDescent="0.2">
      <c r="A338" s="30"/>
      <c r="D338" s="34"/>
      <c r="E338" s="57" t="s">
        <v>388</v>
      </c>
      <c r="F338" s="926" t="str">
        <f>Translations!$B$465</f>
        <v>Vă rugăm să confirmați îndeplinirea condițiilor de la articolul 29 alineatul (1):</v>
      </c>
      <c r="G338" s="888"/>
      <c r="H338" s="888"/>
      <c r="I338" s="888"/>
      <c r="J338" s="888"/>
      <c r="K338" s="888"/>
      <c r="L338" s="227"/>
      <c r="P338" s="39"/>
      <c r="Q338" s="30"/>
      <c r="R338" s="30"/>
      <c r="S338" s="30"/>
      <c r="T338" s="30"/>
      <c r="U338" s="30"/>
      <c r="V338" s="42" t="b">
        <f>IF(OR(H320="",ISBLANK(H336)),FALSE,IF(MATCH(H336,EUconst_OwnerInstrument,0)=1,TRUE,FALSE))</f>
        <v>0</v>
      </c>
      <c r="W338" s="75" t="str">
        <f>IF(V338=TRUE,0,W332)</f>
        <v/>
      </c>
    </row>
    <row r="339" spans="1:23" s="32" customFormat="1" ht="5.0999999999999996" customHeight="1" outlineLevel="1" x14ac:dyDescent="0.2">
      <c r="A339" s="30"/>
      <c r="D339" s="34"/>
      <c r="E339" s="34"/>
      <c r="G339" s="33"/>
      <c r="N339" s="55"/>
      <c r="P339" s="39"/>
      <c r="Q339" s="30"/>
      <c r="R339" s="30"/>
      <c r="S339" s="30"/>
      <c r="T339" s="30"/>
      <c r="U339" s="30"/>
      <c r="V339" s="20"/>
      <c r="W339" s="30"/>
    </row>
    <row r="340" spans="1:23" s="32" customFormat="1" ht="12.75" customHeight="1" outlineLevel="1" x14ac:dyDescent="0.2">
      <c r="A340" s="30"/>
      <c r="D340" s="34"/>
      <c r="E340" s="57" t="s">
        <v>389</v>
      </c>
      <c r="F340" s="1227" t="str">
        <f>Translations!$B$468</f>
        <v>Utilizați facturi pentru a determina cantitatea acestui combustibil sau material?</v>
      </c>
      <c r="G340" s="1227"/>
      <c r="H340" s="1227"/>
      <c r="I340" s="1227"/>
      <c r="J340" s="1227"/>
      <c r="K340" s="1228"/>
      <c r="L340" s="227"/>
      <c r="P340" s="39"/>
      <c r="Q340" s="30"/>
      <c r="R340" s="30"/>
      <c r="S340" s="30"/>
      <c r="T340" s="30"/>
      <c r="U340" s="30"/>
      <c r="V340" s="42" t="b">
        <f>IF(OR(H320="",ISBLANK(H336)),FALSE,IF(MATCH(H336,EUconst_OwnerInstrument,0)=1,TRUE,FALSE))</f>
        <v>0</v>
      </c>
      <c r="W340" s="75" t="str">
        <f>IF(V340=TRUE,0,W332)</f>
        <v/>
      </c>
    </row>
    <row r="341" spans="1:23" s="32" customFormat="1" ht="5.0999999999999996" customHeight="1" outlineLevel="1" x14ac:dyDescent="0.2">
      <c r="A341" s="30"/>
      <c r="D341" s="34"/>
      <c r="E341" s="34"/>
      <c r="G341" s="18"/>
      <c r="J341" s="34"/>
      <c r="L341" s="56"/>
      <c r="P341" s="39"/>
      <c r="Q341" s="30"/>
      <c r="R341" s="30"/>
      <c r="S341" s="30"/>
      <c r="T341" s="30"/>
      <c r="U341" s="30"/>
      <c r="V341" s="30"/>
      <c r="W341" s="30"/>
    </row>
    <row r="342" spans="1:23" s="32" customFormat="1" ht="12.75" customHeight="1" outlineLevel="1" x14ac:dyDescent="0.2">
      <c r="A342" s="30"/>
      <c r="D342" s="34"/>
      <c r="E342" s="57" t="s">
        <v>390</v>
      </c>
      <c r="F342" s="1227" t="str">
        <f>Translations!$B$469</f>
        <v>Vă rugăm să confirmați că partenerul comercial și operatorul sunt independenți:</v>
      </c>
      <c r="G342" s="1227"/>
      <c r="H342" s="1227"/>
      <c r="I342" s="1227"/>
      <c r="J342" s="1227"/>
      <c r="K342" s="1228"/>
      <c r="L342" s="227"/>
      <c r="P342" s="39"/>
      <c r="Q342" s="30"/>
      <c r="R342" s="30"/>
      <c r="S342" s="30"/>
      <c r="T342" s="30"/>
      <c r="U342" s="30"/>
      <c r="V342" s="42" t="b">
        <f>IF(OR(H320="",ISBLANK(H336)),FALSE,IF(MATCH(H336,EUconst_OwnerInstrument,0)=1,TRUE,FALSE))</f>
        <v>0</v>
      </c>
      <c r="W342" s="75" t="str">
        <f>IF(V342=TRUE,0,W332)</f>
        <v/>
      </c>
    </row>
    <row r="343" spans="1:23" s="32" customFormat="1" outlineLevel="1" x14ac:dyDescent="0.2">
      <c r="A343" s="30"/>
      <c r="P343" s="39"/>
      <c r="Q343" s="30"/>
      <c r="R343" s="30"/>
      <c r="S343" s="30"/>
      <c r="T343" s="30"/>
      <c r="U343" s="30"/>
      <c r="V343" s="30"/>
      <c r="W343" s="30"/>
    </row>
    <row r="344" spans="1:23" s="32" customFormat="1" ht="12.75" customHeight="1" outlineLevel="1" x14ac:dyDescent="0.2">
      <c r="A344" s="30"/>
      <c r="D344" s="31" t="s">
        <v>313</v>
      </c>
      <c r="E344" s="33" t="str">
        <f>Translations!$B$472</f>
        <v>Instrumente de măsură utilizate:</v>
      </c>
      <c r="H344" s="250"/>
      <c r="I344" s="250"/>
      <c r="J344" s="250"/>
      <c r="K344" s="250"/>
      <c r="L344" s="250"/>
      <c r="P344" s="19"/>
      <c r="Q344" s="30"/>
      <c r="R344" s="30"/>
      <c r="S344" s="30"/>
      <c r="T344" s="30"/>
      <c r="U344" s="30"/>
      <c r="V344" s="30"/>
      <c r="W344" s="30"/>
    </row>
    <row r="345" spans="1:23" s="32" customFormat="1" ht="5.0999999999999996" customHeight="1" outlineLevel="1" x14ac:dyDescent="0.2">
      <c r="A345" s="30"/>
      <c r="D345" s="31"/>
      <c r="E345" s="33"/>
      <c r="P345" s="19"/>
      <c r="Q345" s="30"/>
      <c r="R345" s="30"/>
      <c r="S345" s="30"/>
      <c r="T345" s="30"/>
      <c r="U345" s="30"/>
      <c r="V345" s="30"/>
      <c r="W345" s="30"/>
    </row>
    <row r="346" spans="1:23" s="32" customFormat="1" outlineLevel="1" x14ac:dyDescent="0.2">
      <c r="A346" s="30"/>
      <c r="D346" s="31"/>
      <c r="E346" s="32" t="str">
        <f>Translations!$B$475</f>
        <v>Observație/Descrierea metodei, dacă se folosesc mai multe instrumente:</v>
      </c>
      <c r="I346" s="12"/>
      <c r="P346" s="39"/>
      <c r="Q346" s="30"/>
      <c r="R346" s="30"/>
      <c r="S346" s="30"/>
      <c r="T346" s="30"/>
      <c r="U346" s="30"/>
      <c r="V346" s="30"/>
      <c r="W346" s="30"/>
    </row>
    <row r="347" spans="1:23" s="32" customFormat="1" ht="12.75" customHeight="1" outlineLevel="1" x14ac:dyDescent="0.2">
      <c r="A347" s="30"/>
      <c r="D347" s="31"/>
      <c r="E347" s="1229"/>
      <c r="F347" s="1230"/>
      <c r="G347" s="1230"/>
      <c r="H347" s="1230"/>
      <c r="I347" s="1230"/>
      <c r="J347" s="1230"/>
      <c r="K347" s="1230"/>
      <c r="L347" s="1230"/>
      <c r="M347" s="1230"/>
      <c r="N347" s="1231"/>
      <c r="P347" s="39"/>
      <c r="Q347" s="30"/>
      <c r="R347" s="30"/>
      <c r="S347" s="30"/>
      <c r="T347" s="30"/>
      <c r="U347" s="30"/>
      <c r="V347" s="30"/>
      <c r="W347" s="30"/>
    </row>
    <row r="348" spans="1:23" s="32" customFormat="1" outlineLevel="1" x14ac:dyDescent="0.2">
      <c r="A348" s="30"/>
      <c r="D348" s="31"/>
      <c r="E348" s="1232"/>
      <c r="F348" s="1233"/>
      <c r="G348" s="1233"/>
      <c r="H348" s="1233"/>
      <c r="I348" s="1233"/>
      <c r="J348" s="1233"/>
      <c r="K348" s="1233"/>
      <c r="L348" s="1233"/>
      <c r="M348" s="1233"/>
      <c r="N348" s="1234"/>
      <c r="P348" s="39"/>
      <c r="Q348" s="39"/>
      <c r="R348" s="39"/>
      <c r="S348" s="30"/>
      <c r="T348" s="30"/>
      <c r="U348" s="30"/>
      <c r="V348" s="30"/>
      <c r="W348" s="30"/>
    </row>
    <row r="349" spans="1:23" s="32" customFormat="1" outlineLevel="1" x14ac:dyDescent="0.2">
      <c r="A349" s="30"/>
      <c r="D349" s="31"/>
      <c r="E349" s="1235"/>
      <c r="F349" s="1236"/>
      <c r="G349" s="1236"/>
      <c r="H349" s="1236"/>
      <c r="I349" s="1236"/>
      <c r="J349" s="1236"/>
      <c r="K349" s="1236"/>
      <c r="L349" s="1236"/>
      <c r="M349" s="1236"/>
      <c r="N349" s="1237"/>
      <c r="P349" s="39"/>
      <c r="Q349" s="39"/>
      <c r="R349" s="39"/>
      <c r="S349" s="30"/>
      <c r="T349" s="30"/>
      <c r="U349" s="30"/>
      <c r="V349" s="30"/>
      <c r="W349" s="30"/>
    </row>
    <row r="350" spans="1:23" s="32" customFormat="1" outlineLevel="1" x14ac:dyDescent="0.2">
      <c r="A350" s="30"/>
      <c r="D350" s="31"/>
      <c r="P350" s="39"/>
      <c r="Q350" s="39"/>
      <c r="R350" s="39"/>
      <c r="S350" s="30"/>
      <c r="T350" s="30"/>
      <c r="U350" s="30"/>
      <c r="V350" s="30"/>
      <c r="W350" s="30"/>
    </row>
    <row r="351" spans="1:23" s="32" customFormat="1" ht="12.75" customHeight="1" outlineLevel="1" x14ac:dyDescent="0.2">
      <c r="A351" s="30"/>
      <c r="D351" s="31" t="s">
        <v>186</v>
      </c>
      <c r="E351" s="35" t="str">
        <f>Translations!$B$477</f>
        <v>Nivelul minim cerut pentru datele de activitate:</v>
      </c>
      <c r="H351" s="40" t="str">
        <f>IF(H322="","",IF(CNTR_Category="A",INDEX(EUwideConstants!$G:$G,MATCH(Q351,EUwideConstants!$Q:$Q,0)),INDEX(EUwideConstants!$N:$N,MATCH(Q351,EUwideConstants!$Q:$Q,0))))</f>
        <v/>
      </c>
      <c r="I351" s="36" t="str">
        <f>IF(H351="","",IF(S351=0,EUconst_NA,IF(ISERROR(S351),"",EUconst_MsgTierActivityLevel &amp; " " &amp;S351)))</f>
        <v/>
      </c>
      <c r="J351" s="37"/>
      <c r="K351" s="37"/>
      <c r="L351" s="37"/>
      <c r="M351" s="37"/>
      <c r="N351" s="38"/>
      <c r="P351" s="39"/>
      <c r="Q351" s="113" t="str">
        <f>EUconst_CNTR_ActivityData&amp;H322</f>
        <v>ActivityData_</v>
      </c>
      <c r="R351" s="39"/>
      <c r="S351" s="42" t="str">
        <f>IF(H351="","",IF(H351=EUconst_NA,"",INDEX(EUwideConstants!$H:$M,MATCH(Q351,EUwideConstants!$Q:$Q,0),MATCH(H351,CNTR_TierList,0))))</f>
        <v/>
      </c>
      <c r="T351" s="30"/>
      <c r="U351" s="30"/>
      <c r="V351" s="30"/>
      <c r="W351" s="30"/>
    </row>
    <row r="352" spans="1:23" s="32" customFormat="1" ht="12.75" customHeight="1" outlineLevel="1" x14ac:dyDescent="0.2">
      <c r="A352" s="30"/>
      <c r="D352" s="31" t="s">
        <v>314</v>
      </c>
      <c r="E352" s="35" t="str">
        <f>Translations!$B$478</f>
        <v>Nivelul utilizat pentru datele de activitate:</v>
      </c>
      <c r="H352" s="227"/>
      <c r="I352" s="36" t="str">
        <f>IF(OR(ISBLANK(H352),H352=EUconst_NoTier),"",IF(S352=0,EUconst_NA,IF(ISERROR(S352),"",EUconst_MsgTierActivityLevel &amp; " " &amp;S352)))</f>
        <v/>
      </c>
      <c r="J352" s="37"/>
      <c r="K352" s="37"/>
      <c r="L352" s="37"/>
      <c r="M352" s="37"/>
      <c r="N352" s="38"/>
      <c r="P352" s="39"/>
      <c r="Q352" s="113" t="str">
        <f>EUconst_CNTR_ActivityData&amp;H322</f>
        <v>ActivityData_</v>
      </c>
      <c r="R352" s="39"/>
      <c r="S352" s="42" t="str">
        <f>IF(ISBLANK(H352),"",IF(H352=EUconst_NA,"",INDEX(EUwideConstants!$H:$M,MATCH(Q352,EUwideConstants!$Q:$Q,0),MATCH(H352,CNTR_TierList,0))))</f>
        <v/>
      </c>
      <c r="T352" s="30"/>
      <c r="U352" s="30"/>
      <c r="V352" s="30"/>
      <c r="W352" s="30"/>
    </row>
    <row r="353" spans="1:23" s="32" customFormat="1" ht="12.75" customHeight="1" outlineLevel="1" x14ac:dyDescent="0.2">
      <c r="A353" s="30"/>
      <c r="D353" s="31" t="s">
        <v>315</v>
      </c>
      <c r="E353" s="35" t="str">
        <f>Translations!$B$479</f>
        <v>Incertitudine constatată:</v>
      </c>
      <c r="H353" s="268"/>
      <c r="I353" s="35" t="str">
        <f>Translations!$B$480</f>
        <v>Observație:</v>
      </c>
      <c r="J353" s="228"/>
      <c r="K353" s="229"/>
      <c r="L353" s="229"/>
      <c r="M353" s="229"/>
      <c r="N353" s="230"/>
      <c r="P353" s="39"/>
      <c r="Q353" s="39"/>
      <c r="R353" s="39"/>
      <c r="S353" s="30"/>
      <c r="T353" s="30"/>
      <c r="U353" s="30"/>
      <c r="V353" s="30"/>
      <c r="W353" s="30"/>
    </row>
    <row r="354" spans="1:23" s="32" customFormat="1" ht="5.0999999999999996" customHeight="1" outlineLevel="1" x14ac:dyDescent="0.2">
      <c r="A354" s="30"/>
      <c r="D354" s="31"/>
      <c r="E354" s="156"/>
      <c r="F354" s="156"/>
      <c r="G354" s="156"/>
      <c r="H354" s="156"/>
      <c r="I354" s="156"/>
      <c r="J354" s="156"/>
      <c r="K354" s="156"/>
      <c r="L354" s="156"/>
      <c r="M354" s="156"/>
      <c r="N354" s="156"/>
      <c r="P354" s="39"/>
      <c r="Q354" s="39"/>
      <c r="R354" s="39"/>
      <c r="S354" s="30"/>
      <c r="T354" s="30"/>
      <c r="U354" s="30"/>
      <c r="V354" s="30"/>
      <c r="W354" s="30"/>
    </row>
    <row r="355" spans="1:23" s="32" customFormat="1" ht="15" customHeight="1" outlineLevel="1" x14ac:dyDescent="0.2">
      <c r="A355" s="30"/>
      <c r="D355" s="1217" t="str">
        <f>Translations!$B$490</f>
        <v>Parametrii de calcul:</v>
      </c>
      <c r="E355" s="1217"/>
      <c r="F355" s="1217"/>
      <c r="G355" s="1217"/>
      <c r="H355" s="1217"/>
      <c r="I355" s="1217"/>
      <c r="J355" s="1217"/>
      <c r="K355" s="1217"/>
      <c r="L355" s="1217"/>
      <c r="M355" s="1217"/>
      <c r="N355" s="1217"/>
      <c r="P355" s="39"/>
      <c r="Q355" s="39"/>
      <c r="R355" s="39"/>
      <c r="S355" s="39"/>
      <c r="T355" s="6"/>
      <c r="U355" s="30"/>
      <c r="V355" s="30"/>
      <c r="W355" s="30"/>
    </row>
    <row r="356" spans="1:23" s="32" customFormat="1" ht="5.0999999999999996" customHeight="1" outlineLevel="1" x14ac:dyDescent="0.2">
      <c r="A356" s="30"/>
      <c r="D356" s="31"/>
      <c r="E356" s="35"/>
      <c r="P356" s="39"/>
      <c r="Q356" s="39"/>
      <c r="R356" s="39"/>
      <c r="S356" s="39"/>
      <c r="T356" s="6"/>
      <c r="U356" s="30"/>
      <c r="V356" s="30"/>
      <c r="W356" s="30"/>
    </row>
    <row r="357" spans="1:23" s="32" customFormat="1" ht="12.75" customHeight="1" outlineLevel="1" x14ac:dyDescent="0.2">
      <c r="A357" s="30"/>
      <c r="D357" s="31" t="s">
        <v>312</v>
      </c>
      <c r="E357" s="35" t="str">
        <f>Translations!$B$515</f>
        <v>Niveluri aplicate pentru parametrii de calcul:</v>
      </c>
      <c r="P357" s="39"/>
      <c r="Q357" s="39"/>
      <c r="R357" s="39"/>
      <c r="S357" s="39"/>
      <c r="T357" s="30"/>
      <c r="U357" s="30"/>
      <c r="V357" s="30"/>
      <c r="W357" s="30"/>
    </row>
    <row r="358" spans="1:23" s="32" customFormat="1" ht="5.0999999999999996" customHeight="1" outlineLevel="1" x14ac:dyDescent="0.2">
      <c r="A358" s="30"/>
      <c r="D358" s="31"/>
      <c r="E358" s="35"/>
      <c r="P358" s="39"/>
      <c r="Q358" s="39"/>
      <c r="R358" s="39"/>
      <c r="S358" s="39"/>
      <c r="T358" s="30"/>
      <c r="U358" s="30"/>
      <c r="V358" s="30"/>
      <c r="W358" s="30"/>
    </row>
    <row r="359" spans="1:23" s="32" customFormat="1" ht="25.5" customHeight="1" outlineLevel="1" x14ac:dyDescent="0.2">
      <c r="A359" s="30"/>
      <c r="E359" s="1221" t="str">
        <f>Translations!$B$516</f>
        <v>Parametrul de calcul</v>
      </c>
      <c r="F359" s="1221"/>
      <c r="G359" s="1221"/>
      <c r="H359" s="62" t="str">
        <f>Translations!$B$517</f>
        <v>Nivel minim cerut</v>
      </c>
      <c r="I359" s="62" t="str">
        <f>Translations!$B$518</f>
        <v>Nivel aplicat</v>
      </c>
      <c r="J359" s="1224" t="str">
        <f>Translations!$B$519</f>
        <v>Text integral pentru nivelul aplicat</v>
      </c>
      <c r="K359" s="1225"/>
      <c r="L359" s="1225"/>
      <c r="M359" s="1225"/>
      <c r="N359" s="1226"/>
      <c r="P359" s="39"/>
      <c r="Q359" s="39"/>
      <c r="R359" s="39"/>
      <c r="S359" s="19" t="s">
        <v>318</v>
      </c>
      <c r="T359" s="30"/>
      <c r="U359" s="30"/>
      <c r="V359" s="30"/>
      <c r="W359" s="64" t="s">
        <v>387</v>
      </c>
    </row>
    <row r="360" spans="1:23" s="32" customFormat="1" ht="12.75" customHeight="1" outlineLevel="1" x14ac:dyDescent="0.2">
      <c r="A360" s="30"/>
      <c r="D360" s="34" t="s">
        <v>316</v>
      </c>
      <c r="E360" s="1216" t="str">
        <f>Translations!$B$520</f>
        <v>Puterea calorică netă (PCN)</v>
      </c>
      <c r="F360" s="1216"/>
      <c r="G360" s="1216"/>
      <c r="H360" s="40" t="str">
        <f>IF(H322="","",IF(CNTR_Category="A",INDEX(EUwideConstants!$G:$G,MATCH(Q360,EUwideConstants!$Q:$Q,0)),INDEX(EUwideConstants!$N:$N,MATCH(Q360,EUwideConstants!$Q:$Q,0))))</f>
        <v/>
      </c>
      <c r="I360" s="227"/>
      <c r="J360" s="1218" t="str">
        <f t="shared" ref="J360:J365" si="19">IF(OR(ISBLANK(I360),I360=EUconst_NoTier),"",IF(S360=0,EUconst_NotApplicable,IF(ISERROR(S360),"",S360)))</f>
        <v/>
      </c>
      <c r="K360" s="1219"/>
      <c r="L360" s="1219"/>
      <c r="M360" s="1219"/>
      <c r="N360" s="1220"/>
      <c r="P360" s="39"/>
      <c r="Q360" s="113" t="str">
        <f>EUconst_CNTR_NCV&amp;H322</f>
        <v>NCV_</v>
      </c>
      <c r="R360" s="39"/>
      <c r="S360" s="41" t="str">
        <f>IF(ISBLANK(I360),"",IF(I360=EUconst_NA,"",INDEX(EUwideConstants!$H:$M,MATCH(Q360,EUwideConstants!$Q:$Q,0),MATCH(I360,CNTR_TierList,0))))</f>
        <v/>
      </c>
      <c r="T360" s="30"/>
      <c r="U360" s="30"/>
      <c r="V360" s="30"/>
      <c r="W360" s="42" t="b">
        <f t="shared" ref="W360:W365" si="20">(H360=EUconst_NA)</f>
        <v>0</v>
      </c>
    </row>
    <row r="361" spans="1:23" s="32" customFormat="1" ht="12.75" customHeight="1" outlineLevel="1" x14ac:dyDescent="0.2">
      <c r="A361" s="30"/>
      <c r="D361" s="34" t="s">
        <v>317</v>
      </c>
      <c r="E361" s="1216" t="str">
        <f>Translations!$B$521</f>
        <v>Factor de emisie (preliminar)</v>
      </c>
      <c r="F361" s="1216"/>
      <c r="G361" s="1216"/>
      <c r="H361" s="40" t="str">
        <f>IF(H322="","",IF(CNTR_Category="A",INDEX(EUwideConstants!$G:$G,MATCH(Q361,EUwideConstants!$Q:$Q,0)),INDEX(EUwideConstants!$N:$N,MATCH(Q361,EUwideConstants!$Q:$Q,0))))</f>
        <v/>
      </c>
      <c r="I361" s="227"/>
      <c r="J361" s="1218" t="str">
        <f t="shared" si="19"/>
        <v/>
      </c>
      <c r="K361" s="1219"/>
      <c r="L361" s="1219"/>
      <c r="M361" s="1219"/>
      <c r="N361" s="1220"/>
      <c r="P361" s="39"/>
      <c r="Q361" s="113" t="str">
        <f>EUconst_CNTR_EF&amp;H322</f>
        <v>EF_</v>
      </c>
      <c r="R361" s="39"/>
      <c r="S361" s="41" t="str">
        <f>IF(ISBLANK(I361),"",IF(I361=EUconst_NA,"",INDEX(EUwideConstants!$H:$M,MATCH(Q361,EUwideConstants!$Q:$Q,0),MATCH(I361,CNTR_TierList,0))))</f>
        <v/>
      </c>
      <c r="T361" s="30"/>
      <c r="U361" s="30"/>
      <c r="V361" s="30"/>
      <c r="W361" s="42" t="b">
        <f t="shared" si="20"/>
        <v>0</v>
      </c>
    </row>
    <row r="362" spans="1:23" s="32" customFormat="1" ht="12.75" customHeight="1" outlineLevel="1" x14ac:dyDescent="0.2">
      <c r="A362" s="30"/>
      <c r="D362" s="34" t="s">
        <v>475</v>
      </c>
      <c r="E362" s="1216" t="str">
        <f>Translations!$B$522</f>
        <v>Factor de oxidare</v>
      </c>
      <c r="F362" s="1216"/>
      <c r="G362" s="1216"/>
      <c r="H362" s="40" t="str">
        <f>IF(H322="","",IF(CNTR_Category="A",INDEX(EUwideConstants!$G:$G,MATCH(Q362,EUwideConstants!$Q:$Q,0)),INDEX(EUwideConstants!$N:$N,MATCH(Q362,EUwideConstants!$Q:$Q,0))))</f>
        <v/>
      </c>
      <c r="I362" s="227"/>
      <c r="J362" s="1218" t="str">
        <f t="shared" si="19"/>
        <v/>
      </c>
      <c r="K362" s="1219"/>
      <c r="L362" s="1219"/>
      <c r="M362" s="1219"/>
      <c r="N362" s="1220"/>
      <c r="P362" s="39"/>
      <c r="Q362" s="113" t="str">
        <f>EUconst_CNTR_OxidationFactor&amp;H322</f>
        <v>OxF_</v>
      </c>
      <c r="R362" s="39"/>
      <c r="S362" s="41" t="str">
        <f>IF(ISBLANK(I362),"",IF(I362=EUconst_NA,"",INDEX(EUwideConstants!$H:$M,MATCH(Q362,EUwideConstants!$Q:$Q,0),MATCH(I362,CNTR_TierList,0))))</f>
        <v/>
      </c>
      <c r="T362" s="30"/>
      <c r="U362" s="30"/>
      <c r="V362" s="30"/>
      <c r="W362" s="42" t="b">
        <f t="shared" si="20"/>
        <v>0</v>
      </c>
    </row>
    <row r="363" spans="1:23" s="32" customFormat="1" ht="12.75" customHeight="1" outlineLevel="1" x14ac:dyDescent="0.2">
      <c r="A363" s="30"/>
      <c r="D363" s="34" t="s">
        <v>476</v>
      </c>
      <c r="E363" s="1216" t="str">
        <f>Translations!$B$523</f>
        <v>Factor de conversie</v>
      </c>
      <c r="F363" s="1216"/>
      <c r="G363" s="1216"/>
      <c r="H363" s="40" t="str">
        <f>IF(H322="","",IF(CNTR_Category="A",INDEX(EUwideConstants!$G:$G,MATCH(Q363,EUwideConstants!$Q:$Q,0)),INDEX(EUwideConstants!$N:$N,MATCH(Q363,EUwideConstants!$Q:$Q,0))))</f>
        <v/>
      </c>
      <c r="I363" s="227"/>
      <c r="J363" s="1218" t="str">
        <f t="shared" si="19"/>
        <v/>
      </c>
      <c r="K363" s="1219"/>
      <c r="L363" s="1219"/>
      <c r="M363" s="1219"/>
      <c r="N363" s="1220"/>
      <c r="P363" s="39"/>
      <c r="Q363" s="113" t="str">
        <f>EUconst_CNTR_ConversionFactor&amp;H322</f>
        <v>ConvF_</v>
      </c>
      <c r="R363" s="39"/>
      <c r="S363" s="41" t="str">
        <f>IF(ISBLANK(I363),"",IF(I363=EUconst_NA,"",INDEX(EUwideConstants!$H:$M,MATCH(Q363,EUwideConstants!$Q:$Q,0),MATCH(I363,CNTR_TierList,0))))</f>
        <v/>
      </c>
      <c r="T363" s="30"/>
      <c r="U363" s="30"/>
      <c r="V363" s="30"/>
      <c r="W363" s="42" t="b">
        <f t="shared" si="20"/>
        <v>0</v>
      </c>
    </row>
    <row r="364" spans="1:23" s="32" customFormat="1" ht="12.75" customHeight="1" outlineLevel="1" x14ac:dyDescent="0.2">
      <c r="A364" s="30"/>
      <c r="D364" s="34" t="s">
        <v>477</v>
      </c>
      <c r="E364" s="1216" t="str">
        <f>Translations!$B$524</f>
        <v>Conținutul de carbon</v>
      </c>
      <c r="F364" s="1216"/>
      <c r="G364" s="1216"/>
      <c r="H364" s="40" t="str">
        <f>IF(H322="","",IF(CNTR_Category="A",INDEX(EUwideConstants!$G:$G,MATCH(Q364,EUwideConstants!$Q:$Q,0)),INDEX(EUwideConstants!$N:$N,MATCH(Q364,EUwideConstants!$Q:$Q,0))))</f>
        <v/>
      </c>
      <c r="I364" s="227"/>
      <c r="J364" s="1218" t="str">
        <f t="shared" si="19"/>
        <v/>
      </c>
      <c r="K364" s="1219"/>
      <c r="L364" s="1219"/>
      <c r="M364" s="1219"/>
      <c r="N364" s="1220"/>
      <c r="P364" s="244"/>
      <c r="Q364" s="113" t="str">
        <f>EUconst_CNTR_CarbonContent&amp;H322</f>
        <v>CarbC_</v>
      </c>
      <c r="R364" s="39"/>
      <c r="S364" s="41" t="str">
        <f>IF(ISBLANK(I364),"",IF(I364=EUconst_NA,"",INDEX(EUwideConstants!$H:$M,MATCH(Q364,EUwideConstants!$Q:$Q,0),MATCH(I364,CNTR_TierList,0))))</f>
        <v/>
      </c>
      <c r="T364" s="30"/>
      <c r="U364" s="30"/>
      <c r="V364" s="30"/>
      <c r="W364" s="42" t="b">
        <f t="shared" si="20"/>
        <v>0</v>
      </c>
    </row>
    <row r="365" spans="1:23" s="32" customFormat="1" ht="12.75" customHeight="1" outlineLevel="1" x14ac:dyDescent="0.2">
      <c r="A365" s="30"/>
      <c r="D365" s="34" t="s">
        <v>478</v>
      </c>
      <c r="E365" s="1216" t="str">
        <f>Translations!$B$525</f>
        <v>Fracțiunea de biomasă (dacă este cazul)</v>
      </c>
      <c r="F365" s="1216"/>
      <c r="G365" s="1216"/>
      <c r="H365" s="40" t="str">
        <f>IF(H322="","",IF(CNTR_Category="A",INDEX(EUwideConstants!$G:$G,MATCH(Q365,EUwideConstants!$Q:$Q,0)),INDEX(EUwideConstants!$N:$N,MATCH(Q365,EUwideConstants!$Q:$Q,0))))</f>
        <v/>
      </c>
      <c r="I365" s="227"/>
      <c r="J365" s="1218" t="str">
        <f t="shared" si="19"/>
        <v/>
      </c>
      <c r="K365" s="1219"/>
      <c r="L365" s="1219"/>
      <c r="M365" s="1219"/>
      <c r="N365" s="1220"/>
      <c r="P365" s="39"/>
      <c r="Q365" s="113" t="str">
        <f>EUconst_CNTR_BiomassContent&amp;H322</f>
        <v>BioC_</v>
      </c>
      <c r="R365" s="39"/>
      <c r="S365" s="41" t="str">
        <f>IF(ISBLANK(I365),"",IF(I365=EUconst_NA,"",INDEX(EUwideConstants!$H:$M,MATCH(Q365,EUwideConstants!$Q:$Q,0),MATCH(I365,CNTR_TierList,0))))</f>
        <v/>
      </c>
      <c r="T365" s="30"/>
      <c r="U365" s="30"/>
      <c r="V365" s="30"/>
      <c r="W365" s="42" t="b">
        <f t="shared" si="20"/>
        <v>0</v>
      </c>
    </row>
    <row r="366" spans="1:23" s="32" customFormat="1" outlineLevel="1" x14ac:dyDescent="0.2">
      <c r="A366" s="30"/>
      <c r="D366" s="31"/>
      <c r="E366" s="156"/>
      <c r="F366" s="156"/>
      <c r="G366" s="156"/>
      <c r="H366" s="156"/>
      <c r="I366" s="156"/>
      <c r="J366" s="156"/>
      <c r="K366" s="156"/>
      <c r="L366" s="156"/>
      <c r="M366" s="156"/>
      <c r="N366" s="156"/>
      <c r="P366" s="39"/>
      <c r="Q366" s="30"/>
      <c r="R366" s="30"/>
      <c r="S366" s="30"/>
      <c r="T366" s="30"/>
      <c r="U366" s="30"/>
      <c r="V366" s="30"/>
      <c r="W366" s="30"/>
    </row>
    <row r="367" spans="1:23" s="32" customFormat="1" outlineLevel="1" x14ac:dyDescent="0.2">
      <c r="A367" s="30"/>
      <c r="D367" s="31" t="s">
        <v>405</v>
      </c>
      <c r="E367" s="35" t="str">
        <f>Translations!$B$534</f>
        <v>Detalii privind parametrii de calcul:</v>
      </c>
      <c r="F367" s="156"/>
      <c r="G367" s="156"/>
      <c r="H367" s="156"/>
      <c r="I367" s="156"/>
      <c r="J367" s="156"/>
      <c r="K367" s="156"/>
      <c r="L367" s="156"/>
      <c r="M367" s="156"/>
      <c r="N367" s="156"/>
      <c r="P367" s="39"/>
      <c r="Q367" s="30"/>
      <c r="R367" s="30"/>
      <c r="S367" s="30"/>
      <c r="T367" s="30"/>
      <c r="U367" s="30"/>
      <c r="V367" s="30"/>
      <c r="W367" s="30"/>
    </row>
    <row r="368" spans="1:23" s="32" customFormat="1" ht="5.0999999999999996" customHeight="1" outlineLevel="1" x14ac:dyDescent="0.2">
      <c r="A368" s="30"/>
      <c r="D368" s="31"/>
      <c r="E368" s="156"/>
      <c r="F368" s="156"/>
      <c r="G368" s="156"/>
      <c r="H368" s="156"/>
      <c r="I368" s="156"/>
      <c r="J368" s="156"/>
      <c r="K368" s="156"/>
      <c r="L368" s="156"/>
      <c r="M368" s="156"/>
      <c r="N368" s="156"/>
      <c r="P368" s="39"/>
      <c r="Q368" s="30"/>
      <c r="R368" s="30"/>
      <c r="S368" s="30"/>
      <c r="T368" s="30"/>
      <c r="U368" s="30"/>
      <c r="V368" s="30"/>
      <c r="W368" s="30"/>
    </row>
    <row r="369" spans="1:23" s="32" customFormat="1" ht="25.5" customHeight="1" outlineLevel="1" x14ac:dyDescent="0.2">
      <c r="A369" s="30"/>
      <c r="E369" s="1221" t="str">
        <f t="shared" ref="E369:E375" si="21">E359</f>
        <v>Parametrul de calcul</v>
      </c>
      <c r="F369" s="1221"/>
      <c r="G369" s="1221"/>
      <c r="H369" s="62" t="str">
        <f>I359</f>
        <v>Nivel aplicat</v>
      </c>
      <c r="I369" s="63" t="str">
        <f>Translations!$B$535</f>
        <v>Valoare implicită</v>
      </c>
      <c r="J369" s="63" t="str">
        <f>Translations!$B$536</f>
        <v>Unitate</v>
      </c>
      <c r="K369" s="63" t="str">
        <f>Translations!$B$537</f>
        <v>Ref. sursă</v>
      </c>
      <c r="L369" s="63" t="str">
        <f>Translations!$B$538</f>
        <v>Ref. analiză</v>
      </c>
      <c r="M369" s="63" t="str">
        <f>Translations!$B$539</f>
        <v>Ref. eșantionare</v>
      </c>
      <c r="N369" s="63" t="str">
        <f>Translations!$B$540</f>
        <v>Frecvența analizei</v>
      </c>
      <c r="P369" s="39"/>
      <c r="Q369" s="30"/>
      <c r="R369" s="30"/>
      <c r="S369" s="64" t="s">
        <v>131</v>
      </c>
      <c r="T369" s="30"/>
      <c r="U369" s="30"/>
      <c r="V369" s="30"/>
      <c r="W369" s="64" t="s">
        <v>387</v>
      </c>
    </row>
    <row r="370" spans="1:23" s="32" customFormat="1" ht="12.75" customHeight="1" outlineLevel="1" x14ac:dyDescent="0.2">
      <c r="A370" s="30"/>
      <c r="D370" s="34" t="s">
        <v>316</v>
      </c>
      <c r="E370" s="1216" t="str">
        <f t="shared" si="21"/>
        <v>Puterea calorică netă (PCN)</v>
      </c>
      <c r="F370" s="1216"/>
      <c r="G370" s="1216"/>
      <c r="H370" s="40" t="str">
        <f t="shared" ref="H370:H375" si="22">IF(OR(ISBLANK(I360),I360=EUconst_NA),"",I360)</f>
        <v/>
      </c>
      <c r="I370" s="227"/>
      <c r="J370" s="227"/>
      <c r="K370" s="249"/>
      <c r="L370" s="248"/>
      <c r="M370" s="316"/>
      <c r="N370" s="231"/>
      <c r="P370" s="244"/>
      <c r="Q370" s="30"/>
      <c r="R370" s="30"/>
      <c r="S370" s="75" t="str">
        <f>IF(H370="","",IF(I360=EUconst_NA,"",INDEX(EUwideConstants!$AJ:$AN,MATCH(Q360,EUwideConstants!$Q:$Q,0),MATCH(I360,CNTR_TierList,0))))</f>
        <v/>
      </c>
      <c r="T370" s="30"/>
      <c r="U370" s="30"/>
      <c r="V370" s="30"/>
      <c r="W370" s="42" t="b">
        <f t="shared" ref="W370:W375" si="23">OR(H370="",H370=EUconst_NA,J360=EUconst_NotApplicable)</f>
        <v>1</v>
      </c>
    </row>
    <row r="371" spans="1:23" s="32" customFormat="1" ht="12.75" customHeight="1" outlineLevel="1" x14ac:dyDescent="0.2">
      <c r="A371" s="30"/>
      <c r="D371" s="34" t="s">
        <v>317</v>
      </c>
      <c r="E371" s="1216" t="str">
        <f t="shared" si="21"/>
        <v>Factor de emisie (preliminar)</v>
      </c>
      <c r="F371" s="1216"/>
      <c r="G371" s="1216"/>
      <c r="H371" s="40" t="str">
        <f t="shared" si="22"/>
        <v/>
      </c>
      <c r="I371" s="232"/>
      <c r="J371" s="227"/>
      <c r="K371" s="248"/>
      <c r="L371" s="316"/>
      <c r="M371" s="248"/>
      <c r="N371" s="231"/>
      <c r="P371" s="39"/>
      <c r="Q371" s="30"/>
      <c r="R371" s="30"/>
      <c r="S371" s="75" t="str">
        <f>IF(H371="","",IF(I361=EUconst_NA,"",INDEX(EUwideConstants!$AJ:$AN,MATCH(Q361,EUwideConstants!$Q:$Q,0),MATCH(I361,CNTR_TierList,0))))</f>
        <v/>
      </c>
      <c r="T371" s="30"/>
      <c r="U371" s="30"/>
      <c r="V371" s="30"/>
      <c r="W371" s="42" t="b">
        <f t="shared" si="23"/>
        <v>1</v>
      </c>
    </row>
    <row r="372" spans="1:23" s="32" customFormat="1" ht="12.75" customHeight="1" outlineLevel="1" x14ac:dyDescent="0.2">
      <c r="A372" s="30"/>
      <c r="D372" s="34" t="s">
        <v>475</v>
      </c>
      <c r="E372" s="1216" t="str">
        <f t="shared" si="21"/>
        <v>Factor de oxidare</v>
      </c>
      <c r="F372" s="1216"/>
      <c r="G372" s="1216"/>
      <c r="H372" s="40" t="str">
        <f t="shared" si="22"/>
        <v/>
      </c>
      <c r="I372" s="227"/>
      <c r="J372" s="227"/>
      <c r="K372" s="248"/>
      <c r="L372" s="248"/>
      <c r="M372" s="248"/>
      <c r="N372" s="231"/>
      <c r="P372" s="39"/>
      <c r="Q372" s="30"/>
      <c r="R372" s="30"/>
      <c r="S372" s="75" t="str">
        <f>IF(H372="","",IF(I362=EUconst_NA,"",INDEX(EUwideConstants!$AJ:$AN,MATCH(Q362,EUwideConstants!$Q:$Q,0),MATCH(I362,CNTR_TierList,0))))</f>
        <v/>
      </c>
      <c r="T372" s="30"/>
      <c r="U372" s="30"/>
      <c r="V372" s="30"/>
      <c r="W372" s="42" t="b">
        <f t="shared" si="23"/>
        <v>1</v>
      </c>
    </row>
    <row r="373" spans="1:23" s="32" customFormat="1" ht="12.75" customHeight="1" outlineLevel="1" x14ac:dyDescent="0.2">
      <c r="A373" s="30"/>
      <c r="D373" s="34" t="s">
        <v>476</v>
      </c>
      <c r="E373" s="1216" t="str">
        <f t="shared" si="21"/>
        <v>Factor de conversie</v>
      </c>
      <c r="F373" s="1216"/>
      <c r="G373" s="1216"/>
      <c r="H373" s="40" t="str">
        <f t="shared" si="22"/>
        <v/>
      </c>
      <c r="I373" s="227"/>
      <c r="J373" s="227"/>
      <c r="K373" s="248"/>
      <c r="L373" s="248"/>
      <c r="M373" s="248"/>
      <c r="N373" s="231"/>
      <c r="P373" s="39"/>
      <c r="Q373" s="30"/>
      <c r="R373" s="30"/>
      <c r="S373" s="75" t="str">
        <f>IF(H373="","",IF(I363=EUconst_NA,"",INDEX(EUwideConstants!$AJ:$AN,MATCH(Q363,EUwideConstants!$Q:$Q,0),MATCH(I363,CNTR_TierList,0))))</f>
        <v/>
      </c>
      <c r="T373" s="30"/>
      <c r="U373" s="30"/>
      <c r="V373" s="30"/>
      <c r="W373" s="42" t="b">
        <f t="shared" si="23"/>
        <v>1</v>
      </c>
    </row>
    <row r="374" spans="1:23" s="32" customFormat="1" ht="12.75" customHeight="1" outlineLevel="1" x14ac:dyDescent="0.2">
      <c r="A374" s="30"/>
      <c r="D374" s="34" t="s">
        <v>477</v>
      </c>
      <c r="E374" s="1216" t="str">
        <f t="shared" si="21"/>
        <v>Conținutul de carbon</v>
      </c>
      <c r="F374" s="1216"/>
      <c r="G374" s="1216"/>
      <c r="H374" s="40" t="str">
        <f t="shared" si="22"/>
        <v/>
      </c>
      <c r="I374" s="227"/>
      <c r="J374" s="227"/>
      <c r="K374" s="248"/>
      <c r="L374" s="248"/>
      <c r="M374" s="248"/>
      <c r="N374" s="231"/>
      <c r="P374" s="39"/>
      <c r="Q374" s="30"/>
      <c r="R374" s="30"/>
      <c r="S374" s="75" t="str">
        <f>IF(H374="","",IF(I364=EUconst_NA,"",INDEX(EUwideConstants!$AJ:$AN,MATCH(Q364,EUwideConstants!$Q:$Q,0),MATCH(I364,CNTR_TierList,0))))</f>
        <v/>
      </c>
      <c r="T374" s="30"/>
      <c r="U374" s="30"/>
      <c r="V374" s="30"/>
      <c r="W374" s="42" t="b">
        <f t="shared" si="23"/>
        <v>1</v>
      </c>
    </row>
    <row r="375" spans="1:23" s="32" customFormat="1" ht="12.75" customHeight="1" outlineLevel="1" x14ac:dyDescent="0.2">
      <c r="A375" s="30"/>
      <c r="D375" s="34" t="s">
        <v>478</v>
      </c>
      <c r="E375" s="1216" t="str">
        <f t="shared" si="21"/>
        <v>Fracțiunea de biomasă (dacă este cazul)</v>
      </c>
      <c r="F375" s="1216"/>
      <c r="G375" s="1216"/>
      <c r="H375" s="40" t="str">
        <f t="shared" si="22"/>
        <v/>
      </c>
      <c r="I375" s="227"/>
      <c r="J375" s="232"/>
      <c r="K375" s="248"/>
      <c r="L375" s="248"/>
      <c r="M375" s="248"/>
      <c r="N375" s="231"/>
      <c r="P375" s="58"/>
      <c r="Q375" s="30"/>
      <c r="R375" s="30"/>
      <c r="S375" s="75" t="str">
        <f>IF(H375="","",IF(I365=EUconst_NA,"",INDEX(EUwideConstants!$AJ:$AN,MATCH(Q365,EUwideConstants!$Q:$Q,0),MATCH(I365,CNTR_TierList,0))))</f>
        <v/>
      </c>
      <c r="T375" s="30"/>
      <c r="U375" s="30"/>
      <c r="V375" s="30"/>
      <c r="W375" s="42" t="b">
        <f t="shared" si="23"/>
        <v>1</v>
      </c>
    </row>
    <row r="376" spans="1:23" s="32" customFormat="1" ht="12.75" customHeight="1" outlineLevel="1" x14ac:dyDescent="0.2">
      <c r="A376" s="30"/>
      <c r="D376" s="31"/>
      <c r="P376" s="39"/>
      <c r="Q376" s="30"/>
      <c r="R376" s="30"/>
      <c r="S376" s="30"/>
      <c r="T376" s="30"/>
      <c r="U376" s="30"/>
      <c r="V376" s="30"/>
      <c r="W376" s="30"/>
    </row>
    <row r="377" spans="1:23" s="32" customFormat="1" ht="15" customHeight="1" outlineLevel="1" x14ac:dyDescent="0.2">
      <c r="A377" s="30"/>
      <c r="D377" s="1217" t="str">
        <f>Translations!$B$545</f>
        <v>Observații și explicații:</v>
      </c>
      <c r="E377" s="1217"/>
      <c r="F377" s="1217"/>
      <c r="G377" s="1217"/>
      <c r="H377" s="1217"/>
      <c r="I377" s="1217"/>
      <c r="J377" s="1217"/>
      <c r="K377" s="1217"/>
      <c r="L377" s="1217"/>
      <c r="M377" s="1217"/>
      <c r="N377" s="1217"/>
      <c r="P377" s="39"/>
      <c r="Q377" s="39"/>
      <c r="R377" s="39"/>
      <c r="S377" s="39"/>
      <c r="T377" s="6"/>
      <c r="U377" s="30"/>
      <c r="V377" s="30"/>
      <c r="W377" s="30"/>
    </row>
    <row r="378" spans="1:23" s="32" customFormat="1" ht="5.0999999999999996" customHeight="1" outlineLevel="1" x14ac:dyDescent="0.2">
      <c r="A378" s="30"/>
      <c r="D378" s="31"/>
      <c r="P378" s="39"/>
      <c r="Q378" s="30"/>
      <c r="R378" s="30"/>
      <c r="S378" s="30"/>
      <c r="T378" s="30"/>
      <c r="U378" s="30"/>
      <c r="V378" s="30"/>
      <c r="W378" s="30"/>
    </row>
    <row r="379" spans="1:23" s="32" customFormat="1" outlineLevel="1" x14ac:dyDescent="0.2">
      <c r="A379" s="30"/>
      <c r="D379" s="31" t="s">
        <v>406</v>
      </c>
      <c r="E379" s="1222" t="str">
        <f>Translations!$B$1198</f>
        <v>Observații și justificare dacă nu se aplică nivelurile necesare:</v>
      </c>
      <c r="F379" s="1222"/>
      <c r="G379" s="1222"/>
      <c r="H379" s="1222"/>
      <c r="I379" s="1222"/>
      <c r="J379" s="1222"/>
      <c r="K379" s="1222"/>
      <c r="L379" s="1222"/>
      <c r="M379" s="1222"/>
      <c r="N379" s="1222"/>
      <c r="P379" s="39"/>
      <c r="Q379" s="30"/>
      <c r="R379" s="30"/>
      <c r="S379" s="30"/>
      <c r="T379" s="30"/>
      <c r="U379" s="30"/>
      <c r="V379" s="30"/>
      <c r="W379" s="30"/>
    </row>
    <row r="380" spans="1:23" s="32" customFormat="1" ht="5.0999999999999996" customHeight="1" outlineLevel="1" x14ac:dyDescent="0.2">
      <c r="A380" s="30"/>
      <c r="D380" s="31"/>
      <c r="E380" s="59"/>
      <c r="P380" s="39"/>
      <c r="Q380" s="30"/>
      <c r="R380" s="30"/>
      <c r="S380" s="30"/>
      <c r="T380" s="30"/>
      <c r="U380" s="30"/>
      <c r="V380" s="30"/>
      <c r="W380" s="30"/>
    </row>
    <row r="381" spans="1:23" s="32" customFormat="1" ht="12.75" customHeight="1" outlineLevel="1" x14ac:dyDescent="0.2">
      <c r="A381" s="30"/>
      <c r="D381" s="31"/>
      <c r="E381" s="1223"/>
      <c r="F381" s="1137"/>
      <c r="G381" s="1137"/>
      <c r="H381" s="1137"/>
      <c r="I381" s="1137"/>
      <c r="J381" s="1137"/>
      <c r="K381" s="1137"/>
      <c r="L381" s="1137"/>
      <c r="M381" s="1137"/>
      <c r="N381" s="1138"/>
      <c r="P381" s="39"/>
      <c r="Q381" s="30"/>
      <c r="R381" s="30"/>
      <c r="S381" s="30"/>
      <c r="T381" s="30"/>
      <c r="U381" s="30"/>
      <c r="V381" s="30"/>
      <c r="W381" s="30"/>
    </row>
    <row r="382" spans="1:23" s="32" customFormat="1" ht="12.75" customHeight="1" outlineLevel="1" x14ac:dyDescent="0.2">
      <c r="A382" s="30"/>
      <c r="D382" s="31"/>
      <c r="E382" s="1214"/>
      <c r="F382" s="1132"/>
      <c r="G382" s="1132"/>
      <c r="H382" s="1132"/>
      <c r="I382" s="1132"/>
      <c r="J382" s="1132"/>
      <c r="K382" s="1132"/>
      <c r="L382" s="1132"/>
      <c r="M382" s="1132"/>
      <c r="N382" s="1133"/>
      <c r="P382" s="39"/>
      <c r="Q382" s="30"/>
      <c r="R382" s="30"/>
      <c r="S382" s="30"/>
      <c r="T382" s="30"/>
      <c r="U382" s="30"/>
      <c r="V382" s="30"/>
      <c r="W382" s="30"/>
    </row>
    <row r="383" spans="1:23" s="32" customFormat="1" ht="12.75" customHeight="1" outlineLevel="1" x14ac:dyDescent="0.2">
      <c r="A383" s="30"/>
      <c r="D383" s="31"/>
      <c r="E383" s="1215"/>
      <c r="F383" s="1145"/>
      <c r="G383" s="1145"/>
      <c r="H383" s="1145"/>
      <c r="I383" s="1145"/>
      <c r="J383" s="1145"/>
      <c r="K383" s="1145"/>
      <c r="L383" s="1145"/>
      <c r="M383" s="1145"/>
      <c r="N383" s="1146"/>
      <c r="P383" s="39"/>
      <c r="Q383" s="30"/>
      <c r="R383" s="30"/>
      <c r="S383" s="30"/>
      <c r="T383" s="30"/>
      <c r="U383" s="30"/>
      <c r="V383" s="30"/>
      <c r="W383" s="30"/>
    </row>
    <row r="384" spans="1:23" ht="12.75" customHeight="1" thickBot="1" x14ac:dyDescent="0.25">
      <c r="A384" s="90"/>
      <c r="C384" s="66"/>
      <c r="D384" s="67"/>
      <c r="E384" s="68"/>
      <c r="F384" s="66"/>
      <c r="G384" s="69"/>
      <c r="H384" s="69"/>
      <c r="I384" s="69"/>
      <c r="J384" s="69"/>
      <c r="K384" s="69"/>
      <c r="L384" s="69"/>
      <c r="M384" s="69"/>
      <c r="N384" s="69"/>
      <c r="O384" s="32"/>
      <c r="P384" s="19"/>
      <c r="Q384" s="90"/>
      <c r="R384" s="90"/>
      <c r="S384" s="132"/>
      <c r="T384" s="90"/>
      <c r="U384" s="90"/>
      <c r="V384" s="90"/>
      <c r="W384" s="90"/>
    </row>
    <row r="385" spans="1:23" ht="12.75" customHeight="1" thickBot="1" x14ac:dyDescent="0.25">
      <c r="A385" s="90"/>
      <c r="D385" s="15"/>
      <c r="E385" s="29"/>
      <c r="G385" s="17"/>
      <c r="H385" s="17"/>
      <c r="I385" s="17"/>
      <c r="J385" s="17"/>
      <c r="L385" s="17"/>
      <c r="M385" s="17"/>
      <c r="N385" s="17"/>
      <c r="O385" s="32"/>
      <c r="P385" s="19"/>
      <c r="Q385" s="90"/>
      <c r="R385" s="90"/>
      <c r="S385" s="80" t="s">
        <v>171</v>
      </c>
      <c r="T385" s="131" t="s">
        <v>172</v>
      </c>
      <c r="U385" s="131" t="s">
        <v>173</v>
      </c>
      <c r="V385" s="90"/>
      <c r="W385" s="90"/>
    </row>
    <row r="386" spans="1:23" s="219" customFormat="1" ht="15" customHeight="1" thickBot="1" x14ac:dyDescent="0.25">
      <c r="A386" s="95"/>
      <c r="B386" s="44"/>
      <c r="C386" s="45" t="str">
        <f>"F"&amp;Q386</f>
        <v>F5</v>
      </c>
      <c r="D386" s="1217" t="str">
        <f>CONCATENATE(Euconst_SourceStream," ", Q386,":")</f>
        <v>Flux de sursă 5:</v>
      </c>
      <c r="E386" s="1217"/>
      <c r="F386" s="1217"/>
      <c r="G386" s="1244"/>
      <c r="H386" s="1245" t="str">
        <f>IF(INDEX(C_InstallationDescription!$F$192:$F$202,MATCH(C386,C_InstallationDescription!$E$192:$E$202,0))&gt;0,INDEX(C_InstallationDescription!$F$192:$F$202,MATCH(C386,C_InstallationDescription!$E$192:$E$202,0)),"")</f>
        <v/>
      </c>
      <c r="I386" s="1245"/>
      <c r="J386" s="1245"/>
      <c r="K386" s="1245"/>
      <c r="L386" s="1246"/>
      <c r="M386" s="1247" t="str">
        <f>IF(S386=TRUE,IF(U386="",T386,U386),"")</f>
        <v/>
      </c>
      <c r="N386" s="1248"/>
      <c r="O386" s="32"/>
      <c r="P386" s="52"/>
      <c r="Q386" s="43">
        <f>Q320+1</f>
        <v>5</v>
      </c>
      <c r="R386" s="47"/>
      <c r="S386" s="51" t="b">
        <f>IF(INDEX(C_InstallationDescription!$M:$M,MATCH(Q388,C_InstallationDescription!$Q:$Q,0))="",FALSE,TRUE)</f>
        <v>0</v>
      </c>
      <c r="T386" s="113" t="str">
        <f>IF(S386=TRUE,INDEX(C_InstallationDescription!$M:$M,MATCH(Q388,C_InstallationDescription!$Q:$Q,0)),"")</f>
        <v/>
      </c>
      <c r="U386" s="51" t="str">
        <f>IF(S386=TRUE,IF(ISBLANK(INDEX(C_InstallationDescription!$N:$N,MATCH(Q388,C_InstallationDescription!$Q:$Q,0))),"",INDEX(C_InstallationDescription!$N:$N,MATCH(Q388,C_InstallationDescription!$Q:$Q,0))),"")</f>
        <v/>
      </c>
      <c r="V386" s="47"/>
      <c r="W386" s="47"/>
    </row>
    <row r="387" spans="1:23" s="32" customFormat="1" ht="5.0999999999999996" customHeight="1" x14ac:dyDescent="0.2">
      <c r="A387" s="90"/>
      <c r="B387" s="8"/>
      <c r="C387" s="8"/>
      <c r="D387" s="8"/>
      <c r="E387" s="8"/>
      <c r="F387" s="8"/>
      <c r="G387" s="8"/>
      <c r="H387" s="8"/>
      <c r="I387" s="8"/>
      <c r="J387" s="8"/>
      <c r="K387" s="8"/>
      <c r="L387" s="8"/>
      <c r="M387" s="7"/>
      <c r="N387" s="7"/>
      <c r="P387" s="22"/>
      <c r="Q387" s="14"/>
      <c r="R387" s="30"/>
      <c r="S387" s="30"/>
      <c r="T387" s="30"/>
      <c r="U387" s="30"/>
      <c r="V387" s="30"/>
      <c r="W387" s="30"/>
    </row>
    <row r="388" spans="1:23" s="32" customFormat="1" ht="12.75" customHeight="1" x14ac:dyDescent="0.2">
      <c r="A388" s="90"/>
      <c r="B388" s="8"/>
      <c r="C388" s="8"/>
      <c r="D388" s="31"/>
      <c r="E388" s="1097" t="str">
        <f>Translations!$B$437</f>
        <v>Tipul fluxului de sursă:</v>
      </c>
      <c r="F388" s="1097"/>
      <c r="G388" s="1098"/>
      <c r="H388" s="1249" t="str">
        <f>IF(INDEX(C_InstallationDescription!$I$192:$I$202,MATCH(C386,C_InstallationDescription!$E$192:$E$202,0))&gt;0,INDEX(C_InstallationDescription!$I$192:$I$202,MATCH(C386,C_InstallationDescription!$E$192:$E$202,0)),"")</f>
        <v/>
      </c>
      <c r="I388" s="1250"/>
      <c r="J388" s="1250"/>
      <c r="K388" s="1250"/>
      <c r="L388" s="1251"/>
      <c r="P388" s="22"/>
      <c r="Q388" s="50" t="str">
        <f>EUconst_CNTR_SourceCategory&amp;C386</f>
        <v>SourceCategory_F5</v>
      </c>
      <c r="R388" s="30"/>
      <c r="S388" s="30"/>
      <c r="T388" s="30"/>
      <c r="U388" s="30"/>
      <c r="V388" s="30"/>
      <c r="W388" s="30"/>
    </row>
    <row r="389" spans="1:23" s="32" customFormat="1" outlineLevel="1" x14ac:dyDescent="0.2">
      <c r="A389" s="30"/>
      <c r="B389" s="8"/>
      <c r="C389" s="8"/>
      <c r="D389" s="48"/>
      <c r="E389" s="1097" t="str">
        <f>Translations!$B$438</f>
        <v>Metoda aplicabilă conform RMR:</v>
      </c>
      <c r="F389" s="1097"/>
      <c r="G389" s="1098"/>
      <c r="H389" s="1240" t="str">
        <f>IF(H388="","",INDEX(EUwideConstants!$F$261:$F$320,MATCH(H388,EUConst_TierActivityListNames,0)))</f>
        <v/>
      </c>
      <c r="I389" s="1240"/>
      <c r="J389" s="1240"/>
      <c r="K389" s="1240"/>
      <c r="L389" s="1240"/>
      <c r="M389" s="2"/>
      <c r="N389" s="2"/>
      <c r="P389" s="22"/>
      <c r="Q389" s="14"/>
      <c r="R389" s="30"/>
      <c r="S389" s="30"/>
      <c r="T389" s="30"/>
      <c r="U389" s="30"/>
      <c r="V389" s="30"/>
      <c r="W389" s="30"/>
    </row>
    <row r="390" spans="1:23" s="32" customFormat="1" outlineLevel="1" x14ac:dyDescent="0.2">
      <c r="A390" s="30"/>
      <c r="D390" s="49"/>
      <c r="E390" s="1097" t="str">
        <f>Translations!$B$439</f>
        <v>Parametrul căruia i se aplică incertitudinea:</v>
      </c>
      <c r="F390" s="1097"/>
      <c r="G390" s="1098"/>
      <c r="H390" s="1240" t="str">
        <f>IF(H388="","",INDEX(EUwideConstants!$E$261:$E$320,MATCH(H388,EUConst_TierActivityListNames,0)))</f>
        <v/>
      </c>
      <c r="I390" s="1240"/>
      <c r="J390" s="1240"/>
      <c r="K390" s="1240"/>
      <c r="L390" s="1240"/>
      <c r="P390" s="22"/>
      <c r="Q390" s="14"/>
      <c r="R390" s="30"/>
      <c r="S390" s="30"/>
      <c r="T390" s="30"/>
      <c r="U390" s="30"/>
      <c r="V390" s="30"/>
      <c r="W390" s="30"/>
    </row>
    <row r="391" spans="1:23" s="32" customFormat="1" ht="5.0999999999999996" customHeight="1" outlineLevel="1" x14ac:dyDescent="0.2">
      <c r="A391" s="30"/>
      <c r="P391" s="39"/>
      <c r="Q391" s="30"/>
      <c r="R391" s="30"/>
      <c r="S391" s="30"/>
      <c r="T391" s="30"/>
      <c r="U391" s="30"/>
      <c r="V391" s="30"/>
      <c r="W391" s="30"/>
    </row>
    <row r="392" spans="1:23" s="32" customFormat="1" ht="51" customHeight="1" outlineLevel="1" x14ac:dyDescent="0.2">
      <c r="A392" s="30"/>
      <c r="D392" s="31"/>
      <c r="E392" s="1241" t="str">
        <f>IF(H386="","",INDEX(EUconst_SmallEmiSouStreamMsg,MATCH(Q392,EUconst_SmallEmiSouStream,0)))</f>
        <v/>
      </c>
      <c r="F392" s="1242"/>
      <c r="G392" s="1242"/>
      <c r="H392" s="1242"/>
      <c r="I392" s="1242"/>
      <c r="J392" s="1242"/>
      <c r="K392" s="1242"/>
      <c r="L392" s="1242"/>
      <c r="M392" s="1242"/>
      <c r="N392" s="1243"/>
      <c r="P392" s="19"/>
      <c r="Q392" s="54" t="str">
        <f>IF(CNTR_SmallEmitter=TRUE,EUconst_CNTR_SmallEmitter,EUconst_CNTR_NoSmallEmitter) &amp; IF((CNTR_Category)="","C",CNTR_Category) &amp; "_" &amp; IF(M386="",1,MATCH(M386,SourceCategory,0))</f>
        <v>NoSmallEmitter_C_1</v>
      </c>
      <c r="R392" s="30"/>
      <c r="S392" s="30"/>
      <c r="T392" s="30"/>
      <c r="U392" s="30"/>
      <c r="V392" s="30"/>
      <c r="W392" s="30"/>
    </row>
    <row r="393" spans="1:23" s="32" customFormat="1" ht="12.75" customHeight="1" outlineLevel="1" x14ac:dyDescent="0.2">
      <c r="A393" s="30"/>
      <c r="D393" s="31"/>
      <c r="P393" s="39"/>
      <c r="Q393" s="30"/>
      <c r="R393" s="30"/>
      <c r="S393" s="30"/>
      <c r="T393" s="30"/>
      <c r="U393" s="30"/>
      <c r="V393" s="30"/>
      <c r="W393" s="30"/>
    </row>
    <row r="394" spans="1:23" s="32" customFormat="1" ht="15" customHeight="1" outlineLevel="1" x14ac:dyDescent="0.2">
      <c r="A394" s="30"/>
      <c r="D394" s="1217" t="str">
        <f>Translations!$B$454</f>
        <v>Date de activitate:</v>
      </c>
      <c r="E394" s="1217"/>
      <c r="F394" s="1217"/>
      <c r="G394" s="1217"/>
      <c r="H394" s="1217"/>
      <c r="I394" s="1217"/>
      <c r="J394" s="1217"/>
      <c r="K394" s="1217"/>
      <c r="L394" s="1217"/>
      <c r="M394" s="1217"/>
      <c r="N394" s="1217"/>
      <c r="P394" s="39"/>
      <c r="Q394" s="30"/>
      <c r="R394" s="30"/>
      <c r="S394" s="30"/>
      <c r="T394" s="30"/>
      <c r="U394" s="30"/>
      <c r="V394" s="30"/>
      <c r="W394" s="30"/>
    </row>
    <row r="395" spans="1:23" s="32" customFormat="1" ht="5.0999999999999996" customHeight="1" outlineLevel="1" x14ac:dyDescent="0.2">
      <c r="A395" s="30"/>
      <c r="D395" s="31"/>
      <c r="P395" s="39"/>
      <c r="Q395" s="30"/>
      <c r="R395" s="30"/>
      <c r="S395" s="30"/>
      <c r="T395" s="30"/>
      <c r="U395" s="30"/>
      <c r="V395" s="30"/>
      <c r="W395" s="30"/>
    </row>
    <row r="396" spans="1:23" s="32" customFormat="1" outlineLevel="1" x14ac:dyDescent="0.2">
      <c r="A396" s="30"/>
      <c r="D396" s="31" t="s">
        <v>311</v>
      </c>
      <c r="E396" s="984" t="str">
        <f>Translations!$B$455</f>
        <v>Metoda de determinare a datelor de activitate:</v>
      </c>
      <c r="F396" s="984"/>
      <c r="G396" s="984"/>
      <c r="H396" s="984"/>
      <c r="I396" s="984"/>
      <c r="J396" s="984"/>
      <c r="K396" s="984"/>
      <c r="L396" s="984"/>
      <c r="M396" s="984"/>
      <c r="N396" s="984"/>
      <c r="P396" s="39"/>
      <c r="Q396" s="30"/>
      <c r="R396" s="30"/>
      <c r="S396" s="30"/>
      <c r="T396" s="30"/>
      <c r="U396" s="30"/>
      <c r="V396" s="30"/>
      <c r="W396" s="30"/>
    </row>
    <row r="397" spans="1:23" s="32" customFormat="1" ht="5.0999999999999996" customHeight="1" outlineLevel="1" x14ac:dyDescent="0.2">
      <c r="A397" s="30"/>
      <c r="D397" s="31"/>
      <c r="E397" s="33"/>
      <c r="F397" s="33"/>
      <c r="G397" s="33"/>
      <c r="H397" s="33"/>
      <c r="I397" s="33"/>
      <c r="L397" s="28"/>
      <c r="P397" s="39"/>
      <c r="Q397" s="30"/>
      <c r="R397" s="30"/>
      <c r="S397" s="30"/>
      <c r="T397" s="30"/>
      <c r="U397" s="30"/>
      <c r="V397" s="30"/>
      <c r="W397" s="30"/>
    </row>
    <row r="398" spans="1:23" s="32" customFormat="1" ht="12.75" customHeight="1" outlineLevel="1" x14ac:dyDescent="0.2">
      <c r="A398" s="30"/>
      <c r="D398" s="34" t="s">
        <v>316</v>
      </c>
      <c r="E398" s="12" t="str">
        <f>Translations!$B$456</f>
        <v>Metoda de determinare:</v>
      </c>
      <c r="G398" s="33"/>
      <c r="H398" s="1238"/>
      <c r="I398" s="1239"/>
      <c r="P398" s="255"/>
      <c r="Q398" s="30"/>
      <c r="R398" s="30"/>
      <c r="S398" s="30"/>
      <c r="T398" s="30"/>
      <c r="U398" s="30"/>
      <c r="V398" s="30"/>
      <c r="W398" s="75" t="str">
        <f>IF(M386="","",IF(M386=INDEX(SourceCategory,3),1,IF(CNTR_InstHasCalculation=FALSE,0,2)))</f>
        <v/>
      </c>
    </row>
    <row r="399" spans="1:23" s="32" customFormat="1" ht="5.0999999999999996" customHeight="1" outlineLevel="1" x14ac:dyDescent="0.2">
      <c r="A399" s="30"/>
      <c r="D399" s="34"/>
      <c r="G399" s="33"/>
      <c r="H399" s="55"/>
      <c r="I399" s="55"/>
      <c r="P399" s="39"/>
      <c r="Q399" s="30"/>
      <c r="R399" s="30"/>
      <c r="S399" s="30"/>
      <c r="T399" s="30"/>
      <c r="U399" s="30"/>
      <c r="V399" s="30"/>
      <c r="W399" s="30"/>
    </row>
    <row r="400" spans="1:23" s="32" customFormat="1" ht="12.75" customHeight="1" outlineLevel="1" x14ac:dyDescent="0.2">
      <c r="A400" s="30"/>
      <c r="E400" s="57"/>
      <c r="F400" s="1227" t="str">
        <f>Translations!$B$459</f>
        <v>Trimitere la procedura utilizată pentru determinarea stocurilor la sfârșitul anului:</v>
      </c>
      <c r="G400" s="1227"/>
      <c r="H400" s="1227"/>
      <c r="I400" s="1227"/>
      <c r="J400" s="1228"/>
      <c r="K400" s="1238"/>
      <c r="L400" s="1239"/>
      <c r="P400" s="39"/>
      <c r="Q400" s="30"/>
      <c r="R400" s="30"/>
      <c r="S400" s="30"/>
      <c r="T400" s="30"/>
      <c r="U400" s="39"/>
      <c r="V400" s="42" t="b">
        <f>IF(OR(H386="",ISBLANK(H398)),FALSE,IF(MATCH(H398,EUconst_ActivityDeterminationMethod,0)=2,TRUE,FALSE))</f>
        <v>0</v>
      </c>
      <c r="W400" s="75" t="str">
        <f>IF(V400=TRUE,0,W398)</f>
        <v/>
      </c>
    </row>
    <row r="401" spans="1:23" s="32" customFormat="1" ht="5.0999999999999996" customHeight="1" outlineLevel="1" x14ac:dyDescent="0.2">
      <c r="A401" s="30"/>
      <c r="P401" s="39"/>
      <c r="Q401" s="30"/>
      <c r="R401" s="30"/>
      <c r="S401" s="30"/>
      <c r="T401" s="30"/>
      <c r="U401" s="30"/>
      <c r="V401" s="30"/>
      <c r="W401" s="30"/>
    </row>
    <row r="402" spans="1:23" s="32" customFormat="1" ht="12.75" customHeight="1" outlineLevel="1" x14ac:dyDescent="0.2">
      <c r="A402" s="30"/>
      <c r="D402" s="57" t="s">
        <v>317</v>
      </c>
      <c r="E402" s="12" t="str">
        <f>Translations!$B$462</f>
        <v>Instrument controlat de:</v>
      </c>
      <c r="G402" s="33"/>
      <c r="H402" s="1238"/>
      <c r="I402" s="1239"/>
      <c r="J402" s="34"/>
      <c r="P402" s="39"/>
      <c r="Q402" s="30"/>
      <c r="R402" s="30"/>
      <c r="S402" s="30"/>
      <c r="T402" s="30"/>
      <c r="U402" s="30"/>
      <c r="V402" s="30"/>
      <c r="W402" s="75" t="str">
        <f>W398</f>
        <v/>
      </c>
    </row>
    <row r="403" spans="1:23" s="32" customFormat="1" ht="5.0999999999999996" customHeight="1" outlineLevel="1" x14ac:dyDescent="0.2">
      <c r="A403" s="30"/>
      <c r="D403" s="34"/>
      <c r="G403" s="33"/>
      <c r="H403" s="55"/>
      <c r="I403" s="55"/>
      <c r="J403" s="34"/>
      <c r="P403" s="39"/>
      <c r="Q403" s="30"/>
      <c r="R403" s="30"/>
      <c r="S403" s="30"/>
      <c r="T403" s="30"/>
      <c r="U403" s="30"/>
      <c r="V403" s="30"/>
      <c r="W403" s="30"/>
    </row>
    <row r="404" spans="1:23" s="32" customFormat="1" ht="12.75" customHeight="1" outlineLevel="1" x14ac:dyDescent="0.2">
      <c r="A404" s="30"/>
      <c r="D404" s="34"/>
      <c r="E404" s="57" t="s">
        <v>388</v>
      </c>
      <c r="F404" s="926" t="str">
        <f>Translations!$B$465</f>
        <v>Vă rugăm să confirmați îndeplinirea condițiilor de la articolul 29 alineatul (1):</v>
      </c>
      <c r="G404" s="888"/>
      <c r="H404" s="888"/>
      <c r="I404" s="888"/>
      <c r="J404" s="888"/>
      <c r="K404" s="888"/>
      <c r="L404" s="227"/>
      <c r="P404" s="39"/>
      <c r="Q404" s="30"/>
      <c r="R404" s="30"/>
      <c r="S404" s="30"/>
      <c r="T404" s="30"/>
      <c r="U404" s="30"/>
      <c r="V404" s="42" t="b">
        <f>IF(OR(H386="",ISBLANK(H402)),FALSE,IF(MATCH(H402,EUconst_OwnerInstrument,0)=1,TRUE,FALSE))</f>
        <v>0</v>
      </c>
      <c r="W404" s="75" t="str">
        <f>IF(V404=TRUE,0,W398)</f>
        <v/>
      </c>
    </row>
    <row r="405" spans="1:23" s="32" customFormat="1" ht="5.0999999999999996" customHeight="1" outlineLevel="1" x14ac:dyDescent="0.2">
      <c r="A405" s="30"/>
      <c r="D405" s="34"/>
      <c r="E405" s="34"/>
      <c r="G405" s="33"/>
      <c r="N405" s="55"/>
      <c r="P405" s="39"/>
      <c r="Q405" s="30"/>
      <c r="R405" s="30"/>
      <c r="S405" s="30"/>
      <c r="T405" s="30"/>
      <c r="U405" s="30"/>
      <c r="V405" s="20"/>
      <c r="W405" s="30"/>
    </row>
    <row r="406" spans="1:23" s="32" customFormat="1" ht="12.75" customHeight="1" outlineLevel="1" x14ac:dyDescent="0.2">
      <c r="A406" s="30"/>
      <c r="D406" s="34"/>
      <c r="E406" s="57" t="s">
        <v>389</v>
      </c>
      <c r="F406" s="1227" t="str">
        <f>Translations!$B$468</f>
        <v>Utilizați facturi pentru a determina cantitatea acestui combustibil sau material?</v>
      </c>
      <c r="G406" s="1227"/>
      <c r="H406" s="1227"/>
      <c r="I406" s="1227"/>
      <c r="J406" s="1227"/>
      <c r="K406" s="1228"/>
      <c r="L406" s="227"/>
      <c r="P406" s="39"/>
      <c r="Q406" s="30"/>
      <c r="R406" s="30"/>
      <c r="S406" s="30"/>
      <c r="T406" s="30"/>
      <c r="U406" s="30"/>
      <c r="V406" s="42" t="b">
        <f>IF(OR(H386="",ISBLANK(H402)),FALSE,IF(MATCH(H402,EUconst_OwnerInstrument,0)=1,TRUE,FALSE))</f>
        <v>0</v>
      </c>
      <c r="W406" s="75" t="str">
        <f>IF(V406=TRUE,0,W398)</f>
        <v/>
      </c>
    </row>
    <row r="407" spans="1:23" s="32" customFormat="1" ht="5.0999999999999996" customHeight="1" outlineLevel="1" x14ac:dyDescent="0.2">
      <c r="A407" s="30"/>
      <c r="D407" s="34"/>
      <c r="E407" s="34"/>
      <c r="G407" s="18"/>
      <c r="J407" s="34"/>
      <c r="L407" s="56"/>
      <c r="P407" s="39"/>
      <c r="Q407" s="30"/>
      <c r="R407" s="30"/>
      <c r="S407" s="30"/>
      <c r="T407" s="30"/>
      <c r="U407" s="30"/>
      <c r="V407" s="30"/>
      <c r="W407" s="30"/>
    </row>
    <row r="408" spans="1:23" s="32" customFormat="1" ht="12.75" customHeight="1" outlineLevel="1" x14ac:dyDescent="0.2">
      <c r="A408" s="30"/>
      <c r="D408" s="34"/>
      <c r="E408" s="57" t="s">
        <v>390</v>
      </c>
      <c r="F408" s="1227" t="str">
        <f>Translations!$B$469</f>
        <v>Vă rugăm să confirmați că partenerul comercial și operatorul sunt independenți:</v>
      </c>
      <c r="G408" s="1227"/>
      <c r="H408" s="1227"/>
      <c r="I408" s="1227"/>
      <c r="J408" s="1227"/>
      <c r="K408" s="1228"/>
      <c r="L408" s="227"/>
      <c r="P408" s="39"/>
      <c r="Q408" s="30"/>
      <c r="R408" s="30"/>
      <c r="S408" s="30"/>
      <c r="T408" s="30"/>
      <c r="U408" s="30"/>
      <c r="V408" s="42" t="b">
        <f>IF(OR(H386="",ISBLANK(H402)),FALSE,IF(MATCH(H402,EUconst_OwnerInstrument,0)=1,TRUE,FALSE))</f>
        <v>0</v>
      </c>
      <c r="W408" s="75" t="str">
        <f>IF(V408=TRUE,0,W398)</f>
        <v/>
      </c>
    </row>
    <row r="409" spans="1:23" s="32" customFormat="1" outlineLevel="1" x14ac:dyDescent="0.2">
      <c r="A409" s="30"/>
      <c r="P409" s="39"/>
      <c r="Q409" s="30"/>
      <c r="R409" s="30"/>
      <c r="S409" s="30"/>
      <c r="T409" s="30"/>
      <c r="U409" s="30"/>
      <c r="V409" s="30"/>
      <c r="W409" s="30"/>
    </row>
    <row r="410" spans="1:23" s="32" customFormat="1" ht="12.75" customHeight="1" outlineLevel="1" x14ac:dyDescent="0.2">
      <c r="A410" s="30"/>
      <c r="D410" s="31" t="s">
        <v>313</v>
      </c>
      <c r="E410" s="33" t="str">
        <f>Translations!$B$472</f>
        <v>Instrumente de măsură utilizate:</v>
      </c>
      <c r="H410" s="250"/>
      <c r="I410" s="250"/>
      <c r="J410" s="250"/>
      <c r="K410" s="250"/>
      <c r="L410" s="250"/>
      <c r="P410" s="19"/>
      <c r="Q410" s="30"/>
      <c r="R410" s="30"/>
      <c r="S410" s="30"/>
      <c r="T410" s="30"/>
      <c r="U410" s="30"/>
      <c r="V410" s="30"/>
      <c r="W410" s="30"/>
    </row>
    <row r="411" spans="1:23" s="32" customFormat="1" ht="5.0999999999999996" customHeight="1" outlineLevel="1" x14ac:dyDescent="0.2">
      <c r="A411" s="30"/>
      <c r="D411" s="31"/>
      <c r="E411" s="33"/>
      <c r="P411" s="19"/>
      <c r="Q411" s="30"/>
      <c r="R411" s="30"/>
      <c r="S411" s="30"/>
      <c r="T411" s="30"/>
      <c r="U411" s="30"/>
      <c r="V411" s="30"/>
      <c r="W411" s="30"/>
    </row>
    <row r="412" spans="1:23" s="32" customFormat="1" outlineLevel="1" x14ac:dyDescent="0.2">
      <c r="A412" s="30"/>
      <c r="D412" s="31"/>
      <c r="E412" s="32" t="str">
        <f>Translations!$B$475</f>
        <v>Observație/Descrierea metodei, dacă se folosesc mai multe instrumente:</v>
      </c>
      <c r="I412" s="12"/>
      <c r="P412" s="39"/>
      <c r="Q412" s="30"/>
      <c r="R412" s="30"/>
      <c r="S412" s="30"/>
      <c r="T412" s="30"/>
      <c r="U412" s="30"/>
      <c r="V412" s="30"/>
      <c r="W412" s="30"/>
    </row>
    <row r="413" spans="1:23" s="32" customFormat="1" ht="12.75" customHeight="1" outlineLevel="1" x14ac:dyDescent="0.2">
      <c r="A413" s="30"/>
      <c r="D413" s="31"/>
      <c r="E413" s="1229"/>
      <c r="F413" s="1230"/>
      <c r="G413" s="1230"/>
      <c r="H413" s="1230"/>
      <c r="I413" s="1230"/>
      <c r="J413" s="1230"/>
      <c r="K413" s="1230"/>
      <c r="L413" s="1230"/>
      <c r="M413" s="1230"/>
      <c r="N413" s="1231"/>
      <c r="P413" s="39"/>
      <c r="Q413" s="30"/>
      <c r="R413" s="30"/>
      <c r="S413" s="30"/>
      <c r="T413" s="30"/>
      <c r="U413" s="30"/>
      <c r="V413" s="30"/>
      <c r="W413" s="30"/>
    </row>
    <row r="414" spans="1:23" s="32" customFormat="1" outlineLevel="1" x14ac:dyDescent="0.2">
      <c r="A414" s="30"/>
      <c r="D414" s="31"/>
      <c r="E414" s="1232"/>
      <c r="F414" s="1233"/>
      <c r="G414" s="1233"/>
      <c r="H414" s="1233"/>
      <c r="I414" s="1233"/>
      <c r="J414" s="1233"/>
      <c r="K414" s="1233"/>
      <c r="L414" s="1233"/>
      <c r="M414" s="1233"/>
      <c r="N414" s="1234"/>
      <c r="P414" s="39"/>
      <c r="Q414" s="39"/>
      <c r="R414" s="39"/>
      <c r="S414" s="30"/>
      <c r="T414" s="30"/>
      <c r="U414" s="30"/>
      <c r="V414" s="30"/>
      <c r="W414" s="30"/>
    </row>
    <row r="415" spans="1:23" s="32" customFormat="1" outlineLevel="1" x14ac:dyDescent="0.2">
      <c r="A415" s="30"/>
      <c r="D415" s="31"/>
      <c r="E415" s="1235"/>
      <c r="F415" s="1236"/>
      <c r="G415" s="1236"/>
      <c r="H415" s="1236"/>
      <c r="I415" s="1236"/>
      <c r="J415" s="1236"/>
      <c r="K415" s="1236"/>
      <c r="L415" s="1236"/>
      <c r="M415" s="1236"/>
      <c r="N415" s="1237"/>
      <c r="P415" s="39"/>
      <c r="Q415" s="39"/>
      <c r="R415" s="39"/>
      <c r="S415" s="30"/>
      <c r="T415" s="30"/>
      <c r="U415" s="30"/>
      <c r="V415" s="30"/>
      <c r="W415" s="30"/>
    </row>
    <row r="416" spans="1:23" s="32" customFormat="1" outlineLevel="1" x14ac:dyDescent="0.2">
      <c r="A416" s="30"/>
      <c r="D416" s="31"/>
      <c r="P416" s="39"/>
      <c r="Q416" s="39"/>
      <c r="R416" s="39"/>
      <c r="S416" s="30"/>
      <c r="T416" s="30"/>
      <c r="U416" s="30"/>
      <c r="V416" s="30"/>
      <c r="W416" s="30"/>
    </row>
    <row r="417" spans="1:23" s="32" customFormat="1" ht="12.75" customHeight="1" outlineLevel="1" x14ac:dyDescent="0.2">
      <c r="A417" s="30"/>
      <c r="D417" s="31" t="s">
        <v>186</v>
      </c>
      <c r="E417" s="35" t="str">
        <f>Translations!$B$477</f>
        <v>Nivelul minim cerut pentru datele de activitate:</v>
      </c>
      <c r="H417" s="40" t="str">
        <f>IF(H388="","",IF(CNTR_Category="A",INDEX(EUwideConstants!$G:$G,MATCH(Q417,EUwideConstants!$Q:$Q,0)),INDEX(EUwideConstants!$N:$N,MATCH(Q417,EUwideConstants!$Q:$Q,0))))</f>
        <v/>
      </c>
      <c r="I417" s="36" t="str">
        <f>IF(H417="","",IF(S417=0,EUconst_NA,IF(ISERROR(S417),"",EUconst_MsgTierActivityLevel &amp; " " &amp;S417)))</f>
        <v/>
      </c>
      <c r="J417" s="37"/>
      <c r="K417" s="37"/>
      <c r="L417" s="37"/>
      <c r="M417" s="37"/>
      <c r="N417" s="38"/>
      <c r="P417" s="39"/>
      <c r="Q417" s="113" t="str">
        <f>EUconst_CNTR_ActivityData&amp;H388</f>
        <v>ActivityData_</v>
      </c>
      <c r="R417" s="39"/>
      <c r="S417" s="42" t="str">
        <f>IF(H417="","",IF(H417=EUconst_NA,"",INDEX(EUwideConstants!$H:$M,MATCH(Q417,EUwideConstants!$Q:$Q,0),MATCH(H417,CNTR_TierList,0))))</f>
        <v/>
      </c>
      <c r="T417" s="30"/>
      <c r="U417" s="30"/>
      <c r="V417" s="30"/>
      <c r="W417" s="30"/>
    </row>
    <row r="418" spans="1:23" s="32" customFormat="1" ht="12.75" customHeight="1" outlineLevel="1" x14ac:dyDescent="0.2">
      <c r="A418" s="30"/>
      <c r="D418" s="31" t="s">
        <v>314</v>
      </c>
      <c r="E418" s="35" t="str">
        <f>Translations!$B$478</f>
        <v>Nivelul utilizat pentru datele de activitate:</v>
      </c>
      <c r="H418" s="227"/>
      <c r="I418" s="36" t="str">
        <f>IF(OR(ISBLANK(H418),H418=EUconst_NoTier),"",IF(S418=0,EUconst_NA,IF(ISERROR(S418),"",EUconst_MsgTierActivityLevel &amp; " " &amp;S418)))</f>
        <v/>
      </c>
      <c r="J418" s="37"/>
      <c r="K418" s="37"/>
      <c r="L418" s="37"/>
      <c r="M418" s="37"/>
      <c r="N418" s="38"/>
      <c r="P418" s="39"/>
      <c r="Q418" s="113" t="str">
        <f>EUconst_CNTR_ActivityData&amp;H388</f>
        <v>ActivityData_</v>
      </c>
      <c r="R418" s="39"/>
      <c r="S418" s="42" t="str">
        <f>IF(ISBLANK(H418),"",IF(H418=EUconst_NA,"",INDEX(EUwideConstants!$H:$M,MATCH(Q418,EUwideConstants!$Q:$Q,0),MATCH(H418,CNTR_TierList,0))))</f>
        <v/>
      </c>
      <c r="T418" s="30"/>
      <c r="U418" s="30"/>
      <c r="V418" s="30"/>
      <c r="W418" s="30"/>
    </row>
    <row r="419" spans="1:23" s="32" customFormat="1" ht="12.75" customHeight="1" outlineLevel="1" x14ac:dyDescent="0.2">
      <c r="A419" s="30"/>
      <c r="D419" s="31" t="s">
        <v>315</v>
      </c>
      <c r="E419" s="35" t="str">
        <f>Translations!$B$479</f>
        <v>Incertitudine constatată:</v>
      </c>
      <c r="H419" s="268"/>
      <c r="I419" s="35" t="str">
        <f>Translations!$B$480</f>
        <v>Observație:</v>
      </c>
      <c r="J419" s="228"/>
      <c r="K419" s="229"/>
      <c r="L419" s="229"/>
      <c r="M419" s="229"/>
      <c r="N419" s="230"/>
      <c r="P419" s="39"/>
      <c r="Q419" s="39"/>
      <c r="R419" s="39"/>
      <c r="S419" s="30"/>
      <c r="T419" s="30"/>
      <c r="U419" s="30"/>
      <c r="V419" s="30"/>
      <c r="W419" s="30"/>
    </row>
    <row r="420" spans="1:23" s="32" customFormat="1" ht="5.0999999999999996" customHeight="1" outlineLevel="1" x14ac:dyDescent="0.2">
      <c r="A420" s="30"/>
      <c r="D420" s="31"/>
      <c r="E420" s="156"/>
      <c r="F420" s="156"/>
      <c r="G420" s="156"/>
      <c r="H420" s="156"/>
      <c r="I420" s="156"/>
      <c r="J420" s="156"/>
      <c r="K420" s="156"/>
      <c r="L420" s="156"/>
      <c r="M420" s="156"/>
      <c r="N420" s="156"/>
      <c r="P420" s="39"/>
      <c r="Q420" s="39"/>
      <c r="R420" s="39"/>
      <c r="S420" s="30"/>
      <c r="T420" s="30"/>
      <c r="U420" s="30"/>
      <c r="V420" s="30"/>
      <c r="W420" s="30"/>
    </row>
    <row r="421" spans="1:23" s="32" customFormat="1" ht="15" customHeight="1" outlineLevel="1" x14ac:dyDescent="0.2">
      <c r="A421" s="30"/>
      <c r="D421" s="1217" t="str">
        <f>Translations!$B$490</f>
        <v>Parametrii de calcul:</v>
      </c>
      <c r="E421" s="1217"/>
      <c r="F421" s="1217"/>
      <c r="G421" s="1217"/>
      <c r="H421" s="1217"/>
      <c r="I421" s="1217"/>
      <c r="J421" s="1217"/>
      <c r="K421" s="1217"/>
      <c r="L421" s="1217"/>
      <c r="M421" s="1217"/>
      <c r="N421" s="1217"/>
      <c r="P421" s="39"/>
      <c r="Q421" s="39"/>
      <c r="R421" s="39"/>
      <c r="S421" s="39"/>
      <c r="T421" s="6"/>
      <c r="U421" s="30"/>
      <c r="V421" s="30"/>
      <c r="W421" s="30"/>
    </row>
    <row r="422" spans="1:23" s="32" customFormat="1" ht="5.0999999999999996" customHeight="1" outlineLevel="1" x14ac:dyDescent="0.2">
      <c r="A422" s="30"/>
      <c r="D422" s="31"/>
      <c r="E422" s="35"/>
      <c r="P422" s="39"/>
      <c r="Q422" s="39"/>
      <c r="R422" s="39"/>
      <c r="S422" s="39"/>
      <c r="T422" s="6"/>
      <c r="U422" s="30"/>
      <c r="V422" s="30"/>
      <c r="W422" s="30"/>
    </row>
    <row r="423" spans="1:23" s="32" customFormat="1" ht="12.75" customHeight="1" outlineLevel="1" x14ac:dyDescent="0.2">
      <c r="A423" s="30"/>
      <c r="D423" s="31" t="s">
        <v>312</v>
      </c>
      <c r="E423" s="35" t="str">
        <f>Translations!$B$515</f>
        <v>Niveluri aplicate pentru parametrii de calcul:</v>
      </c>
      <c r="P423" s="39"/>
      <c r="Q423" s="39"/>
      <c r="R423" s="39"/>
      <c r="S423" s="39"/>
      <c r="T423" s="30"/>
      <c r="U423" s="30"/>
      <c r="V423" s="30"/>
      <c r="W423" s="30"/>
    </row>
    <row r="424" spans="1:23" s="32" customFormat="1" ht="5.0999999999999996" customHeight="1" outlineLevel="1" x14ac:dyDescent="0.2">
      <c r="A424" s="30"/>
      <c r="D424" s="31"/>
      <c r="E424" s="35"/>
      <c r="P424" s="39"/>
      <c r="Q424" s="39"/>
      <c r="R424" s="39"/>
      <c r="S424" s="39"/>
      <c r="T424" s="30"/>
      <c r="U424" s="30"/>
      <c r="V424" s="30"/>
      <c r="W424" s="30"/>
    </row>
    <row r="425" spans="1:23" s="32" customFormat="1" ht="25.5" customHeight="1" outlineLevel="1" x14ac:dyDescent="0.2">
      <c r="A425" s="30"/>
      <c r="E425" s="1221" t="str">
        <f>Translations!$B$516</f>
        <v>Parametrul de calcul</v>
      </c>
      <c r="F425" s="1221"/>
      <c r="G425" s="1221"/>
      <c r="H425" s="62" t="str">
        <f>Translations!$B$517</f>
        <v>Nivel minim cerut</v>
      </c>
      <c r="I425" s="62" t="str">
        <f>Translations!$B$518</f>
        <v>Nivel aplicat</v>
      </c>
      <c r="J425" s="1224" t="str">
        <f>Translations!$B$519</f>
        <v>Text integral pentru nivelul aplicat</v>
      </c>
      <c r="K425" s="1225"/>
      <c r="L425" s="1225"/>
      <c r="M425" s="1225"/>
      <c r="N425" s="1226"/>
      <c r="P425" s="39"/>
      <c r="Q425" s="39"/>
      <c r="R425" s="39"/>
      <c r="S425" s="19" t="s">
        <v>318</v>
      </c>
      <c r="T425" s="30"/>
      <c r="U425" s="30"/>
      <c r="V425" s="30"/>
      <c r="W425" s="64" t="s">
        <v>387</v>
      </c>
    </row>
    <row r="426" spans="1:23" s="32" customFormat="1" ht="12.75" customHeight="1" outlineLevel="1" x14ac:dyDescent="0.2">
      <c r="A426" s="30"/>
      <c r="D426" s="34" t="s">
        <v>316</v>
      </c>
      <c r="E426" s="1216" t="str">
        <f>Translations!$B$520</f>
        <v>Puterea calorică netă (PCN)</v>
      </c>
      <c r="F426" s="1216"/>
      <c r="G426" s="1216"/>
      <c r="H426" s="40" t="str">
        <f>IF(H388="","",IF(CNTR_Category="A",INDEX(EUwideConstants!$G:$G,MATCH(Q426,EUwideConstants!$Q:$Q,0)),INDEX(EUwideConstants!$N:$N,MATCH(Q426,EUwideConstants!$Q:$Q,0))))</f>
        <v/>
      </c>
      <c r="I426" s="227"/>
      <c r="J426" s="1218" t="str">
        <f t="shared" ref="J426:J431" si="24">IF(OR(ISBLANK(I426),I426=EUconst_NoTier),"",IF(S426=0,EUconst_NotApplicable,IF(ISERROR(S426),"",S426)))</f>
        <v/>
      </c>
      <c r="K426" s="1219"/>
      <c r="L426" s="1219"/>
      <c r="M426" s="1219"/>
      <c r="N426" s="1220"/>
      <c r="P426" s="39"/>
      <c r="Q426" s="113" t="str">
        <f>EUconst_CNTR_NCV&amp;H388</f>
        <v>NCV_</v>
      </c>
      <c r="R426" s="39"/>
      <c r="S426" s="41" t="str">
        <f>IF(ISBLANK(I426),"",IF(I426=EUconst_NA,"",INDEX(EUwideConstants!$H:$M,MATCH(Q426,EUwideConstants!$Q:$Q,0),MATCH(I426,CNTR_TierList,0))))</f>
        <v/>
      </c>
      <c r="T426" s="30"/>
      <c r="U426" s="30"/>
      <c r="V426" s="30"/>
      <c r="W426" s="42" t="b">
        <f t="shared" ref="W426:W431" si="25">(H426=EUconst_NA)</f>
        <v>0</v>
      </c>
    </row>
    <row r="427" spans="1:23" s="32" customFormat="1" ht="12.75" customHeight="1" outlineLevel="1" x14ac:dyDescent="0.2">
      <c r="A427" s="30"/>
      <c r="D427" s="34" t="s">
        <v>317</v>
      </c>
      <c r="E427" s="1216" t="str">
        <f>Translations!$B$521</f>
        <v>Factor de emisie (preliminar)</v>
      </c>
      <c r="F427" s="1216"/>
      <c r="G427" s="1216"/>
      <c r="H427" s="40" t="str">
        <f>IF(H388="","",IF(CNTR_Category="A",INDEX(EUwideConstants!$G:$G,MATCH(Q427,EUwideConstants!$Q:$Q,0)),INDEX(EUwideConstants!$N:$N,MATCH(Q427,EUwideConstants!$Q:$Q,0))))</f>
        <v/>
      </c>
      <c r="I427" s="227"/>
      <c r="J427" s="1218" t="str">
        <f t="shared" si="24"/>
        <v/>
      </c>
      <c r="K427" s="1219"/>
      <c r="L427" s="1219"/>
      <c r="M427" s="1219"/>
      <c r="N427" s="1220"/>
      <c r="P427" s="39"/>
      <c r="Q427" s="113" t="str">
        <f>EUconst_CNTR_EF&amp;H388</f>
        <v>EF_</v>
      </c>
      <c r="R427" s="39"/>
      <c r="S427" s="41" t="str">
        <f>IF(ISBLANK(I427),"",IF(I427=EUconst_NA,"",INDEX(EUwideConstants!$H:$M,MATCH(Q427,EUwideConstants!$Q:$Q,0),MATCH(I427,CNTR_TierList,0))))</f>
        <v/>
      </c>
      <c r="T427" s="30"/>
      <c r="U427" s="30"/>
      <c r="V427" s="30"/>
      <c r="W427" s="42" t="b">
        <f t="shared" si="25"/>
        <v>0</v>
      </c>
    </row>
    <row r="428" spans="1:23" s="32" customFormat="1" ht="12.75" customHeight="1" outlineLevel="1" x14ac:dyDescent="0.2">
      <c r="A428" s="30"/>
      <c r="D428" s="34" t="s">
        <v>475</v>
      </c>
      <c r="E428" s="1216" t="str">
        <f>Translations!$B$522</f>
        <v>Factor de oxidare</v>
      </c>
      <c r="F428" s="1216"/>
      <c r="G428" s="1216"/>
      <c r="H428" s="40" t="str">
        <f>IF(H388="","",IF(CNTR_Category="A",INDEX(EUwideConstants!$G:$G,MATCH(Q428,EUwideConstants!$Q:$Q,0)),INDEX(EUwideConstants!$N:$N,MATCH(Q428,EUwideConstants!$Q:$Q,0))))</f>
        <v/>
      </c>
      <c r="I428" s="227"/>
      <c r="J428" s="1218" t="str">
        <f t="shared" si="24"/>
        <v/>
      </c>
      <c r="K428" s="1219"/>
      <c r="L428" s="1219"/>
      <c r="M428" s="1219"/>
      <c r="N428" s="1220"/>
      <c r="P428" s="39"/>
      <c r="Q428" s="113" t="str">
        <f>EUconst_CNTR_OxidationFactor&amp;H388</f>
        <v>OxF_</v>
      </c>
      <c r="R428" s="39"/>
      <c r="S428" s="41" t="str">
        <f>IF(ISBLANK(I428),"",IF(I428=EUconst_NA,"",INDEX(EUwideConstants!$H:$M,MATCH(Q428,EUwideConstants!$Q:$Q,0),MATCH(I428,CNTR_TierList,0))))</f>
        <v/>
      </c>
      <c r="T428" s="30"/>
      <c r="U428" s="30"/>
      <c r="V428" s="30"/>
      <c r="W428" s="42" t="b">
        <f t="shared" si="25"/>
        <v>0</v>
      </c>
    </row>
    <row r="429" spans="1:23" s="32" customFormat="1" ht="12.75" customHeight="1" outlineLevel="1" x14ac:dyDescent="0.2">
      <c r="A429" s="30"/>
      <c r="D429" s="34" t="s">
        <v>476</v>
      </c>
      <c r="E429" s="1216" t="str">
        <f>Translations!$B$523</f>
        <v>Factor de conversie</v>
      </c>
      <c r="F429" s="1216"/>
      <c r="G429" s="1216"/>
      <c r="H429" s="40" t="str">
        <f>IF(H388="","",IF(CNTR_Category="A",INDEX(EUwideConstants!$G:$G,MATCH(Q429,EUwideConstants!$Q:$Q,0)),INDEX(EUwideConstants!$N:$N,MATCH(Q429,EUwideConstants!$Q:$Q,0))))</f>
        <v/>
      </c>
      <c r="I429" s="227"/>
      <c r="J429" s="1218" t="str">
        <f t="shared" si="24"/>
        <v/>
      </c>
      <c r="K429" s="1219"/>
      <c r="L429" s="1219"/>
      <c r="M429" s="1219"/>
      <c r="N429" s="1220"/>
      <c r="P429" s="39"/>
      <c r="Q429" s="113" t="str">
        <f>EUconst_CNTR_ConversionFactor&amp;H388</f>
        <v>ConvF_</v>
      </c>
      <c r="R429" s="39"/>
      <c r="S429" s="41" t="str">
        <f>IF(ISBLANK(I429),"",IF(I429=EUconst_NA,"",INDEX(EUwideConstants!$H:$M,MATCH(Q429,EUwideConstants!$Q:$Q,0),MATCH(I429,CNTR_TierList,0))))</f>
        <v/>
      </c>
      <c r="T429" s="30"/>
      <c r="U429" s="30"/>
      <c r="V429" s="30"/>
      <c r="W429" s="42" t="b">
        <f t="shared" si="25"/>
        <v>0</v>
      </c>
    </row>
    <row r="430" spans="1:23" s="32" customFormat="1" ht="12.75" customHeight="1" outlineLevel="1" x14ac:dyDescent="0.2">
      <c r="A430" s="30"/>
      <c r="D430" s="34" t="s">
        <v>477</v>
      </c>
      <c r="E430" s="1216" t="str">
        <f>Translations!$B$524</f>
        <v>Conținutul de carbon</v>
      </c>
      <c r="F430" s="1216"/>
      <c r="G430" s="1216"/>
      <c r="H430" s="40" t="str">
        <f>IF(H388="","",IF(CNTR_Category="A",INDEX(EUwideConstants!$G:$G,MATCH(Q430,EUwideConstants!$Q:$Q,0)),INDEX(EUwideConstants!$N:$N,MATCH(Q430,EUwideConstants!$Q:$Q,0))))</f>
        <v/>
      </c>
      <c r="I430" s="227"/>
      <c r="J430" s="1218" t="str">
        <f t="shared" si="24"/>
        <v/>
      </c>
      <c r="K430" s="1219"/>
      <c r="L430" s="1219"/>
      <c r="M430" s="1219"/>
      <c r="N430" s="1220"/>
      <c r="P430" s="244"/>
      <c r="Q430" s="113" t="str">
        <f>EUconst_CNTR_CarbonContent&amp;H388</f>
        <v>CarbC_</v>
      </c>
      <c r="R430" s="39"/>
      <c r="S430" s="41" t="str">
        <f>IF(ISBLANK(I430),"",IF(I430=EUconst_NA,"",INDEX(EUwideConstants!$H:$M,MATCH(Q430,EUwideConstants!$Q:$Q,0),MATCH(I430,CNTR_TierList,0))))</f>
        <v/>
      </c>
      <c r="T430" s="30"/>
      <c r="U430" s="30"/>
      <c r="V430" s="30"/>
      <c r="W430" s="42" t="b">
        <f t="shared" si="25"/>
        <v>0</v>
      </c>
    </row>
    <row r="431" spans="1:23" s="32" customFormat="1" ht="12.75" customHeight="1" outlineLevel="1" x14ac:dyDescent="0.2">
      <c r="A431" s="30"/>
      <c r="D431" s="34" t="s">
        <v>478</v>
      </c>
      <c r="E431" s="1216" t="str">
        <f>Translations!$B$525</f>
        <v>Fracțiunea de biomasă (dacă este cazul)</v>
      </c>
      <c r="F431" s="1216"/>
      <c r="G431" s="1216"/>
      <c r="H431" s="40" t="str">
        <f>IF(H388="","",IF(CNTR_Category="A",INDEX(EUwideConstants!$G:$G,MATCH(Q431,EUwideConstants!$Q:$Q,0)),INDEX(EUwideConstants!$N:$N,MATCH(Q431,EUwideConstants!$Q:$Q,0))))</f>
        <v/>
      </c>
      <c r="I431" s="227"/>
      <c r="J431" s="1218" t="str">
        <f t="shared" si="24"/>
        <v/>
      </c>
      <c r="K431" s="1219"/>
      <c r="L431" s="1219"/>
      <c r="M431" s="1219"/>
      <c r="N431" s="1220"/>
      <c r="P431" s="39"/>
      <c r="Q431" s="113" t="str">
        <f>EUconst_CNTR_BiomassContent&amp;H388</f>
        <v>BioC_</v>
      </c>
      <c r="R431" s="39"/>
      <c r="S431" s="41" t="str">
        <f>IF(ISBLANK(I431),"",IF(I431=EUconst_NA,"",INDEX(EUwideConstants!$H:$M,MATCH(Q431,EUwideConstants!$Q:$Q,0),MATCH(I431,CNTR_TierList,0))))</f>
        <v/>
      </c>
      <c r="T431" s="30"/>
      <c r="U431" s="30"/>
      <c r="V431" s="30"/>
      <c r="W431" s="42" t="b">
        <f t="shared" si="25"/>
        <v>0</v>
      </c>
    </row>
    <row r="432" spans="1:23" s="32" customFormat="1" outlineLevel="1" x14ac:dyDescent="0.2">
      <c r="A432" s="30"/>
      <c r="D432" s="31"/>
      <c r="E432" s="156"/>
      <c r="F432" s="156"/>
      <c r="G432" s="156"/>
      <c r="H432" s="156"/>
      <c r="I432" s="156"/>
      <c r="J432" s="156"/>
      <c r="K432" s="156"/>
      <c r="L432" s="156"/>
      <c r="M432" s="156"/>
      <c r="N432" s="156"/>
      <c r="P432" s="39"/>
      <c r="Q432" s="30"/>
      <c r="R432" s="30"/>
      <c r="S432" s="30"/>
      <c r="T432" s="30"/>
      <c r="U432" s="30"/>
      <c r="V432" s="30"/>
      <c r="W432" s="30"/>
    </row>
    <row r="433" spans="1:23" s="32" customFormat="1" outlineLevel="1" x14ac:dyDescent="0.2">
      <c r="A433" s="30"/>
      <c r="D433" s="31" t="s">
        <v>405</v>
      </c>
      <c r="E433" s="35" t="str">
        <f>Translations!$B$534</f>
        <v>Detalii privind parametrii de calcul:</v>
      </c>
      <c r="F433" s="156"/>
      <c r="G433" s="156"/>
      <c r="H433" s="156"/>
      <c r="I433" s="156"/>
      <c r="J433" s="156"/>
      <c r="K433" s="156"/>
      <c r="L433" s="156"/>
      <c r="M433" s="156"/>
      <c r="N433" s="156"/>
      <c r="P433" s="39"/>
      <c r="Q433" s="30"/>
      <c r="R433" s="30"/>
      <c r="S433" s="30"/>
      <c r="T433" s="30"/>
      <c r="U433" s="30"/>
      <c r="V433" s="30"/>
      <c r="W433" s="30"/>
    </row>
    <row r="434" spans="1:23" s="32" customFormat="1" ht="5.0999999999999996" customHeight="1" outlineLevel="1" x14ac:dyDescent="0.2">
      <c r="A434" s="30"/>
      <c r="D434" s="31"/>
      <c r="E434" s="156"/>
      <c r="F434" s="156"/>
      <c r="G434" s="156"/>
      <c r="H434" s="156"/>
      <c r="I434" s="156"/>
      <c r="J434" s="156"/>
      <c r="K434" s="156"/>
      <c r="L434" s="156"/>
      <c r="M434" s="156"/>
      <c r="N434" s="156"/>
      <c r="P434" s="39"/>
      <c r="Q434" s="30"/>
      <c r="R434" s="30"/>
      <c r="S434" s="30"/>
      <c r="T434" s="30"/>
      <c r="U434" s="30"/>
      <c r="V434" s="30"/>
      <c r="W434" s="30"/>
    </row>
    <row r="435" spans="1:23" s="32" customFormat="1" ht="25.5" customHeight="1" outlineLevel="1" x14ac:dyDescent="0.2">
      <c r="A435" s="30"/>
      <c r="E435" s="1221" t="str">
        <f t="shared" ref="E435:E441" si="26">E425</f>
        <v>Parametrul de calcul</v>
      </c>
      <c r="F435" s="1221"/>
      <c r="G435" s="1221"/>
      <c r="H435" s="62" t="str">
        <f>I425</f>
        <v>Nivel aplicat</v>
      </c>
      <c r="I435" s="63" t="str">
        <f>Translations!$B$535</f>
        <v>Valoare implicită</v>
      </c>
      <c r="J435" s="63" t="str">
        <f>Translations!$B$536</f>
        <v>Unitate</v>
      </c>
      <c r="K435" s="63" t="str">
        <f>Translations!$B$537</f>
        <v>Ref. sursă</v>
      </c>
      <c r="L435" s="63" t="str">
        <f>Translations!$B$538</f>
        <v>Ref. analiză</v>
      </c>
      <c r="M435" s="63" t="str">
        <f>Translations!$B$539</f>
        <v>Ref. eșantionare</v>
      </c>
      <c r="N435" s="63" t="str">
        <f>Translations!$B$540</f>
        <v>Frecvența analizei</v>
      </c>
      <c r="P435" s="39"/>
      <c r="Q435" s="30"/>
      <c r="R435" s="30"/>
      <c r="S435" s="64" t="s">
        <v>131</v>
      </c>
      <c r="T435" s="30"/>
      <c r="U435" s="30"/>
      <c r="V435" s="30"/>
      <c r="W435" s="64" t="s">
        <v>387</v>
      </c>
    </row>
    <row r="436" spans="1:23" s="32" customFormat="1" ht="12.75" customHeight="1" outlineLevel="1" x14ac:dyDescent="0.2">
      <c r="A436" s="30"/>
      <c r="D436" s="34" t="s">
        <v>316</v>
      </c>
      <c r="E436" s="1216" t="str">
        <f t="shared" si="26"/>
        <v>Puterea calorică netă (PCN)</v>
      </c>
      <c r="F436" s="1216"/>
      <c r="G436" s="1216"/>
      <c r="H436" s="40" t="str">
        <f t="shared" ref="H436:H441" si="27">IF(OR(ISBLANK(I426),I426=EUconst_NA),"",I426)</f>
        <v/>
      </c>
      <c r="I436" s="227"/>
      <c r="J436" s="227"/>
      <c r="K436" s="249"/>
      <c r="L436" s="248"/>
      <c r="M436" s="316"/>
      <c r="N436" s="231"/>
      <c r="P436" s="244"/>
      <c r="Q436" s="30"/>
      <c r="R436" s="30"/>
      <c r="S436" s="75" t="str">
        <f>IF(H436="","",IF(I426=EUconst_NA,"",INDEX(EUwideConstants!$AJ:$AN,MATCH(Q426,EUwideConstants!$Q:$Q,0),MATCH(I426,CNTR_TierList,0))))</f>
        <v/>
      </c>
      <c r="T436" s="30"/>
      <c r="U436" s="30"/>
      <c r="V436" s="30"/>
      <c r="W436" s="42" t="b">
        <f t="shared" ref="W436:W441" si="28">OR(H436="",H436=EUconst_NA,J426=EUconst_NotApplicable)</f>
        <v>1</v>
      </c>
    </row>
    <row r="437" spans="1:23" s="32" customFormat="1" ht="12.75" customHeight="1" outlineLevel="1" x14ac:dyDescent="0.2">
      <c r="A437" s="30"/>
      <c r="D437" s="34" t="s">
        <v>317</v>
      </c>
      <c r="E437" s="1216" t="str">
        <f t="shared" si="26"/>
        <v>Factor de emisie (preliminar)</v>
      </c>
      <c r="F437" s="1216"/>
      <c r="G437" s="1216"/>
      <c r="H437" s="40" t="str">
        <f t="shared" si="27"/>
        <v/>
      </c>
      <c r="I437" s="232"/>
      <c r="J437" s="227"/>
      <c r="K437" s="248"/>
      <c r="L437" s="316"/>
      <c r="M437" s="248"/>
      <c r="N437" s="231"/>
      <c r="P437" s="39"/>
      <c r="Q437" s="30"/>
      <c r="R437" s="30"/>
      <c r="S437" s="75" t="str">
        <f>IF(H437="","",IF(I427=EUconst_NA,"",INDEX(EUwideConstants!$AJ:$AN,MATCH(Q427,EUwideConstants!$Q:$Q,0),MATCH(I427,CNTR_TierList,0))))</f>
        <v/>
      </c>
      <c r="T437" s="30"/>
      <c r="U437" s="30"/>
      <c r="V437" s="30"/>
      <c r="W437" s="42" t="b">
        <f t="shared" si="28"/>
        <v>1</v>
      </c>
    </row>
    <row r="438" spans="1:23" s="32" customFormat="1" ht="12.75" customHeight="1" outlineLevel="1" x14ac:dyDescent="0.2">
      <c r="A438" s="30"/>
      <c r="D438" s="34" t="s">
        <v>475</v>
      </c>
      <c r="E438" s="1216" t="str">
        <f t="shared" si="26"/>
        <v>Factor de oxidare</v>
      </c>
      <c r="F438" s="1216"/>
      <c r="G438" s="1216"/>
      <c r="H438" s="40" t="str">
        <f t="shared" si="27"/>
        <v/>
      </c>
      <c r="I438" s="227"/>
      <c r="J438" s="227"/>
      <c r="K438" s="248"/>
      <c r="L438" s="248"/>
      <c r="M438" s="248"/>
      <c r="N438" s="231"/>
      <c r="P438" s="39"/>
      <c r="Q438" s="30"/>
      <c r="R438" s="30"/>
      <c r="S438" s="75" t="str">
        <f>IF(H438="","",IF(I428=EUconst_NA,"",INDEX(EUwideConstants!$AJ:$AN,MATCH(Q428,EUwideConstants!$Q:$Q,0),MATCH(I428,CNTR_TierList,0))))</f>
        <v/>
      </c>
      <c r="T438" s="30"/>
      <c r="U438" s="30"/>
      <c r="V438" s="30"/>
      <c r="W438" s="42" t="b">
        <f t="shared" si="28"/>
        <v>1</v>
      </c>
    </row>
    <row r="439" spans="1:23" s="32" customFormat="1" ht="12.75" customHeight="1" outlineLevel="1" x14ac:dyDescent="0.2">
      <c r="A439" s="30"/>
      <c r="D439" s="34" t="s">
        <v>476</v>
      </c>
      <c r="E439" s="1216" t="str">
        <f t="shared" si="26"/>
        <v>Factor de conversie</v>
      </c>
      <c r="F439" s="1216"/>
      <c r="G439" s="1216"/>
      <c r="H439" s="40" t="str">
        <f t="shared" si="27"/>
        <v/>
      </c>
      <c r="I439" s="227"/>
      <c r="J439" s="227"/>
      <c r="K439" s="248"/>
      <c r="L439" s="248"/>
      <c r="M439" s="248"/>
      <c r="N439" s="231"/>
      <c r="P439" s="39"/>
      <c r="Q439" s="30"/>
      <c r="R439" s="30"/>
      <c r="S439" s="75" t="str">
        <f>IF(H439="","",IF(I429=EUconst_NA,"",INDEX(EUwideConstants!$AJ:$AN,MATCH(Q429,EUwideConstants!$Q:$Q,0),MATCH(I429,CNTR_TierList,0))))</f>
        <v/>
      </c>
      <c r="T439" s="30"/>
      <c r="U439" s="30"/>
      <c r="V439" s="30"/>
      <c r="W439" s="42" t="b">
        <f t="shared" si="28"/>
        <v>1</v>
      </c>
    </row>
    <row r="440" spans="1:23" s="32" customFormat="1" ht="12.75" customHeight="1" outlineLevel="1" x14ac:dyDescent="0.2">
      <c r="A440" s="30"/>
      <c r="D440" s="34" t="s">
        <v>477</v>
      </c>
      <c r="E440" s="1216" t="str">
        <f t="shared" si="26"/>
        <v>Conținutul de carbon</v>
      </c>
      <c r="F440" s="1216"/>
      <c r="G440" s="1216"/>
      <c r="H440" s="40" t="str">
        <f t="shared" si="27"/>
        <v/>
      </c>
      <c r="I440" s="227"/>
      <c r="J440" s="227"/>
      <c r="K440" s="248"/>
      <c r="L440" s="248"/>
      <c r="M440" s="248"/>
      <c r="N440" s="231"/>
      <c r="P440" s="39"/>
      <c r="Q440" s="30"/>
      <c r="R440" s="30"/>
      <c r="S440" s="75" t="str">
        <f>IF(H440="","",IF(I430=EUconst_NA,"",INDEX(EUwideConstants!$AJ:$AN,MATCH(Q430,EUwideConstants!$Q:$Q,0),MATCH(I430,CNTR_TierList,0))))</f>
        <v/>
      </c>
      <c r="T440" s="30"/>
      <c r="U440" s="30"/>
      <c r="V440" s="30"/>
      <c r="W440" s="42" t="b">
        <f t="shared" si="28"/>
        <v>1</v>
      </c>
    </row>
    <row r="441" spans="1:23" s="32" customFormat="1" ht="12.75" customHeight="1" outlineLevel="1" x14ac:dyDescent="0.2">
      <c r="A441" s="30"/>
      <c r="D441" s="34" t="s">
        <v>478</v>
      </c>
      <c r="E441" s="1216" t="str">
        <f t="shared" si="26"/>
        <v>Fracțiunea de biomasă (dacă este cazul)</v>
      </c>
      <c r="F441" s="1216"/>
      <c r="G441" s="1216"/>
      <c r="H441" s="40" t="str">
        <f t="shared" si="27"/>
        <v/>
      </c>
      <c r="I441" s="227"/>
      <c r="J441" s="232"/>
      <c r="K441" s="248"/>
      <c r="L441" s="248"/>
      <c r="M441" s="248"/>
      <c r="N441" s="231"/>
      <c r="P441" s="58"/>
      <c r="Q441" s="30"/>
      <c r="R441" s="30"/>
      <c r="S441" s="75" t="str">
        <f>IF(H441="","",IF(I431=EUconst_NA,"",INDEX(EUwideConstants!$AJ:$AN,MATCH(Q431,EUwideConstants!$Q:$Q,0),MATCH(I431,CNTR_TierList,0))))</f>
        <v/>
      </c>
      <c r="T441" s="30"/>
      <c r="U441" s="30"/>
      <c r="V441" s="30"/>
      <c r="W441" s="42" t="b">
        <f t="shared" si="28"/>
        <v>1</v>
      </c>
    </row>
    <row r="442" spans="1:23" s="32" customFormat="1" ht="12.75" customHeight="1" outlineLevel="1" x14ac:dyDescent="0.2">
      <c r="A442" s="30"/>
      <c r="D442" s="31"/>
      <c r="P442" s="39"/>
      <c r="Q442" s="30"/>
      <c r="R442" s="30"/>
      <c r="S442" s="30"/>
      <c r="T442" s="30"/>
      <c r="U442" s="30"/>
      <c r="V442" s="30"/>
      <c r="W442" s="30"/>
    </row>
    <row r="443" spans="1:23" s="32" customFormat="1" ht="15" customHeight="1" outlineLevel="1" x14ac:dyDescent="0.2">
      <c r="A443" s="30"/>
      <c r="D443" s="1217" t="str">
        <f>Translations!$B$545</f>
        <v>Observații și explicații:</v>
      </c>
      <c r="E443" s="1217"/>
      <c r="F443" s="1217"/>
      <c r="G443" s="1217"/>
      <c r="H443" s="1217"/>
      <c r="I443" s="1217"/>
      <c r="J443" s="1217"/>
      <c r="K443" s="1217"/>
      <c r="L443" s="1217"/>
      <c r="M443" s="1217"/>
      <c r="N443" s="1217"/>
      <c r="P443" s="39"/>
      <c r="Q443" s="39"/>
      <c r="R443" s="39"/>
      <c r="S443" s="39"/>
      <c r="T443" s="6"/>
      <c r="U443" s="30"/>
      <c r="V443" s="30"/>
      <c r="W443" s="30"/>
    </row>
    <row r="444" spans="1:23" s="32" customFormat="1" ht="5.0999999999999996" customHeight="1" outlineLevel="1" x14ac:dyDescent="0.2">
      <c r="A444" s="30"/>
      <c r="D444" s="31"/>
      <c r="P444" s="39"/>
      <c r="Q444" s="30"/>
      <c r="R444" s="30"/>
      <c r="S444" s="30"/>
      <c r="T444" s="30"/>
      <c r="U444" s="30"/>
      <c r="V444" s="30"/>
      <c r="W444" s="30"/>
    </row>
    <row r="445" spans="1:23" s="32" customFormat="1" outlineLevel="1" x14ac:dyDescent="0.2">
      <c r="A445" s="30"/>
      <c r="D445" s="31" t="s">
        <v>406</v>
      </c>
      <c r="E445" s="1222" t="str">
        <f>Translations!$B$1198</f>
        <v>Observații și justificare dacă nu se aplică nivelurile necesare:</v>
      </c>
      <c r="F445" s="1222"/>
      <c r="G445" s="1222"/>
      <c r="H445" s="1222"/>
      <c r="I445" s="1222"/>
      <c r="J445" s="1222"/>
      <c r="K445" s="1222"/>
      <c r="L445" s="1222"/>
      <c r="M445" s="1222"/>
      <c r="N445" s="1222"/>
      <c r="P445" s="39"/>
      <c r="Q445" s="30"/>
      <c r="R445" s="30"/>
      <c r="S445" s="30"/>
      <c r="T445" s="30"/>
      <c r="U445" s="30"/>
      <c r="V445" s="30"/>
      <c r="W445" s="30"/>
    </row>
    <row r="446" spans="1:23" s="32" customFormat="1" ht="5.0999999999999996" customHeight="1" outlineLevel="1" x14ac:dyDescent="0.2">
      <c r="A446" s="30"/>
      <c r="D446" s="31"/>
      <c r="E446" s="59"/>
      <c r="P446" s="39"/>
      <c r="Q446" s="30"/>
      <c r="R446" s="30"/>
      <c r="S446" s="30"/>
      <c r="T446" s="30"/>
      <c r="U446" s="30"/>
      <c r="V446" s="30"/>
      <c r="W446" s="30"/>
    </row>
    <row r="447" spans="1:23" s="32" customFormat="1" ht="12.75" customHeight="1" outlineLevel="1" x14ac:dyDescent="0.2">
      <c r="A447" s="30"/>
      <c r="D447" s="31"/>
      <c r="E447" s="1223"/>
      <c r="F447" s="1137"/>
      <c r="G447" s="1137"/>
      <c r="H447" s="1137"/>
      <c r="I447" s="1137"/>
      <c r="J447" s="1137"/>
      <c r="K447" s="1137"/>
      <c r="L447" s="1137"/>
      <c r="M447" s="1137"/>
      <c r="N447" s="1138"/>
      <c r="P447" s="39"/>
      <c r="Q447" s="30"/>
      <c r="R447" s="30"/>
      <c r="S447" s="30"/>
      <c r="T447" s="30"/>
      <c r="U447" s="30"/>
      <c r="V447" s="30"/>
      <c r="W447" s="30"/>
    </row>
    <row r="448" spans="1:23" s="32" customFormat="1" ht="12.75" customHeight="1" outlineLevel="1" x14ac:dyDescent="0.2">
      <c r="A448" s="30"/>
      <c r="D448" s="31"/>
      <c r="E448" s="1214"/>
      <c r="F448" s="1132"/>
      <c r="G448" s="1132"/>
      <c r="H448" s="1132"/>
      <c r="I448" s="1132"/>
      <c r="J448" s="1132"/>
      <c r="K448" s="1132"/>
      <c r="L448" s="1132"/>
      <c r="M448" s="1132"/>
      <c r="N448" s="1133"/>
      <c r="P448" s="39"/>
      <c r="Q448" s="30"/>
      <c r="R448" s="30"/>
      <c r="S448" s="30"/>
      <c r="T448" s="30"/>
      <c r="U448" s="30"/>
      <c r="V448" s="30"/>
      <c r="W448" s="30"/>
    </row>
    <row r="449" spans="1:23" s="32" customFormat="1" ht="12.75" customHeight="1" outlineLevel="1" x14ac:dyDescent="0.2">
      <c r="A449" s="30"/>
      <c r="D449" s="31"/>
      <c r="E449" s="1215"/>
      <c r="F449" s="1145"/>
      <c r="G449" s="1145"/>
      <c r="H449" s="1145"/>
      <c r="I449" s="1145"/>
      <c r="J449" s="1145"/>
      <c r="K449" s="1145"/>
      <c r="L449" s="1145"/>
      <c r="M449" s="1145"/>
      <c r="N449" s="1146"/>
      <c r="P449" s="39"/>
      <c r="Q449" s="30"/>
      <c r="R449" s="30"/>
      <c r="S449" s="30"/>
      <c r="T449" s="30"/>
      <c r="U449" s="30"/>
      <c r="V449" s="30"/>
      <c r="W449" s="30"/>
    </row>
    <row r="450" spans="1:23" ht="12.75" customHeight="1" thickBot="1" x14ac:dyDescent="0.25">
      <c r="A450" s="90"/>
      <c r="C450" s="66"/>
      <c r="D450" s="67"/>
      <c r="E450" s="68"/>
      <c r="F450" s="66"/>
      <c r="G450" s="69"/>
      <c r="H450" s="69"/>
      <c r="I450" s="69"/>
      <c r="J450" s="69"/>
      <c r="K450" s="69"/>
      <c r="L450" s="69"/>
      <c r="M450" s="69"/>
      <c r="N450" s="69"/>
      <c r="O450" s="32"/>
      <c r="P450" s="19"/>
      <c r="Q450" s="90"/>
      <c r="R450" s="90"/>
      <c r="S450" s="132"/>
      <c r="T450" s="90"/>
      <c r="U450" s="90"/>
      <c r="V450" s="90"/>
      <c r="W450" s="90"/>
    </row>
    <row r="451" spans="1:23" ht="12.75" customHeight="1" thickBot="1" x14ac:dyDescent="0.25">
      <c r="A451" s="90"/>
      <c r="D451" s="15"/>
      <c r="E451" s="29"/>
      <c r="G451" s="17"/>
      <c r="H451" s="17"/>
      <c r="I451" s="17"/>
      <c r="J451" s="17"/>
      <c r="L451" s="17"/>
      <c r="M451" s="17"/>
      <c r="N451" s="17"/>
      <c r="O451" s="32"/>
      <c r="P451" s="19"/>
      <c r="Q451" s="90"/>
      <c r="R451" s="90"/>
      <c r="S451" s="80" t="s">
        <v>171</v>
      </c>
      <c r="T451" s="131" t="s">
        <v>172</v>
      </c>
      <c r="U451" s="131" t="s">
        <v>173</v>
      </c>
      <c r="V451" s="90"/>
      <c r="W451" s="90"/>
    </row>
    <row r="452" spans="1:23" s="219" customFormat="1" ht="15" customHeight="1" thickBot="1" x14ac:dyDescent="0.25">
      <c r="A452" s="95"/>
      <c r="B452" s="44"/>
      <c r="C452" s="45" t="str">
        <f>"F"&amp;Q452</f>
        <v>F6</v>
      </c>
      <c r="D452" s="1217" t="str">
        <f>CONCATENATE(Euconst_SourceStream," ", Q452,":")</f>
        <v>Flux de sursă 6:</v>
      </c>
      <c r="E452" s="1217"/>
      <c r="F452" s="1217"/>
      <c r="G452" s="1244"/>
      <c r="H452" s="1245" t="str">
        <f>IF(INDEX(C_InstallationDescription!$F$192:$F$202,MATCH(C452,C_InstallationDescription!$E$192:$E$202,0))&gt;0,INDEX(C_InstallationDescription!$F$192:$F$202,MATCH(C452,C_InstallationDescription!$E$192:$E$202,0)),"")</f>
        <v/>
      </c>
      <c r="I452" s="1245"/>
      <c r="J452" s="1245"/>
      <c r="K452" s="1245"/>
      <c r="L452" s="1246"/>
      <c r="M452" s="1247" t="str">
        <f>IF(S452=TRUE,IF(U452="",T452,U452),"")</f>
        <v/>
      </c>
      <c r="N452" s="1248"/>
      <c r="O452" s="32"/>
      <c r="P452" s="52"/>
      <c r="Q452" s="43">
        <f>Q386+1</f>
        <v>6</v>
      </c>
      <c r="R452" s="47"/>
      <c r="S452" s="51" t="b">
        <f>IF(INDEX(C_InstallationDescription!$M:$M,MATCH(Q454,C_InstallationDescription!$Q:$Q,0))="",FALSE,TRUE)</f>
        <v>0</v>
      </c>
      <c r="T452" s="113" t="str">
        <f>IF(S452=TRUE,INDEX(C_InstallationDescription!$M:$M,MATCH(Q454,C_InstallationDescription!$Q:$Q,0)),"")</f>
        <v/>
      </c>
      <c r="U452" s="51" t="str">
        <f>IF(S452=TRUE,IF(ISBLANK(INDEX(C_InstallationDescription!$N:$N,MATCH(Q454,C_InstallationDescription!$Q:$Q,0))),"",INDEX(C_InstallationDescription!$N:$N,MATCH(Q454,C_InstallationDescription!$Q:$Q,0))),"")</f>
        <v/>
      </c>
      <c r="V452" s="47"/>
      <c r="W452" s="47"/>
    </row>
    <row r="453" spans="1:23" s="32" customFormat="1" ht="5.0999999999999996" customHeight="1" x14ac:dyDescent="0.2">
      <c r="A453" s="90"/>
      <c r="B453" s="8"/>
      <c r="C453" s="8"/>
      <c r="D453" s="8"/>
      <c r="E453" s="8"/>
      <c r="F453" s="8"/>
      <c r="G453" s="8"/>
      <c r="H453" s="8"/>
      <c r="I453" s="8"/>
      <c r="J453" s="8"/>
      <c r="K453" s="8"/>
      <c r="L453" s="8"/>
      <c r="M453" s="7"/>
      <c r="N453" s="7"/>
      <c r="P453" s="22"/>
      <c r="Q453" s="14"/>
      <c r="R453" s="30"/>
      <c r="S453" s="30"/>
      <c r="T453" s="30"/>
      <c r="U453" s="30"/>
      <c r="V453" s="30"/>
      <c r="W453" s="30"/>
    </row>
    <row r="454" spans="1:23" s="32" customFormat="1" ht="12.75" customHeight="1" x14ac:dyDescent="0.2">
      <c r="A454" s="90"/>
      <c r="B454" s="8"/>
      <c r="C454" s="8"/>
      <c r="D454" s="31"/>
      <c r="E454" s="1097" t="str">
        <f>Translations!$B$437</f>
        <v>Tipul fluxului de sursă:</v>
      </c>
      <c r="F454" s="1097"/>
      <c r="G454" s="1098"/>
      <c r="H454" s="1249" t="str">
        <f>IF(INDEX(C_InstallationDescription!$I$192:$I$202,MATCH(C452,C_InstallationDescription!$E$192:$E$202,0))&gt;0,INDEX(C_InstallationDescription!$I$192:$I$202,MATCH(C452,C_InstallationDescription!$E$192:$E$202,0)),"")</f>
        <v/>
      </c>
      <c r="I454" s="1250"/>
      <c r="J454" s="1250"/>
      <c r="K454" s="1250"/>
      <c r="L454" s="1251"/>
      <c r="P454" s="22"/>
      <c r="Q454" s="50" t="str">
        <f>EUconst_CNTR_SourceCategory&amp;C452</f>
        <v>SourceCategory_F6</v>
      </c>
      <c r="R454" s="30"/>
      <c r="S454" s="30"/>
      <c r="T454" s="30"/>
      <c r="U454" s="30"/>
      <c r="V454" s="30"/>
      <c r="W454" s="30"/>
    </row>
    <row r="455" spans="1:23" s="32" customFormat="1" outlineLevel="1" x14ac:dyDescent="0.2">
      <c r="A455" s="30"/>
      <c r="B455" s="8"/>
      <c r="C455" s="8"/>
      <c r="D455" s="48"/>
      <c r="E455" s="1097" t="str">
        <f>Translations!$B$438</f>
        <v>Metoda aplicabilă conform RMR:</v>
      </c>
      <c r="F455" s="1097"/>
      <c r="G455" s="1098"/>
      <c r="H455" s="1240" t="str">
        <f>IF(H454="","",INDEX(EUwideConstants!$F$261:$F$320,MATCH(H454,EUConst_TierActivityListNames,0)))</f>
        <v/>
      </c>
      <c r="I455" s="1240"/>
      <c r="J455" s="1240"/>
      <c r="K455" s="1240"/>
      <c r="L455" s="1240"/>
      <c r="M455" s="2"/>
      <c r="N455" s="2"/>
      <c r="P455" s="22"/>
      <c r="Q455" s="14"/>
      <c r="R455" s="30"/>
      <c r="S455" s="30"/>
      <c r="T455" s="30"/>
      <c r="U455" s="30"/>
      <c r="V455" s="30"/>
      <c r="W455" s="30"/>
    </row>
    <row r="456" spans="1:23" s="32" customFormat="1" outlineLevel="1" x14ac:dyDescent="0.2">
      <c r="A456" s="30"/>
      <c r="D456" s="49"/>
      <c r="E456" s="1097" t="str">
        <f>Translations!$B$439</f>
        <v>Parametrul căruia i se aplică incertitudinea:</v>
      </c>
      <c r="F456" s="1097"/>
      <c r="G456" s="1098"/>
      <c r="H456" s="1240" t="str">
        <f>IF(H454="","",INDEX(EUwideConstants!$E$261:$E$320,MATCH(H454,EUConst_TierActivityListNames,0)))</f>
        <v/>
      </c>
      <c r="I456" s="1240"/>
      <c r="J456" s="1240"/>
      <c r="K456" s="1240"/>
      <c r="L456" s="1240"/>
      <c r="P456" s="22"/>
      <c r="Q456" s="14"/>
      <c r="R456" s="30"/>
      <c r="S456" s="30"/>
      <c r="T456" s="30"/>
      <c r="U456" s="30"/>
      <c r="V456" s="30"/>
      <c r="W456" s="30"/>
    </row>
    <row r="457" spans="1:23" s="32" customFormat="1" ht="5.0999999999999996" customHeight="1" outlineLevel="1" x14ac:dyDescent="0.2">
      <c r="A457" s="30"/>
      <c r="P457" s="39"/>
      <c r="Q457" s="30"/>
      <c r="R457" s="30"/>
      <c r="S457" s="30"/>
      <c r="T457" s="30"/>
      <c r="U457" s="30"/>
      <c r="V457" s="30"/>
      <c r="W457" s="30"/>
    </row>
    <row r="458" spans="1:23" s="32" customFormat="1" ht="51" customHeight="1" outlineLevel="1" x14ac:dyDescent="0.2">
      <c r="A458" s="30"/>
      <c r="D458" s="31"/>
      <c r="E458" s="1241" t="str">
        <f>IF(H452="","",INDEX(EUconst_SmallEmiSouStreamMsg,MATCH(Q458,EUconst_SmallEmiSouStream,0)))</f>
        <v/>
      </c>
      <c r="F458" s="1242"/>
      <c r="G458" s="1242"/>
      <c r="H458" s="1242"/>
      <c r="I458" s="1242"/>
      <c r="J458" s="1242"/>
      <c r="K458" s="1242"/>
      <c r="L458" s="1242"/>
      <c r="M458" s="1242"/>
      <c r="N458" s="1243"/>
      <c r="P458" s="19"/>
      <c r="Q458" s="54" t="str">
        <f>IF(CNTR_SmallEmitter=TRUE,EUconst_CNTR_SmallEmitter,EUconst_CNTR_NoSmallEmitter) &amp; IF((CNTR_Category)="","C",CNTR_Category) &amp; "_" &amp; IF(M452="",1,MATCH(M452,SourceCategory,0))</f>
        <v>NoSmallEmitter_C_1</v>
      </c>
      <c r="R458" s="30"/>
      <c r="S458" s="30"/>
      <c r="T458" s="30"/>
      <c r="U458" s="30"/>
      <c r="V458" s="30"/>
      <c r="W458" s="30"/>
    </row>
    <row r="459" spans="1:23" s="32" customFormat="1" ht="12.75" customHeight="1" outlineLevel="1" x14ac:dyDescent="0.2">
      <c r="A459" s="30"/>
      <c r="D459" s="31"/>
      <c r="P459" s="39"/>
      <c r="Q459" s="30"/>
      <c r="R459" s="30"/>
      <c r="S459" s="30"/>
      <c r="T459" s="30"/>
      <c r="U459" s="30"/>
      <c r="V459" s="30"/>
      <c r="W459" s="30"/>
    </row>
    <row r="460" spans="1:23" s="32" customFormat="1" ht="15" customHeight="1" outlineLevel="1" x14ac:dyDescent="0.2">
      <c r="A460" s="30"/>
      <c r="D460" s="1217" t="str">
        <f>Translations!$B$454</f>
        <v>Date de activitate:</v>
      </c>
      <c r="E460" s="1217"/>
      <c r="F460" s="1217"/>
      <c r="G460" s="1217"/>
      <c r="H460" s="1217"/>
      <c r="I460" s="1217"/>
      <c r="J460" s="1217"/>
      <c r="K460" s="1217"/>
      <c r="L460" s="1217"/>
      <c r="M460" s="1217"/>
      <c r="N460" s="1217"/>
      <c r="P460" s="39"/>
      <c r="Q460" s="30"/>
      <c r="R460" s="30"/>
      <c r="S460" s="30"/>
      <c r="T460" s="30"/>
      <c r="U460" s="30"/>
      <c r="V460" s="30"/>
      <c r="W460" s="30"/>
    </row>
    <row r="461" spans="1:23" s="32" customFormat="1" ht="5.0999999999999996" customHeight="1" outlineLevel="1" x14ac:dyDescent="0.2">
      <c r="A461" s="30"/>
      <c r="D461" s="31"/>
      <c r="P461" s="39"/>
      <c r="Q461" s="30"/>
      <c r="R461" s="30"/>
      <c r="S461" s="30"/>
      <c r="T461" s="30"/>
      <c r="U461" s="30"/>
      <c r="V461" s="30"/>
      <c r="W461" s="30"/>
    </row>
    <row r="462" spans="1:23" s="32" customFormat="1" outlineLevel="1" x14ac:dyDescent="0.2">
      <c r="A462" s="30"/>
      <c r="D462" s="31" t="s">
        <v>311</v>
      </c>
      <c r="E462" s="984" t="str">
        <f>Translations!$B$455</f>
        <v>Metoda de determinare a datelor de activitate:</v>
      </c>
      <c r="F462" s="984"/>
      <c r="G462" s="984"/>
      <c r="H462" s="984"/>
      <c r="I462" s="984"/>
      <c r="J462" s="984"/>
      <c r="K462" s="984"/>
      <c r="L462" s="984"/>
      <c r="M462" s="984"/>
      <c r="N462" s="984"/>
      <c r="P462" s="39"/>
      <c r="Q462" s="30"/>
      <c r="R462" s="30"/>
      <c r="S462" s="30"/>
      <c r="T462" s="30"/>
      <c r="U462" s="30"/>
      <c r="V462" s="30"/>
      <c r="W462" s="30"/>
    </row>
    <row r="463" spans="1:23" s="32" customFormat="1" ht="5.0999999999999996" customHeight="1" outlineLevel="1" x14ac:dyDescent="0.2">
      <c r="A463" s="30"/>
      <c r="D463" s="31"/>
      <c r="E463" s="33"/>
      <c r="F463" s="33"/>
      <c r="G463" s="33"/>
      <c r="H463" s="33"/>
      <c r="I463" s="33"/>
      <c r="L463" s="28"/>
      <c r="P463" s="39"/>
      <c r="Q463" s="30"/>
      <c r="R463" s="30"/>
      <c r="S463" s="30"/>
      <c r="T463" s="30"/>
      <c r="U463" s="30"/>
      <c r="V463" s="30"/>
      <c r="W463" s="30"/>
    </row>
    <row r="464" spans="1:23" s="32" customFormat="1" ht="12.75" customHeight="1" outlineLevel="1" x14ac:dyDescent="0.2">
      <c r="A464" s="30"/>
      <c r="D464" s="34" t="s">
        <v>316</v>
      </c>
      <c r="E464" s="12" t="str">
        <f>Translations!$B$456</f>
        <v>Metoda de determinare:</v>
      </c>
      <c r="G464" s="33"/>
      <c r="H464" s="1238"/>
      <c r="I464" s="1239"/>
      <c r="P464" s="255"/>
      <c r="Q464" s="30"/>
      <c r="R464" s="30"/>
      <c r="S464" s="30"/>
      <c r="T464" s="30"/>
      <c r="U464" s="30"/>
      <c r="V464" s="30"/>
      <c r="W464" s="75" t="str">
        <f>IF(M452="","",IF(M452=INDEX(SourceCategory,3),1,IF(CNTR_InstHasCalculation=FALSE,0,2)))</f>
        <v/>
      </c>
    </row>
    <row r="465" spans="1:23" s="32" customFormat="1" ht="5.0999999999999996" customHeight="1" outlineLevel="1" x14ac:dyDescent="0.2">
      <c r="A465" s="30"/>
      <c r="D465" s="34"/>
      <c r="G465" s="33"/>
      <c r="H465" s="55"/>
      <c r="I465" s="55"/>
      <c r="P465" s="39"/>
      <c r="Q465" s="30"/>
      <c r="R465" s="30"/>
      <c r="S465" s="30"/>
      <c r="T465" s="30"/>
      <c r="U465" s="30"/>
      <c r="V465" s="30"/>
      <c r="W465" s="30"/>
    </row>
    <row r="466" spans="1:23" s="32" customFormat="1" ht="12.75" customHeight="1" outlineLevel="1" x14ac:dyDescent="0.2">
      <c r="A466" s="30"/>
      <c r="E466" s="57"/>
      <c r="F466" s="1227" t="str">
        <f>Translations!$B$459</f>
        <v>Trimitere la procedura utilizată pentru determinarea stocurilor la sfârșitul anului:</v>
      </c>
      <c r="G466" s="1227"/>
      <c r="H466" s="1227"/>
      <c r="I466" s="1227"/>
      <c r="J466" s="1228"/>
      <c r="K466" s="1238"/>
      <c r="L466" s="1239"/>
      <c r="P466" s="39"/>
      <c r="Q466" s="30"/>
      <c r="R466" s="30"/>
      <c r="S466" s="30"/>
      <c r="T466" s="30"/>
      <c r="U466" s="39"/>
      <c r="V466" s="42" t="b">
        <f>IF(OR(H452="",ISBLANK(H464)),FALSE,IF(MATCH(H464,EUconst_ActivityDeterminationMethod,0)=2,TRUE,FALSE))</f>
        <v>0</v>
      </c>
      <c r="W466" s="75" t="str">
        <f>IF(V466=TRUE,0,W464)</f>
        <v/>
      </c>
    </row>
    <row r="467" spans="1:23" s="32" customFormat="1" ht="5.0999999999999996" customHeight="1" outlineLevel="1" x14ac:dyDescent="0.2">
      <c r="A467" s="30"/>
      <c r="P467" s="39"/>
      <c r="Q467" s="30"/>
      <c r="R467" s="30"/>
      <c r="S467" s="30"/>
      <c r="T467" s="30"/>
      <c r="U467" s="30"/>
      <c r="V467" s="30"/>
      <c r="W467" s="30"/>
    </row>
    <row r="468" spans="1:23" s="32" customFormat="1" ht="12.75" customHeight="1" outlineLevel="1" x14ac:dyDescent="0.2">
      <c r="A468" s="30"/>
      <c r="D468" s="57" t="s">
        <v>317</v>
      </c>
      <c r="E468" s="12" t="str">
        <f>Translations!$B$462</f>
        <v>Instrument controlat de:</v>
      </c>
      <c r="G468" s="33"/>
      <c r="H468" s="1238"/>
      <c r="I468" s="1239"/>
      <c r="J468" s="34"/>
      <c r="P468" s="39"/>
      <c r="Q468" s="30"/>
      <c r="R468" s="30"/>
      <c r="S468" s="30"/>
      <c r="T468" s="30"/>
      <c r="U468" s="30"/>
      <c r="V468" s="30"/>
      <c r="W468" s="75" t="str">
        <f>W464</f>
        <v/>
      </c>
    </row>
    <row r="469" spans="1:23" s="32" customFormat="1" ht="5.0999999999999996" customHeight="1" outlineLevel="1" x14ac:dyDescent="0.2">
      <c r="A469" s="30"/>
      <c r="D469" s="34"/>
      <c r="G469" s="33"/>
      <c r="H469" s="55"/>
      <c r="I469" s="55"/>
      <c r="J469" s="34"/>
      <c r="P469" s="39"/>
      <c r="Q469" s="30"/>
      <c r="R469" s="30"/>
      <c r="S469" s="30"/>
      <c r="T469" s="30"/>
      <c r="U469" s="30"/>
      <c r="V469" s="30"/>
      <c r="W469" s="30"/>
    </row>
    <row r="470" spans="1:23" s="32" customFormat="1" ht="12.75" customHeight="1" outlineLevel="1" x14ac:dyDescent="0.2">
      <c r="A470" s="30"/>
      <c r="D470" s="34"/>
      <c r="E470" s="57" t="s">
        <v>388</v>
      </c>
      <c r="F470" s="926" t="str">
        <f>Translations!$B$465</f>
        <v>Vă rugăm să confirmați îndeplinirea condițiilor de la articolul 29 alineatul (1):</v>
      </c>
      <c r="G470" s="888"/>
      <c r="H470" s="888"/>
      <c r="I470" s="888"/>
      <c r="J470" s="888"/>
      <c r="K470" s="888"/>
      <c r="L470" s="227"/>
      <c r="P470" s="39"/>
      <c r="Q470" s="30"/>
      <c r="R470" s="30"/>
      <c r="S470" s="30"/>
      <c r="T470" s="30"/>
      <c r="U470" s="30"/>
      <c r="V470" s="42" t="b">
        <f>IF(OR(H452="",ISBLANK(H468)),FALSE,IF(MATCH(H468,EUconst_OwnerInstrument,0)=1,TRUE,FALSE))</f>
        <v>0</v>
      </c>
      <c r="W470" s="75" t="str">
        <f>IF(V470=TRUE,0,W464)</f>
        <v/>
      </c>
    </row>
    <row r="471" spans="1:23" s="32" customFormat="1" ht="5.0999999999999996" customHeight="1" outlineLevel="1" x14ac:dyDescent="0.2">
      <c r="A471" s="30"/>
      <c r="D471" s="34"/>
      <c r="E471" s="34"/>
      <c r="G471" s="33"/>
      <c r="N471" s="55"/>
      <c r="P471" s="39"/>
      <c r="Q471" s="30"/>
      <c r="R471" s="30"/>
      <c r="S471" s="30"/>
      <c r="T471" s="30"/>
      <c r="U471" s="30"/>
      <c r="V471" s="20"/>
      <c r="W471" s="30"/>
    </row>
    <row r="472" spans="1:23" s="32" customFormat="1" ht="12.75" customHeight="1" outlineLevel="1" x14ac:dyDescent="0.2">
      <c r="A472" s="30"/>
      <c r="D472" s="34"/>
      <c r="E472" s="57" t="s">
        <v>389</v>
      </c>
      <c r="F472" s="1227" t="str">
        <f>Translations!$B$468</f>
        <v>Utilizați facturi pentru a determina cantitatea acestui combustibil sau material?</v>
      </c>
      <c r="G472" s="1227"/>
      <c r="H472" s="1227"/>
      <c r="I472" s="1227"/>
      <c r="J472" s="1227"/>
      <c r="K472" s="1228"/>
      <c r="L472" s="227"/>
      <c r="P472" s="39"/>
      <c r="Q472" s="30"/>
      <c r="R472" s="30"/>
      <c r="S472" s="30"/>
      <c r="T472" s="30"/>
      <c r="U472" s="30"/>
      <c r="V472" s="42" t="b">
        <f>IF(OR(H452="",ISBLANK(H468)),FALSE,IF(MATCH(H468,EUconst_OwnerInstrument,0)=1,TRUE,FALSE))</f>
        <v>0</v>
      </c>
      <c r="W472" s="75" t="str">
        <f>IF(V472=TRUE,0,W464)</f>
        <v/>
      </c>
    </row>
    <row r="473" spans="1:23" s="32" customFormat="1" ht="5.0999999999999996" customHeight="1" outlineLevel="1" x14ac:dyDescent="0.2">
      <c r="A473" s="30"/>
      <c r="D473" s="34"/>
      <c r="E473" s="34"/>
      <c r="G473" s="18"/>
      <c r="J473" s="34"/>
      <c r="L473" s="56"/>
      <c r="P473" s="39"/>
      <c r="Q473" s="30"/>
      <c r="R473" s="30"/>
      <c r="S473" s="30"/>
      <c r="T473" s="30"/>
      <c r="U473" s="30"/>
      <c r="V473" s="30"/>
      <c r="W473" s="30"/>
    </row>
    <row r="474" spans="1:23" s="32" customFormat="1" ht="12.75" customHeight="1" outlineLevel="1" x14ac:dyDescent="0.2">
      <c r="A474" s="30"/>
      <c r="D474" s="34"/>
      <c r="E474" s="57" t="s">
        <v>390</v>
      </c>
      <c r="F474" s="1227" t="str">
        <f>Translations!$B$469</f>
        <v>Vă rugăm să confirmați că partenerul comercial și operatorul sunt independenți:</v>
      </c>
      <c r="G474" s="1227"/>
      <c r="H474" s="1227"/>
      <c r="I474" s="1227"/>
      <c r="J474" s="1227"/>
      <c r="K474" s="1228"/>
      <c r="L474" s="227"/>
      <c r="P474" s="39"/>
      <c r="Q474" s="30"/>
      <c r="R474" s="30"/>
      <c r="S474" s="30"/>
      <c r="T474" s="30"/>
      <c r="U474" s="30"/>
      <c r="V474" s="42" t="b">
        <f>IF(OR(H452="",ISBLANK(H468)),FALSE,IF(MATCH(H468,EUconst_OwnerInstrument,0)=1,TRUE,FALSE))</f>
        <v>0</v>
      </c>
      <c r="W474" s="75" t="str">
        <f>IF(V474=TRUE,0,W464)</f>
        <v/>
      </c>
    </row>
    <row r="475" spans="1:23" s="32" customFormat="1" outlineLevel="1" x14ac:dyDescent="0.2">
      <c r="A475" s="30"/>
      <c r="P475" s="39"/>
      <c r="Q475" s="30"/>
      <c r="R475" s="30"/>
      <c r="S475" s="30"/>
      <c r="T475" s="30"/>
      <c r="U475" s="30"/>
      <c r="V475" s="30"/>
      <c r="W475" s="30"/>
    </row>
    <row r="476" spans="1:23" s="32" customFormat="1" ht="12.75" customHeight="1" outlineLevel="1" x14ac:dyDescent="0.2">
      <c r="A476" s="30"/>
      <c r="D476" s="31" t="s">
        <v>313</v>
      </c>
      <c r="E476" s="33" t="str">
        <f>Translations!$B$472</f>
        <v>Instrumente de măsură utilizate:</v>
      </c>
      <c r="H476" s="250"/>
      <c r="I476" s="250"/>
      <c r="J476" s="250"/>
      <c r="K476" s="250"/>
      <c r="L476" s="250"/>
      <c r="P476" s="19"/>
      <c r="Q476" s="30"/>
      <c r="R476" s="30"/>
      <c r="S476" s="30"/>
      <c r="T476" s="30"/>
      <c r="U476" s="30"/>
      <c r="V476" s="30"/>
      <c r="W476" s="30"/>
    </row>
    <row r="477" spans="1:23" s="32" customFormat="1" ht="5.0999999999999996" customHeight="1" outlineLevel="1" x14ac:dyDescent="0.2">
      <c r="A477" s="30"/>
      <c r="D477" s="31"/>
      <c r="E477" s="33"/>
      <c r="P477" s="19"/>
      <c r="Q477" s="30"/>
      <c r="R477" s="30"/>
      <c r="S477" s="30"/>
      <c r="T477" s="30"/>
      <c r="U477" s="30"/>
      <c r="V477" s="30"/>
      <c r="W477" s="30"/>
    </row>
    <row r="478" spans="1:23" s="32" customFormat="1" outlineLevel="1" x14ac:dyDescent="0.2">
      <c r="A478" s="30"/>
      <c r="D478" s="31"/>
      <c r="E478" s="32" t="str">
        <f>Translations!$B$475</f>
        <v>Observație/Descrierea metodei, dacă se folosesc mai multe instrumente:</v>
      </c>
      <c r="I478" s="12"/>
      <c r="P478" s="39"/>
      <c r="Q478" s="30"/>
      <c r="R478" s="30"/>
      <c r="S478" s="30"/>
      <c r="T478" s="30"/>
      <c r="U478" s="30"/>
      <c r="V478" s="30"/>
      <c r="W478" s="30"/>
    </row>
    <row r="479" spans="1:23" s="32" customFormat="1" ht="12.75" customHeight="1" outlineLevel="1" x14ac:dyDescent="0.2">
      <c r="A479" s="30"/>
      <c r="D479" s="31"/>
      <c r="E479" s="1229"/>
      <c r="F479" s="1230"/>
      <c r="G479" s="1230"/>
      <c r="H479" s="1230"/>
      <c r="I479" s="1230"/>
      <c r="J479" s="1230"/>
      <c r="K479" s="1230"/>
      <c r="L479" s="1230"/>
      <c r="M479" s="1230"/>
      <c r="N479" s="1231"/>
      <c r="P479" s="39"/>
      <c r="Q479" s="30"/>
      <c r="R479" s="30"/>
      <c r="S479" s="30"/>
      <c r="T479" s="30"/>
      <c r="U479" s="30"/>
      <c r="V479" s="30"/>
      <c r="W479" s="30"/>
    </row>
    <row r="480" spans="1:23" s="32" customFormat="1" outlineLevel="1" x14ac:dyDescent="0.2">
      <c r="A480" s="30"/>
      <c r="D480" s="31"/>
      <c r="E480" s="1232"/>
      <c r="F480" s="1233"/>
      <c r="G480" s="1233"/>
      <c r="H480" s="1233"/>
      <c r="I480" s="1233"/>
      <c r="J480" s="1233"/>
      <c r="K480" s="1233"/>
      <c r="L480" s="1233"/>
      <c r="M480" s="1233"/>
      <c r="N480" s="1234"/>
      <c r="P480" s="39"/>
      <c r="Q480" s="39"/>
      <c r="R480" s="39"/>
      <c r="S480" s="30"/>
      <c r="T480" s="30"/>
      <c r="U480" s="30"/>
      <c r="V480" s="30"/>
      <c r="W480" s="30"/>
    </row>
    <row r="481" spans="1:23" s="32" customFormat="1" outlineLevel="1" x14ac:dyDescent="0.2">
      <c r="A481" s="30"/>
      <c r="D481" s="31"/>
      <c r="E481" s="1235"/>
      <c r="F481" s="1236"/>
      <c r="G481" s="1236"/>
      <c r="H481" s="1236"/>
      <c r="I481" s="1236"/>
      <c r="J481" s="1236"/>
      <c r="K481" s="1236"/>
      <c r="L481" s="1236"/>
      <c r="M481" s="1236"/>
      <c r="N481" s="1237"/>
      <c r="P481" s="39"/>
      <c r="Q481" s="39"/>
      <c r="R481" s="39"/>
      <c r="S481" s="30"/>
      <c r="T481" s="30"/>
      <c r="U481" s="30"/>
      <c r="V481" s="30"/>
      <c r="W481" s="30"/>
    </row>
    <row r="482" spans="1:23" s="32" customFormat="1" outlineLevel="1" x14ac:dyDescent="0.2">
      <c r="A482" s="30"/>
      <c r="D482" s="31"/>
      <c r="P482" s="39"/>
      <c r="Q482" s="39"/>
      <c r="R482" s="39"/>
      <c r="S482" s="30"/>
      <c r="T482" s="30"/>
      <c r="U482" s="30"/>
      <c r="V482" s="30"/>
      <c r="W482" s="30"/>
    </row>
    <row r="483" spans="1:23" s="32" customFormat="1" ht="12.75" customHeight="1" outlineLevel="1" x14ac:dyDescent="0.2">
      <c r="A483" s="30"/>
      <c r="D483" s="31" t="s">
        <v>186</v>
      </c>
      <c r="E483" s="35" t="str">
        <f>Translations!$B$477</f>
        <v>Nivelul minim cerut pentru datele de activitate:</v>
      </c>
      <c r="H483" s="40" t="str">
        <f>IF(H454="","",IF(CNTR_Category="A",INDEX(EUwideConstants!$G:$G,MATCH(Q483,EUwideConstants!$Q:$Q,0)),INDEX(EUwideConstants!$N:$N,MATCH(Q483,EUwideConstants!$Q:$Q,0))))</f>
        <v/>
      </c>
      <c r="I483" s="36" t="str">
        <f>IF(H483="","",IF(S483=0,EUconst_NA,IF(ISERROR(S483),"",EUconst_MsgTierActivityLevel &amp; " " &amp;S483)))</f>
        <v/>
      </c>
      <c r="J483" s="37"/>
      <c r="K483" s="37"/>
      <c r="L483" s="37"/>
      <c r="M483" s="37"/>
      <c r="N483" s="38"/>
      <c r="P483" s="39"/>
      <c r="Q483" s="113" t="str">
        <f>EUconst_CNTR_ActivityData&amp;H454</f>
        <v>ActivityData_</v>
      </c>
      <c r="R483" s="39"/>
      <c r="S483" s="42" t="str">
        <f>IF(H483="","",IF(H483=EUconst_NA,"",INDEX(EUwideConstants!$H:$M,MATCH(Q483,EUwideConstants!$Q:$Q,0),MATCH(H483,CNTR_TierList,0))))</f>
        <v/>
      </c>
      <c r="T483" s="30"/>
      <c r="U483" s="30"/>
      <c r="V483" s="30"/>
      <c r="W483" s="30"/>
    </row>
    <row r="484" spans="1:23" s="32" customFormat="1" ht="12.75" customHeight="1" outlineLevel="1" x14ac:dyDescent="0.2">
      <c r="A484" s="30"/>
      <c r="D484" s="31" t="s">
        <v>314</v>
      </c>
      <c r="E484" s="35" t="str">
        <f>Translations!$B$478</f>
        <v>Nivelul utilizat pentru datele de activitate:</v>
      </c>
      <c r="H484" s="227"/>
      <c r="I484" s="36" t="str">
        <f>IF(OR(ISBLANK(H484),H484=EUconst_NoTier),"",IF(S484=0,EUconst_NA,IF(ISERROR(S484),"",EUconst_MsgTierActivityLevel &amp; " " &amp;S484)))</f>
        <v/>
      </c>
      <c r="J484" s="37"/>
      <c r="K484" s="37"/>
      <c r="L484" s="37"/>
      <c r="M484" s="37"/>
      <c r="N484" s="38"/>
      <c r="P484" s="39"/>
      <c r="Q484" s="113" t="str">
        <f>EUconst_CNTR_ActivityData&amp;H454</f>
        <v>ActivityData_</v>
      </c>
      <c r="R484" s="39"/>
      <c r="S484" s="42" t="str">
        <f>IF(ISBLANK(H484),"",IF(H484=EUconst_NA,"",INDEX(EUwideConstants!$H:$M,MATCH(Q484,EUwideConstants!$Q:$Q,0),MATCH(H484,CNTR_TierList,0))))</f>
        <v/>
      </c>
      <c r="T484" s="30"/>
      <c r="U484" s="30"/>
      <c r="V484" s="30"/>
      <c r="W484" s="30"/>
    </row>
    <row r="485" spans="1:23" s="32" customFormat="1" ht="12.75" customHeight="1" outlineLevel="1" x14ac:dyDescent="0.2">
      <c r="A485" s="30"/>
      <c r="D485" s="31" t="s">
        <v>315</v>
      </c>
      <c r="E485" s="35" t="str">
        <f>Translations!$B$479</f>
        <v>Incertitudine constatată:</v>
      </c>
      <c r="H485" s="268"/>
      <c r="I485" s="35" t="str">
        <f>Translations!$B$480</f>
        <v>Observație:</v>
      </c>
      <c r="J485" s="228"/>
      <c r="K485" s="229"/>
      <c r="L485" s="229"/>
      <c r="M485" s="229"/>
      <c r="N485" s="230"/>
      <c r="P485" s="39"/>
      <c r="Q485" s="39"/>
      <c r="R485" s="39"/>
      <c r="S485" s="30"/>
      <c r="T485" s="30"/>
      <c r="U485" s="30"/>
      <c r="V485" s="30"/>
      <c r="W485" s="30"/>
    </row>
    <row r="486" spans="1:23" s="32" customFormat="1" ht="5.0999999999999996" customHeight="1" outlineLevel="1" x14ac:dyDescent="0.2">
      <c r="A486" s="30"/>
      <c r="D486" s="31"/>
      <c r="E486" s="156"/>
      <c r="F486" s="156"/>
      <c r="G486" s="156"/>
      <c r="H486" s="156"/>
      <c r="I486" s="156"/>
      <c r="J486" s="156"/>
      <c r="K486" s="156"/>
      <c r="L486" s="156"/>
      <c r="M486" s="156"/>
      <c r="N486" s="156"/>
      <c r="P486" s="39"/>
      <c r="Q486" s="39"/>
      <c r="R486" s="39"/>
      <c r="S486" s="30"/>
      <c r="T486" s="30"/>
      <c r="U486" s="30"/>
      <c r="V486" s="30"/>
      <c r="W486" s="30"/>
    </row>
    <row r="487" spans="1:23" s="32" customFormat="1" ht="15" customHeight="1" outlineLevel="1" x14ac:dyDescent="0.2">
      <c r="A487" s="30"/>
      <c r="D487" s="1217" t="str">
        <f>Translations!$B$490</f>
        <v>Parametrii de calcul:</v>
      </c>
      <c r="E487" s="1217"/>
      <c r="F487" s="1217"/>
      <c r="G487" s="1217"/>
      <c r="H487" s="1217"/>
      <c r="I487" s="1217"/>
      <c r="J487" s="1217"/>
      <c r="K487" s="1217"/>
      <c r="L487" s="1217"/>
      <c r="M487" s="1217"/>
      <c r="N487" s="1217"/>
      <c r="P487" s="39"/>
      <c r="Q487" s="39"/>
      <c r="R487" s="39"/>
      <c r="S487" s="39"/>
      <c r="T487" s="6"/>
      <c r="U487" s="30"/>
      <c r="V487" s="30"/>
      <c r="W487" s="30"/>
    </row>
    <row r="488" spans="1:23" s="32" customFormat="1" ht="5.0999999999999996" customHeight="1" outlineLevel="1" x14ac:dyDescent="0.2">
      <c r="A488" s="30"/>
      <c r="D488" s="31"/>
      <c r="E488" s="35"/>
      <c r="P488" s="39"/>
      <c r="Q488" s="39"/>
      <c r="R488" s="39"/>
      <c r="S488" s="39"/>
      <c r="T488" s="6"/>
      <c r="U488" s="30"/>
      <c r="V488" s="30"/>
      <c r="W488" s="30"/>
    </row>
    <row r="489" spans="1:23" s="32" customFormat="1" ht="12.75" customHeight="1" outlineLevel="1" x14ac:dyDescent="0.2">
      <c r="A489" s="30"/>
      <c r="D489" s="31" t="s">
        <v>312</v>
      </c>
      <c r="E489" s="35" t="str">
        <f>Translations!$B$515</f>
        <v>Niveluri aplicate pentru parametrii de calcul:</v>
      </c>
      <c r="P489" s="39"/>
      <c r="Q489" s="39"/>
      <c r="R489" s="39"/>
      <c r="S489" s="39"/>
      <c r="T489" s="30"/>
      <c r="U489" s="30"/>
      <c r="V489" s="30"/>
      <c r="W489" s="30"/>
    </row>
    <row r="490" spans="1:23" s="32" customFormat="1" ht="5.0999999999999996" customHeight="1" outlineLevel="1" x14ac:dyDescent="0.2">
      <c r="A490" s="30"/>
      <c r="D490" s="31"/>
      <c r="E490" s="35"/>
      <c r="P490" s="39"/>
      <c r="Q490" s="39"/>
      <c r="R490" s="39"/>
      <c r="S490" s="39"/>
      <c r="T490" s="30"/>
      <c r="U490" s="30"/>
      <c r="V490" s="30"/>
      <c r="W490" s="30"/>
    </row>
    <row r="491" spans="1:23" s="32" customFormat="1" ht="25.5" customHeight="1" outlineLevel="1" x14ac:dyDescent="0.2">
      <c r="A491" s="30"/>
      <c r="E491" s="1221" t="str">
        <f>Translations!$B$516</f>
        <v>Parametrul de calcul</v>
      </c>
      <c r="F491" s="1221"/>
      <c r="G491" s="1221"/>
      <c r="H491" s="62" t="str">
        <f>Translations!$B$517</f>
        <v>Nivel minim cerut</v>
      </c>
      <c r="I491" s="62" t="str">
        <f>Translations!$B$518</f>
        <v>Nivel aplicat</v>
      </c>
      <c r="J491" s="1224" t="str">
        <f>Translations!$B$519</f>
        <v>Text integral pentru nivelul aplicat</v>
      </c>
      <c r="K491" s="1225"/>
      <c r="L491" s="1225"/>
      <c r="M491" s="1225"/>
      <c r="N491" s="1226"/>
      <c r="P491" s="39"/>
      <c r="Q491" s="39"/>
      <c r="R491" s="39"/>
      <c r="S491" s="19" t="s">
        <v>318</v>
      </c>
      <c r="T491" s="30"/>
      <c r="U491" s="30"/>
      <c r="V491" s="30"/>
      <c r="W491" s="64" t="s">
        <v>387</v>
      </c>
    </row>
    <row r="492" spans="1:23" s="32" customFormat="1" ht="12.75" customHeight="1" outlineLevel="1" x14ac:dyDescent="0.2">
      <c r="A492" s="30"/>
      <c r="D492" s="34" t="s">
        <v>316</v>
      </c>
      <c r="E492" s="1216" t="str">
        <f>Translations!$B$520</f>
        <v>Puterea calorică netă (PCN)</v>
      </c>
      <c r="F492" s="1216"/>
      <c r="G492" s="1216"/>
      <c r="H492" s="40" t="str">
        <f>IF(H454="","",IF(CNTR_Category="A",INDEX(EUwideConstants!$G:$G,MATCH(Q492,EUwideConstants!$Q:$Q,0)),INDEX(EUwideConstants!$N:$N,MATCH(Q492,EUwideConstants!$Q:$Q,0))))</f>
        <v/>
      </c>
      <c r="I492" s="227"/>
      <c r="J492" s="1218" t="str">
        <f t="shared" ref="J492:J497" si="29">IF(OR(ISBLANK(I492),I492=EUconst_NoTier),"",IF(S492=0,EUconst_NotApplicable,IF(ISERROR(S492),"",S492)))</f>
        <v/>
      </c>
      <c r="K492" s="1219"/>
      <c r="L492" s="1219"/>
      <c r="M492" s="1219"/>
      <c r="N492" s="1220"/>
      <c r="P492" s="39"/>
      <c r="Q492" s="113" t="str">
        <f>EUconst_CNTR_NCV&amp;H454</f>
        <v>NCV_</v>
      </c>
      <c r="R492" s="39"/>
      <c r="S492" s="41" t="str">
        <f>IF(ISBLANK(I492),"",IF(I492=EUconst_NA,"",INDEX(EUwideConstants!$H:$M,MATCH(Q492,EUwideConstants!$Q:$Q,0),MATCH(I492,CNTR_TierList,0))))</f>
        <v/>
      </c>
      <c r="T492" s="30"/>
      <c r="U492" s="30"/>
      <c r="V492" s="30"/>
      <c r="W492" s="42" t="b">
        <f t="shared" ref="W492:W497" si="30">(H492=EUconst_NA)</f>
        <v>0</v>
      </c>
    </row>
    <row r="493" spans="1:23" s="32" customFormat="1" ht="12.75" customHeight="1" outlineLevel="1" x14ac:dyDescent="0.2">
      <c r="A493" s="30"/>
      <c r="D493" s="34" t="s">
        <v>317</v>
      </c>
      <c r="E493" s="1216" t="str">
        <f>Translations!$B$521</f>
        <v>Factor de emisie (preliminar)</v>
      </c>
      <c r="F493" s="1216"/>
      <c r="G493" s="1216"/>
      <c r="H493" s="40" t="str">
        <f>IF(H454="","",IF(CNTR_Category="A",INDEX(EUwideConstants!$G:$G,MATCH(Q493,EUwideConstants!$Q:$Q,0)),INDEX(EUwideConstants!$N:$N,MATCH(Q493,EUwideConstants!$Q:$Q,0))))</f>
        <v/>
      </c>
      <c r="I493" s="227"/>
      <c r="J493" s="1218" t="str">
        <f t="shared" si="29"/>
        <v/>
      </c>
      <c r="K493" s="1219"/>
      <c r="L493" s="1219"/>
      <c r="M493" s="1219"/>
      <c r="N493" s="1220"/>
      <c r="P493" s="39"/>
      <c r="Q493" s="113" t="str">
        <f>EUconst_CNTR_EF&amp;H454</f>
        <v>EF_</v>
      </c>
      <c r="R493" s="39"/>
      <c r="S493" s="41" t="str">
        <f>IF(ISBLANK(I493),"",IF(I493=EUconst_NA,"",INDEX(EUwideConstants!$H:$M,MATCH(Q493,EUwideConstants!$Q:$Q,0),MATCH(I493,CNTR_TierList,0))))</f>
        <v/>
      </c>
      <c r="T493" s="30"/>
      <c r="U493" s="30"/>
      <c r="V493" s="30"/>
      <c r="W493" s="42" t="b">
        <f t="shared" si="30"/>
        <v>0</v>
      </c>
    </row>
    <row r="494" spans="1:23" s="32" customFormat="1" ht="12.75" customHeight="1" outlineLevel="1" x14ac:dyDescent="0.2">
      <c r="A494" s="30"/>
      <c r="D494" s="34" t="s">
        <v>475</v>
      </c>
      <c r="E494" s="1216" t="str">
        <f>Translations!$B$522</f>
        <v>Factor de oxidare</v>
      </c>
      <c r="F494" s="1216"/>
      <c r="G494" s="1216"/>
      <c r="H494" s="40" t="str">
        <f>IF(H454="","",IF(CNTR_Category="A",INDEX(EUwideConstants!$G:$G,MATCH(Q494,EUwideConstants!$Q:$Q,0)),INDEX(EUwideConstants!$N:$N,MATCH(Q494,EUwideConstants!$Q:$Q,0))))</f>
        <v/>
      </c>
      <c r="I494" s="227"/>
      <c r="J494" s="1218" t="str">
        <f t="shared" si="29"/>
        <v/>
      </c>
      <c r="K494" s="1219"/>
      <c r="L494" s="1219"/>
      <c r="M494" s="1219"/>
      <c r="N494" s="1220"/>
      <c r="P494" s="39"/>
      <c r="Q494" s="113" t="str">
        <f>EUconst_CNTR_OxidationFactor&amp;H454</f>
        <v>OxF_</v>
      </c>
      <c r="R494" s="39"/>
      <c r="S494" s="41" t="str">
        <f>IF(ISBLANK(I494),"",IF(I494=EUconst_NA,"",INDEX(EUwideConstants!$H:$M,MATCH(Q494,EUwideConstants!$Q:$Q,0),MATCH(I494,CNTR_TierList,0))))</f>
        <v/>
      </c>
      <c r="T494" s="30"/>
      <c r="U494" s="30"/>
      <c r="V494" s="30"/>
      <c r="W494" s="42" t="b">
        <f t="shared" si="30"/>
        <v>0</v>
      </c>
    </row>
    <row r="495" spans="1:23" s="32" customFormat="1" ht="12.75" customHeight="1" outlineLevel="1" x14ac:dyDescent="0.2">
      <c r="A495" s="30"/>
      <c r="D495" s="34" t="s">
        <v>476</v>
      </c>
      <c r="E495" s="1216" t="str">
        <f>Translations!$B$523</f>
        <v>Factor de conversie</v>
      </c>
      <c r="F495" s="1216"/>
      <c r="G495" s="1216"/>
      <c r="H495" s="40" t="str">
        <f>IF(H454="","",IF(CNTR_Category="A",INDEX(EUwideConstants!$G:$G,MATCH(Q495,EUwideConstants!$Q:$Q,0)),INDEX(EUwideConstants!$N:$N,MATCH(Q495,EUwideConstants!$Q:$Q,0))))</f>
        <v/>
      </c>
      <c r="I495" s="227"/>
      <c r="J495" s="1218" t="str">
        <f t="shared" si="29"/>
        <v/>
      </c>
      <c r="K495" s="1219"/>
      <c r="L495" s="1219"/>
      <c r="M495" s="1219"/>
      <c r="N495" s="1220"/>
      <c r="P495" s="39"/>
      <c r="Q495" s="113" t="str">
        <f>EUconst_CNTR_ConversionFactor&amp;H454</f>
        <v>ConvF_</v>
      </c>
      <c r="R495" s="39"/>
      <c r="S495" s="41" t="str">
        <f>IF(ISBLANK(I495),"",IF(I495=EUconst_NA,"",INDEX(EUwideConstants!$H:$M,MATCH(Q495,EUwideConstants!$Q:$Q,0),MATCH(I495,CNTR_TierList,0))))</f>
        <v/>
      </c>
      <c r="T495" s="30"/>
      <c r="U495" s="30"/>
      <c r="V495" s="30"/>
      <c r="W495" s="42" t="b">
        <f t="shared" si="30"/>
        <v>0</v>
      </c>
    </row>
    <row r="496" spans="1:23" s="32" customFormat="1" ht="12.75" customHeight="1" outlineLevel="1" x14ac:dyDescent="0.2">
      <c r="A496" s="30"/>
      <c r="D496" s="34" t="s">
        <v>477</v>
      </c>
      <c r="E496" s="1216" t="str">
        <f>Translations!$B$524</f>
        <v>Conținutul de carbon</v>
      </c>
      <c r="F496" s="1216"/>
      <c r="G496" s="1216"/>
      <c r="H496" s="40" t="str">
        <f>IF(H454="","",IF(CNTR_Category="A",INDEX(EUwideConstants!$G:$G,MATCH(Q496,EUwideConstants!$Q:$Q,0)),INDEX(EUwideConstants!$N:$N,MATCH(Q496,EUwideConstants!$Q:$Q,0))))</f>
        <v/>
      </c>
      <c r="I496" s="227"/>
      <c r="J496" s="1218" t="str">
        <f t="shared" si="29"/>
        <v/>
      </c>
      <c r="K496" s="1219"/>
      <c r="L496" s="1219"/>
      <c r="M496" s="1219"/>
      <c r="N496" s="1220"/>
      <c r="P496" s="244"/>
      <c r="Q496" s="113" t="str">
        <f>EUconst_CNTR_CarbonContent&amp;H454</f>
        <v>CarbC_</v>
      </c>
      <c r="R496" s="39"/>
      <c r="S496" s="41" t="str">
        <f>IF(ISBLANK(I496),"",IF(I496=EUconst_NA,"",INDEX(EUwideConstants!$H:$M,MATCH(Q496,EUwideConstants!$Q:$Q,0),MATCH(I496,CNTR_TierList,0))))</f>
        <v/>
      </c>
      <c r="T496" s="30"/>
      <c r="U496" s="30"/>
      <c r="V496" s="30"/>
      <c r="W496" s="42" t="b">
        <f t="shared" si="30"/>
        <v>0</v>
      </c>
    </row>
    <row r="497" spans="1:23" s="32" customFormat="1" ht="12.75" customHeight="1" outlineLevel="1" x14ac:dyDescent="0.2">
      <c r="A497" s="30"/>
      <c r="D497" s="34" t="s">
        <v>478</v>
      </c>
      <c r="E497" s="1216" t="str">
        <f>Translations!$B$525</f>
        <v>Fracțiunea de biomasă (dacă este cazul)</v>
      </c>
      <c r="F497" s="1216"/>
      <c r="G497" s="1216"/>
      <c r="H497" s="40" t="str">
        <f>IF(H454="","",IF(CNTR_Category="A",INDEX(EUwideConstants!$G:$G,MATCH(Q497,EUwideConstants!$Q:$Q,0)),INDEX(EUwideConstants!$N:$N,MATCH(Q497,EUwideConstants!$Q:$Q,0))))</f>
        <v/>
      </c>
      <c r="I497" s="227"/>
      <c r="J497" s="1218" t="str">
        <f t="shared" si="29"/>
        <v/>
      </c>
      <c r="K497" s="1219"/>
      <c r="L497" s="1219"/>
      <c r="M497" s="1219"/>
      <c r="N497" s="1220"/>
      <c r="P497" s="39"/>
      <c r="Q497" s="113" t="str">
        <f>EUconst_CNTR_BiomassContent&amp;H454</f>
        <v>BioC_</v>
      </c>
      <c r="R497" s="39"/>
      <c r="S497" s="41" t="str">
        <f>IF(ISBLANK(I497),"",IF(I497=EUconst_NA,"",INDEX(EUwideConstants!$H:$M,MATCH(Q497,EUwideConstants!$Q:$Q,0),MATCH(I497,CNTR_TierList,0))))</f>
        <v/>
      </c>
      <c r="T497" s="30"/>
      <c r="U497" s="30"/>
      <c r="V497" s="30"/>
      <c r="W497" s="42" t="b">
        <f t="shared" si="30"/>
        <v>0</v>
      </c>
    </row>
    <row r="498" spans="1:23" s="32" customFormat="1" outlineLevel="1" x14ac:dyDescent="0.2">
      <c r="A498" s="30"/>
      <c r="D498" s="31"/>
      <c r="E498" s="156"/>
      <c r="F498" s="156"/>
      <c r="G498" s="156"/>
      <c r="H498" s="156"/>
      <c r="I498" s="156"/>
      <c r="J498" s="156"/>
      <c r="K498" s="156"/>
      <c r="L498" s="156"/>
      <c r="M498" s="156"/>
      <c r="N498" s="156"/>
      <c r="P498" s="39"/>
      <c r="Q498" s="30"/>
      <c r="R498" s="30"/>
      <c r="S498" s="30"/>
      <c r="T498" s="30"/>
      <c r="U498" s="30"/>
      <c r="V498" s="30"/>
      <c r="W498" s="30"/>
    </row>
    <row r="499" spans="1:23" s="32" customFormat="1" outlineLevel="1" x14ac:dyDescent="0.2">
      <c r="A499" s="30"/>
      <c r="D499" s="31" t="s">
        <v>405</v>
      </c>
      <c r="E499" s="35" t="str">
        <f>Translations!$B$534</f>
        <v>Detalii privind parametrii de calcul:</v>
      </c>
      <c r="F499" s="156"/>
      <c r="G499" s="156"/>
      <c r="H499" s="156"/>
      <c r="I499" s="156"/>
      <c r="J499" s="156"/>
      <c r="K499" s="156"/>
      <c r="L499" s="156"/>
      <c r="M499" s="156"/>
      <c r="N499" s="156"/>
      <c r="P499" s="39"/>
      <c r="Q499" s="30"/>
      <c r="R499" s="30"/>
      <c r="S499" s="30"/>
      <c r="T499" s="30"/>
      <c r="U499" s="30"/>
      <c r="V499" s="30"/>
      <c r="W499" s="30"/>
    </row>
    <row r="500" spans="1:23" s="32" customFormat="1" ht="5.0999999999999996" customHeight="1" outlineLevel="1" x14ac:dyDescent="0.2">
      <c r="A500" s="30"/>
      <c r="D500" s="31"/>
      <c r="E500" s="156"/>
      <c r="F500" s="156"/>
      <c r="G500" s="156"/>
      <c r="H500" s="156"/>
      <c r="I500" s="156"/>
      <c r="J500" s="156"/>
      <c r="K500" s="156"/>
      <c r="L500" s="156"/>
      <c r="M500" s="156"/>
      <c r="N500" s="156"/>
      <c r="P500" s="39"/>
      <c r="Q500" s="30"/>
      <c r="R500" s="30"/>
      <c r="S500" s="30"/>
      <c r="T500" s="30"/>
      <c r="U500" s="30"/>
      <c r="V500" s="30"/>
      <c r="W500" s="30"/>
    </row>
    <row r="501" spans="1:23" s="32" customFormat="1" ht="25.5" customHeight="1" outlineLevel="1" x14ac:dyDescent="0.2">
      <c r="A501" s="30"/>
      <c r="E501" s="1221" t="str">
        <f t="shared" ref="E501:E507" si="31">E491</f>
        <v>Parametrul de calcul</v>
      </c>
      <c r="F501" s="1221"/>
      <c r="G501" s="1221"/>
      <c r="H501" s="62" t="str">
        <f>I491</f>
        <v>Nivel aplicat</v>
      </c>
      <c r="I501" s="63" t="str">
        <f>Translations!$B$535</f>
        <v>Valoare implicită</v>
      </c>
      <c r="J501" s="63" t="str">
        <f>Translations!$B$536</f>
        <v>Unitate</v>
      </c>
      <c r="K501" s="63" t="str">
        <f>Translations!$B$537</f>
        <v>Ref. sursă</v>
      </c>
      <c r="L501" s="63" t="str">
        <f>Translations!$B$538</f>
        <v>Ref. analiză</v>
      </c>
      <c r="M501" s="63" t="str">
        <f>Translations!$B$539</f>
        <v>Ref. eșantionare</v>
      </c>
      <c r="N501" s="63" t="str">
        <f>Translations!$B$540</f>
        <v>Frecvența analizei</v>
      </c>
      <c r="P501" s="39"/>
      <c r="Q501" s="30"/>
      <c r="R501" s="30"/>
      <c r="S501" s="64" t="s">
        <v>131</v>
      </c>
      <c r="T501" s="30"/>
      <c r="U501" s="30"/>
      <c r="V501" s="30"/>
      <c r="W501" s="64" t="s">
        <v>387</v>
      </c>
    </row>
    <row r="502" spans="1:23" s="32" customFormat="1" ht="12.75" customHeight="1" outlineLevel="1" x14ac:dyDescent="0.2">
      <c r="A502" s="30"/>
      <c r="D502" s="34" t="s">
        <v>316</v>
      </c>
      <c r="E502" s="1216" t="str">
        <f t="shared" si="31"/>
        <v>Puterea calorică netă (PCN)</v>
      </c>
      <c r="F502" s="1216"/>
      <c r="G502" s="1216"/>
      <c r="H502" s="40" t="str">
        <f t="shared" ref="H502:H507" si="32">IF(OR(ISBLANK(I492),I492=EUconst_NA),"",I492)</f>
        <v/>
      </c>
      <c r="I502" s="227"/>
      <c r="J502" s="227"/>
      <c r="K502" s="249"/>
      <c r="L502" s="248"/>
      <c r="M502" s="316"/>
      <c r="N502" s="231"/>
      <c r="P502" s="244"/>
      <c r="Q502" s="30"/>
      <c r="R502" s="30"/>
      <c r="S502" s="75" t="str">
        <f>IF(H502="","",IF(I492=EUconst_NA,"",INDEX(EUwideConstants!$AJ:$AN,MATCH(Q492,EUwideConstants!$Q:$Q,0),MATCH(I492,CNTR_TierList,0))))</f>
        <v/>
      </c>
      <c r="T502" s="30"/>
      <c r="U502" s="30"/>
      <c r="V502" s="30"/>
      <c r="W502" s="42" t="b">
        <f t="shared" ref="W502:W507" si="33">OR(H502="",H502=EUconst_NA,J492=EUconst_NotApplicable)</f>
        <v>1</v>
      </c>
    </row>
    <row r="503" spans="1:23" s="32" customFormat="1" ht="12.75" customHeight="1" outlineLevel="1" x14ac:dyDescent="0.2">
      <c r="A503" s="30"/>
      <c r="D503" s="34" t="s">
        <v>317</v>
      </c>
      <c r="E503" s="1216" t="str">
        <f t="shared" si="31"/>
        <v>Factor de emisie (preliminar)</v>
      </c>
      <c r="F503" s="1216"/>
      <c r="G503" s="1216"/>
      <c r="H503" s="40" t="str">
        <f t="shared" si="32"/>
        <v/>
      </c>
      <c r="I503" s="232"/>
      <c r="J503" s="227"/>
      <c r="K503" s="248"/>
      <c r="L503" s="316"/>
      <c r="M503" s="248"/>
      <c r="N503" s="231"/>
      <c r="P503" s="39"/>
      <c r="Q503" s="30"/>
      <c r="R503" s="30"/>
      <c r="S503" s="75" t="str">
        <f>IF(H503="","",IF(I493=EUconst_NA,"",INDEX(EUwideConstants!$AJ:$AN,MATCH(Q493,EUwideConstants!$Q:$Q,0),MATCH(I493,CNTR_TierList,0))))</f>
        <v/>
      </c>
      <c r="T503" s="30"/>
      <c r="U503" s="30"/>
      <c r="V503" s="30"/>
      <c r="W503" s="42" t="b">
        <f t="shared" si="33"/>
        <v>1</v>
      </c>
    </row>
    <row r="504" spans="1:23" s="32" customFormat="1" ht="12.75" customHeight="1" outlineLevel="1" x14ac:dyDescent="0.2">
      <c r="A504" s="30"/>
      <c r="D504" s="34" t="s">
        <v>475</v>
      </c>
      <c r="E504" s="1216" t="str">
        <f t="shared" si="31"/>
        <v>Factor de oxidare</v>
      </c>
      <c r="F504" s="1216"/>
      <c r="G504" s="1216"/>
      <c r="H504" s="40" t="str">
        <f t="shared" si="32"/>
        <v/>
      </c>
      <c r="I504" s="227"/>
      <c r="J504" s="227"/>
      <c r="K504" s="248"/>
      <c r="L504" s="248"/>
      <c r="M504" s="248"/>
      <c r="N504" s="231"/>
      <c r="P504" s="39"/>
      <c r="Q504" s="30"/>
      <c r="R504" s="30"/>
      <c r="S504" s="75" t="str">
        <f>IF(H504="","",IF(I494=EUconst_NA,"",INDEX(EUwideConstants!$AJ:$AN,MATCH(Q494,EUwideConstants!$Q:$Q,0),MATCH(I494,CNTR_TierList,0))))</f>
        <v/>
      </c>
      <c r="T504" s="30"/>
      <c r="U504" s="30"/>
      <c r="V504" s="30"/>
      <c r="W504" s="42" t="b">
        <f t="shared" si="33"/>
        <v>1</v>
      </c>
    </row>
    <row r="505" spans="1:23" s="32" customFormat="1" ht="12.75" customHeight="1" outlineLevel="1" x14ac:dyDescent="0.2">
      <c r="A505" s="30"/>
      <c r="D505" s="34" t="s">
        <v>476</v>
      </c>
      <c r="E505" s="1216" t="str">
        <f t="shared" si="31"/>
        <v>Factor de conversie</v>
      </c>
      <c r="F505" s="1216"/>
      <c r="G505" s="1216"/>
      <c r="H505" s="40" t="str">
        <f t="shared" si="32"/>
        <v/>
      </c>
      <c r="I505" s="227"/>
      <c r="J505" s="227"/>
      <c r="K505" s="248"/>
      <c r="L505" s="248"/>
      <c r="M505" s="248"/>
      <c r="N505" s="231"/>
      <c r="P505" s="39"/>
      <c r="Q505" s="30"/>
      <c r="R505" s="30"/>
      <c r="S505" s="75" t="str">
        <f>IF(H505="","",IF(I495=EUconst_NA,"",INDEX(EUwideConstants!$AJ:$AN,MATCH(Q495,EUwideConstants!$Q:$Q,0),MATCH(I495,CNTR_TierList,0))))</f>
        <v/>
      </c>
      <c r="T505" s="30"/>
      <c r="U505" s="30"/>
      <c r="V505" s="30"/>
      <c r="W505" s="42" t="b">
        <f t="shared" si="33"/>
        <v>1</v>
      </c>
    </row>
    <row r="506" spans="1:23" s="32" customFormat="1" ht="12.75" customHeight="1" outlineLevel="1" x14ac:dyDescent="0.2">
      <c r="A506" s="30"/>
      <c r="D506" s="34" t="s">
        <v>477</v>
      </c>
      <c r="E506" s="1216" t="str">
        <f t="shared" si="31"/>
        <v>Conținutul de carbon</v>
      </c>
      <c r="F506" s="1216"/>
      <c r="G506" s="1216"/>
      <c r="H506" s="40" t="str">
        <f t="shared" si="32"/>
        <v/>
      </c>
      <c r="I506" s="227"/>
      <c r="J506" s="227"/>
      <c r="K506" s="248"/>
      <c r="L506" s="248"/>
      <c r="M506" s="248"/>
      <c r="N506" s="231"/>
      <c r="P506" s="39"/>
      <c r="Q506" s="30"/>
      <c r="R506" s="30"/>
      <c r="S506" s="75" t="str">
        <f>IF(H506="","",IF(I496=EUconst_NA,"",INDEX(EUwideConstants!$AJ:$AN,MATCH(Q496,EUwideConstants!$Q:$Q,0),MATCH(I496,CNTR_TierList,0))))</f>
        <v/>
      </c>
      <c r="T506" s="30"/>
      <c r="U506" s="30"/>
      <c r="V506" s="30"/>
      <c r="W506" s="42" t="b">
        <f t="shared" si="33"/>
        <v>1</v>
      </c>
    </row>
    <row r="507" spans="1:23" s="32" customFormat="1" ht="12.75" customHeight="1" outlineLevel="1" x14ac:dyDescent="0.2">
      <c r="A507" s="30"/>
      <c r="D507" s="34" t="s">
        <v>478</v>
      </c>
      <c r="E507" s="1216" t="str">
        <f t="shared" si="31"/>
        <v>Fracțiunea de biomasă (dacă este cazul)</v>
      </c>
      <c r="F507" s="1216"/>
      <c r="G507" s="1216"/>
      <c r="H507" s="40" t="str">
        <f t="shared" si="32"/>
        <v/>
      </c>
      <c r="I507" s="227"/>
      <c r="J507" s="232"/>
      <c r="K507" s="248"/>
      <c r="L507" s="248"/>
      <c r="M507" s="248"/>
      <c r="N507" s="231"/>
      <c r="P507" s="58"/>
      <c r="Q507" s="30"/>
      <c r="R507" s="30"/>
      <c r="S507" s="75" t="str">
        <f>IF(H507="","",IF(I497=EUconst_NA,"",INDEX(EUwideConstants!$AJ:$AN,MATCH(Q497,EUwideConstants!$Q:$Q,0),MATCH(I497,CNTR_TierList,0))))</f>
        <v/>
      </c>
      <c r="T507" s="30"/>
      <c r="U507" s="30"/>
      <c r="V507" s="30"/>
      <c r="W507" s="42" t="b">
        <f t="shared" si="33"/>
        <v>1</v>
      </c>
    </row>
    <row r="508" spans="1:23" s="32" customFormat="1" ht="12.75" customHeight="1" outlineLevel="1" x14ac:dyDescent="0.2">
      <c r="A508" s="30"/>
      <c r="D508" s="31"/>
      <c r="P508" s="39"/>
      <c r="Q508" s="30"/>
      <c r="R508" s="30"/>
      <c r="S508" s="30"/>
      <c r="T508" s="30"/>
      <c r="U508" s="30"/>
      <c r="V508" s="30"/>
      <c r="W508" s="30"/>
    </row>
    <row r="509" spans="1:23" s="32" customFormat="1" ht="15" customHeight="1" outlineLevel="1" x14ac:dyDescent="0.2">
      <c r="A509" s="30"/>
      <c r="D509" s="1217" t="str">
        <f>Translations!$B$545</f>
        <v>Observații și explicații:</v>
      </c>
      <c r="E509" s="1217"/>
      <c r="F509" s="1217"/>
      <c r="G509" s="1217"/>
      <c r="H509" s="1217"/>
      <c r="I509" s="1217"/>
      <c r="J509" s="1217"/>
      <c r="K509" s="1217"/>
      <c r="L509" s="1217"/>
      <c r="M509" s="1217"/>
      <c r="N509" s="1217"/>
      <c r="P509" s="39"/>
      <c r="Q509" s="39"/>
      <c r="R509" s="39"/>
      <c r="S509" s="39"/>
      <c r="T509" s="6"/>
      <c r="U509" s="30"/>
      <c r="V509" s="30"/>
      <c r="W509" s="30"/>
    </row>
    <row r="510" spans="1:23" s="32" customFormat="1" ht="5.0999999999999996" customHeight="1" outlineLevel="1" x14ac:dyDescent="0.2">
      <c r="A510" s="30"/>
      <c r="D510" s="31"/>
      <c r="P510" s="39"/>
      <c r="Q510" s="30"/>
      <c r="R510" s="30"/>
      <c r="S510" s="30"/>
      <c r="T510" s="30"/>
      <c r="U510" s="30"/>
      <c r="V510" s="30"/>
      <c r="W510" s="30"/>
    </row>
    <row r="511" spans="1:23" s="32" customFormat="1" outlineLevel="1" x14ac:dyDescent="0.2">
      <c r="A511" s="30"/>
      <c r="D511" s="31" t="s">
        <v>406</v>
      </c>
      <c r="E511" s="1222" t="str">
        <f>Translations!$B$1198</f>
        <v>Observații și justificare dacă nu se aplică nivelurile necesare:</v>
      </c>
      <c r="F511" s="1222"/>
      <c r="G511" s="1222"/>
      <c r="H511" s="1222"/>
      <c r="I511" s="1222"/>
      <c r="J511" s="1222"/>
      <c r="K511" s="1222"/>
      <c r="L511" s="1222"/>
      <c r="M511" s="1222"/>
      <c r="N511" s="1222"/>
      <c r="P511" s="39"/>
      <c r="Q511" s="30"/>
      <c r="R511" s="30"/>
      <c r="S511" s="30"/>
      <c r="T511" s="30"/>
      <c r="U511" s="30"/>
      <c r="V511" s="30"/>
      <c r="W511" s="30"/>
    </row>
    <row r="512" spans="1:23" s="32" customFormat="1" ht="5.0999999999999996" customHeight="1" outlineLevel="1" x14ac:dyDescent="0.2">
      <c r="A512" s="30"/>
      <c r="D512" s="31"/>
      <c r="E512" s="59"/>
      <c r="P512" s="39"/>
      <c r="Q512" s="30"/>
      <c r="R512" s="30"/>
      <c r="S512" s="30"/>
      <c r="T512" s="30"/>
      <c r="U512" s="30"/>
      <c r="V512" s="30"/>
      <c r="W512" s="30"/>
    </row>
    <row r="513" spans="1:23" s="32" customFormat="1" ht="12.75" customHeight="1" outlineLevel="1" x14ac:dyDescent="0.2">
      <c r="A513" s="30"/>
      <c r="D513" s="31"/>
      <c r="E513" s="1223"/>
      <c r="F513" s="1137"/>
      <c r="G513" s="1137"/>
      <c r="H513" s="1137"/>
      <c r="I513" s="1137"/>
      <c r="J513" s="1137"/>
      <c r="K513" s="1137"/>
      <c r="L513" s="1137"/>
      <c r="M513" s="1137"/>
      <c r="N513" s="1138"/>
      <c r="P513" s="39"/>
      <c r="Q513" s="30"/>
      <c r="R513" s="30"/>
      <c r="S513" s="30"/>
      <c r="T513" s="30"/>
      <c r="U513" s="30"/>
      <c r="V513" s="30"/>
      <c r="W513" s="30"/>
    </row>
    <row r="514" spans="1:23" s="32" customFormat="1" ht="12.75" customHeight="1" outlineLevel="1" x14ac:dyDescent="0.2">
      <c r="A514" s="30"/>
      <c r="D514" s="31"/>
      <c r="E514" s="1214"/>
      <c r="F514" s="1132"/>
      <c r="G514" s="1132"/>
      <c r="H514" s="1132"/>
      <c r="I514" s="1132"/>
      <c r="J514" s="1132"/>
      <c r="K514" s="1132"/>
      <c r="L514" s="1132"/>
      <c r="M514" s="1132"/>
      <c r="N514" s="1133"/>
      <c r="P514" s="39"/>
      <c r="Q514" s="30"/>
      <c r="R514" s="30"/>
      <c r="S514" s="30"/>
      <c r="T514" s="30"/>
      <c r="U514" s="30"/>
      <c r="V514" s="30"/>
      <c r="W514" s="30"/>
    </row>
    <row r="515" spans="1:23" s="32" customFormat="1" ht="12.75" customHeight="1" outlineLevel="1" x14ac:dyDescent="0.2">
      <c r="A515" s="30"/>
      <c r="D515" s="31"/>
      <c r="E515" s="1215"/>
      <c r="F515" s="1145"/>
      <c r="G515" s="1145"/>
      <c r="H515" s="1145"/>
      <c r="I515" s="1145"/>
      <c r="J515" s="1145"/>
      <c r="K515" s="1145"/>
      <c r="L515" s="1145"/>
      <c r="M515" s="1145"/>
      <c r="N515" s="1146"/>
      <c r="P515" s="39"/>
      <c r="Q515" s="30"/>
      <c r="R515" s="30"/>
      <c r="S515" s="30"/>
      <c r="T515" s="30"/>
      <c r="U515" s="30"/>
      <c r="V515" s="30"/>
      <c r="W515" s="30"/>
    </row>
    <row r="516" spans="1:23" ht="12.75" customHeight="1" thickBot="1" x14ac:dyDescent="0.25">
      <c r="A516" s="90"/>
      <c r="C516" s="66"/>
      <c r="D516" s="67"/>
      <c r="E516" s="68"/>
      <c r="F516" s="66"/>
      <c r="G516" s="69"/>
      <c r="H516" s="69"/>
      <c r="I516" s="69"/>
      <c r="J516" s="69"/>
      <c r="K516" s="69"/>
      <c r="L516" s="69"/>
      <c r="M516" s="69"/>
      <c r="N516" s="69"/>
      <c r="O516" s="32"/>
      <c r="P516" s="19"/>
      <c r="Q516" s="90"/>
      <c r="R516" s="90"/>
      <c r="S516" s="132"/>
      <c r="T516" s="90"/>
      <c r="U516" s="90"/>
      <c r="V516" s="90"/>
      <c r="W516" s="90"/>
    </row>
    <row r="517" spans="1:23" ht="12.75" customHeight="1" thickBot="1" x14ac:dyDescent="0.25">
      <c r="A517" s="90"/>
      <c r="D517" s="15"/>
      <c r="E517" s="29"/>
      <c r="G517" s="17"/>
      <c r="H517" s="17"/>
      <c r="I517" s="17"/>
      <c r="J517" s="17"/>
      <c r="L517" s="17"/>
      <c r="M517" s="17"/>
      <c r="N517" s="17"/>
      <c r="O517" s="32"/>
      <c r="P517" s="19"/>
      <c r="Q517" s="90"/>
      <c r="R517" s="90"/>
      <c r="S517" s="80" t="s">
        <v>171</v>
      </c>
      <c r="T517" s="131" t="s">
        <v>172</v>
      </c>
      <c r="U517" s="131" t="s">
        <v>173</v>
      </c>
      <c r="V517" s="90"/>
      <c r="W517" s="90"/>
    </row>
    <row r="518" spans="1:23" s="219" customFormat="1" ht="15" customHeight="1" thickBot="1" x14ac:dyDescent="0.25">
      <c r="A518" s="95"/>
      <c r="B518" s="44"/>
      <c r="C518" s="45" t="str">
        <f>"F"&amp;Q518</f>
        <v>F7</v>
      </c>
      <c r="D518" s="1217" t="str">
        <f>CONCATENATE(Euconst_SourceStream," ", Q518,":")</f>
        <v>Flux de sursă 7:</v>
      </c>
      <c r="E518" s="1217"/>
      <c r="F518" s="1217"/>
      <c r="G518" s="1244"/>
      <c r="H518" s="1245" t="str">
        <f>IF(INDEX(C_InstallationDescription!$F$192:$F$202,MATCH(C518,C_InstallationDescription!$E$192:$E$202,0))&gt;0,INDEX(C_InstallationDescription!$F$192:$F$202,MATCH(C518,C_InstallationDescription!$E$192:$E$202,0)),"")</f>
        <v/>
      </c>
      <c r="I518" s="1245"/>
      <c r="J518" s="1245"/>
      <c r="K518" s="1245"/>
      <c r="L518" s="1246"/>
      <c r="M518" s="1247" t="str">
        <f>IF(S518=TRUE,IF(U518="",T518,U518),"")</f>
        <v/>
      </c>
      <c r="N518" s="1248"/>
      <c r="O518" s="32"/>
      <c r="P518" s="52"/>
      <c r="Q518" s="43">
        <f>Q452+1</f>
        <v>7</v>
      </c>
      <c r="R518" s="47"/>
      <c r="S518" s="51" t="b">
        <f>IF(INDEX(C_InstallationDescription!$M:$M,MATCH(Q520,C_InstallationDescription!$Q:$Q,0))="",FALSE,TRUE)</f>
        <v>0</v>
      </c>
      <c r="T518" s="113" t="str">
        <f>IF(S518=TRUE,INDEX(C_InstallationDescription!$M:$M,MATCH(Q520,C_InstallationDescription!$Q:$Q,0)),"")</f>
        <v/>
      </c>
      <c r="U518" s="51" t="str">
        <f>IF(S518=TRUE,IF(ISBLANK(INDEX(C_InstallationDescription!$N:$N,MATCH(Q520,C_InstallationDescription!$Q:$Q,0))),"",INDEX(C_InstallationDescription!$N:$N,MATCH(Q520,C_InstallationDescription!$Q:$Q,0))),"")</f>
        <v/>
      </c>
      <c r="V518" s="47"/>
      <c r="W518" s="47"/>
    </row>
    <row r="519" spans="1:23" s="32" customFormat="1" ht="5.0999999999999996" customHeight="1" x14ac:dyDescent="0.2">
      <c r="A519" s="90"/>
      <c r="B519" s="8"/>
      <c r="C519" s="8"/>
      <c r="D519" s="8"/>
      <c r="E519" s="8"/>
      <c r="F519" s="8"/>
      <c r="G519" s="8"/>
      <c r="H519" s="8"/>
      <c r="I519" s="8"/>
      <c r="J519" s="8"/>
      <c r="K519" s="8"/>
      <c r="L519" s="8"/>
      <c r="M519" s="7"/>
      <c r="N519" s="7"/>
      <c r="P519" s="22"/>
      <c r="Q519" s="14"/>
      <c r="R519" s="30"/>
      <c r="S519" s="30"/>
      <c r="T519" s="30"/>
      <c r="U519" s="30"/>
      <c r="V519" s="30"/>
      <c r="W519" s="30"/>
    </row>
    <row r="520" spans="1:23" s="32" customFormat="1" ht="12.75" customHeight="1" x14ac:dyDescent="0.2">
      <c r="A520" s="90"/>
      <c r="B520" s="8"/>
      <c r="C520" s="8"/>
      <c r="D520" s="31"/>
      <c r="E520" s="1097" t="str">
        <f>Translations!$B$437</f>
        <v>Tipul fluxului de sursă:</v>
      </c>
      <c r="F520" s="1097"/>
      <c r="G520" s="1098"/>
      <c r="H520" s="1249" t="str">
        <f>IF(INDEX(C_InstallationDescription!$I$192:$I$202,MATCH(C518,C_InstallationDescription!$E$192:$E$202,0))&gt;0,INDEX(C_InstallationDescription!$I$192:$I$202,MATCH(C518,C_InstallationDescription!$E$192:$E$202,0)),"")</f>
        <v/>
      </c>
      <c r="I520" s="1250"/>
      <c r="J520" s="1250"/>
      <c r="K520" s="1250"/>
      <c r="L520" s="1251"/>
      <c r="P520" s="22"/>
      <c r="Q520" s="50" t="str">
        <f>EUconst_CNTR_SourceCategory&amp;C518</f>
        <v>SourceCategory_F7</v>
      </c>
      <c r="R520" s="30"/>
      <c r="S520" s="30"/>
      <c r="T520" s="30"/>
      <c r="U520" s="30"/>
      <c r="V520" s="30"/>
      <c r="W520" s="30"/>
    </row>
    <row r="521" spans="1:23" s="32" customFormat="1" outlineLevel="1" x14ac:dyDescent="0.2">
      <c r="A521" s="30"/>
      <c r="B521" s="8"/>
      <c r="C521" s="8"/>
      <c r="D521" s="48"/>
      <c r="E521" s="1097" t="str">
        <f>Translations!$B$438</f>
        <v>Metoda aplicabilă conform RMR:</v>
      </c>
      <c r="F521" s="1097"/>
      <c r="G521" s="1098"/>
      <c r="H521" s="1240" t="str">
        <f>IF(H520="","",INDEX(EUwideConstants!$F$261:$F$320,MATCH(H520,EUConst_TierActivityListNames,0)))</f>
        <v/>
      </c>
      <c r="I521" s="1240"/>
      <c r="J521" s="1240"/>
      <c r="K521" s="1240"/>
      <c r="L521" s="1240"/>
      <c r="M521" s="2"/>
      <c r="N521" s="2"/>
      <c r="P521" s="22"/>
      <c r="Q521" s="14"/>
      <c r="R521" s="30"/>
      <c r="S521" s="30"/>
      <c r="T521" s="30"/>
      <c r="U521" s="30"/>
      <c r="V521" s="30"/>
      <c r="W521" s="30"/>
    </row>
    <row r="522" spans="1:23" s="32" customFormat="1" outlineLevel="1" x14ac:dyDescent="0.2">
      <c r="A522" s="30"/>
      <c r="D522" s="49"/>
      <c r="E522" s="1097" t="str">
        <f>Translations!$B$439</f>
        <v>Parametrul căruia i se aplică incertitudinea:</v>
      </c>
      <c r="F522" s="1097"/>
      <c r="G522" s="1098"/>
      <c r="H522" s="1240" t="str">
        <f>IF(H520="","",INDEX(EUwideConstants!$E$261:$E$320,MATCH(H520,EUConst_TierActivityListNames,0)))</f>
        <v/>
      </c>
      <c r="I522" s="1240"/>
      <c r="J522" s="1240"/>
      <c r="K522" s="1240"/>
      <c r="L522" s="1240"/>
      <c r="P522" s="22"/>
      <c r="Q522" s="14"/>
      <c r="R522" s="30"/>
      <c r="S522" s="30"/>
      <c r="T522" s="30"/>
      <c r="U522" s="30"/>
      <c r="V522" s="30"/>
      <c r="W522" s="30"/>
    </row>
    <row r="523" spans="1:23" s="32" customFormat="1" ht="5.0999999999999996" customHeight="1" outlineLevel="1" x14ac:dyDescent="0.2">
      <c r="A523" s="30"/>
      <c r="P523" s="39"/>
      <c r="Q523" s="30"/>
      <c r="R523" s="30"/>
      <c r="S523" s="30"/>
      <c r="T523" s="30"/>
      <c r="U523" s="30"/>
      <c r="V523" s="30"/>
      <c r="W523" s="30"/>
    </row>
    <row r="524" spans="1:23" s="32" customFormat="1" ht="51" customHeight="1" outlineLevel="1" x14ac:dyDescent="0.2">
      <c r="A524" s="30"/>
      <c r="D524" s="31"/>
      <c r="E524" s="1241" t="str">
        <f>IF(H518="","",INDEX(EUconst_SmallEmiSouStreamMsg,MATCH(Q524,EUconst_SmallEmiSouStream,0)))</f>
        <v/>
      </c>
      <c r="F524" s="1242"/>
      <c r="G524" s="1242"/>
      <c r="H524" s="1242"/>
      <c r="I524" s="1242"/>
      <c r="J524" s="1242"/>
      <c r="K524" s="1242"/>
      <c r="L524" s="1242"/>
      <c r="M524" s="1242"/>
      <c r="N524" s="1243"/>
      <c r="P524" s="19"/>
      <c r="Q524" s="54" t="str">
        <f>IF(CNTR_SmallEmitter=TRUE,EUconst_CNTR_SmallEmitter,EUconst_CNTR_NoSmallEmitter) &amp; IF((CNTR_Category)="","C",CNTR_Category) &amp; "_" &amp; IF(M518="",1,MATCH(M518,SourceCategory,0))</f>
        <v>NoSmallEmitter_C_1</v>
      </c>
      <c r="R524" s="30"/>
      <c r="S524" s="30"/>
      <c r="T524" s="30"/>
      <c r="U524" s="30"/>
      <c r="V524" s="30"/>
      <c r="W524" s="30"/>
    </row>
    <row r="525" spans="1:23" s="32" customFormat="1" ht="12.75" customHeight="1" outlineLevel="1" x14ac:dyDescent="0.2">
      <c r="A525" s="30"/>
      <c r="D525" s="31"/>
      <c r="P525" s="39"/>
      <c r="Q525" s="30"/>
      <c r="R525" s="30"/>
      <c r="S525" s="30"/>
      <c r="T525" s="30"/>
      <c r="U525" s="30"/>
      <c r="V525" s="30"/>
      <c r="W525" s="30"/>
    </row>
    <row r="526" spans="1:23" s="32" customFormat="1" ht="15" customHeight="1" outlineLevel="1" x14ac:dyDescent="0.2">
      <c r="A526" s="30"/>
      <c r="D526" s="1217" t="str">
        <f>Translations!$B$454</f>
        <v>Date de activitate:</v>
      </c>
      <c r="E526" s="1217"/>
      <c r="F526" s="1217"/>
      <c r="G526" s="1217"/>
      <c r="H526" s="1217"/>
      <c r="I526" s="1217"/>
      <c r="J526" s="1217"/>
      <c r="K526" s="1217"/>
      <c r="L526" s="1217"/>
      <c r="M526" s="1217"/>
      <c r="N526" s="1217"/>
      <c r="P526" s="39"/>
      <c r="Q526" s="30"/>
      <c r="R526" s="30"/>
      <c r="S526" s="30"/>
      <c r="T526" s="30"/>
      <c r="U526" s="30"/>
      <c r="V526" s="30"/>
      <c r="W526" s="30"/>
    </row>
    <row r="527" spans="1:23" s="32" customFormat="1" ht="5.0999999999999996" customHeight="1" outlineLevel="1" x14ac:dyDescent="0.2">
      <c r="A527" s="30"/>
      <c r="D527" s="31"/>
      <c r="P527" s="39"/>
      <c r="Q527" s="30"/>
      <c r="R527" s="30"/>
      <c r="S527" s="30"/>
      <c r="T527" s="30"/>
      <c r="U527" s="30"/>
      <c r="V527" s="30"/>
      <c r="W527" s="30"/>
    </row>
    <row r="528" spans="1:23" s="32" customFormat="1" outlineLevel="1" x14ac:dyDescent="0.2">
      <c r="A528" s="30"/>
      <c r="D528" s="31" t="s">
        <v>311</v>
      </c>
      <c r="E528" s="984" t="str">
        <f>Translations!$B$455</f>
        <v>Metoda de determinare a datelor de activitate:</v>
      </c>
      <c r="F528" s="984"/>
      <c r="G528" s="984"/>
      <c r="H528" s="984"/>
      <c r="I528" s="984"/>
      <c r="J528" s="984"/>
      <c r="K528" s="984"/>
      <c r="L528" s="984"/>
      <c r="M528" s="984"/>
      <c r="N528" s="984"/>
      <c r="P528" s="39"/>
      <c r="Q528" s="30"/>
      <c r="R528" s="30"/>
      <c r="S528" s="30"/>
      <c r="T528" s="30"/>
      <c r="U528" s="30"/>
      <c r="V528" s="30"/>
      <c r="W528" s="30"/>
    </row>
    <row r="529" spans="1:23" s="32" customFormat="1" ht="5.0999999999999996" customHeight="1" outlineLevel="1" x14ac:dyDescent="0.2">
      <c r="A529" s="30"/>
      <c r="D529" s="31"/>
      <c r="E529" s="33"/>
      <c r="F529" s="33"/>
      <c r="G529" s="33"/>
      <c r="H529" s="33"/>
      <c r="I529" s="33"/>
      <c r="L529" s="28"/>
      <c r="P529" s="39"/>
      <c r="Q529" s="30"/>
      <c r="R529" s="30"/>
      <c r="S529" s="30"/>
      <c r="T529" s="30"/>
      <c r="U529" s="30"/>
      <c r="V529" s="30"/>
      <c r="W529" s="30"/>
    </row>
    <row r="530" spans="1:23" s="32" customFormat="1" ht="12.75" customHeight="1" outlineLevel="1" x14ac:dyDescent="0.2">
      <c r="A530" s="30"/>
      <c r="D530" s="34" t="s">
        <v>316</v>
      </c>
      <c r="E530" s="12" t="str">
        <f>Translations!$B$456</f>
        <v>Metoda de determinare:</v>
      </c>
      <c r="G530" s="33"/>
      <c r="H530" s="1238"/>
      <c r="I530" s="1239"/>
      <c r="P530" s="255"/>
      <c r="Q530" s="30"/>
      <c r="R530" s="30"/>
      <c r="S530" s="30"/>
      <c r="T530" s="30"/>
      <c r="U530" s="30"/>
      <c r="V530" s="30"/>
      <c r="W530" s="75" t="str">
        <f>IF(M518="","",IF(M518=INDEX(SourceCategory,3),1,IF(CNTR_InstHasCalculation=FALSE,0,2)))</f>
        <v/>
      </c>
    </row>
    <row r="531" spans="1:23" s="32" customFormat="1" ht="5.0999999999999996" customHeight="1" outlineLevel="1" x14ac:dyDescent="0.2">
      <c r="A531" s="30"/>
      <c r="D531" s="34"/>
      <c r="G531" s="33"/>
      <c r="H531" s="55"/>
      <c r="I531" s="55"/>
      <c r="P531" s="39"/>
      <c r="Q531" s="30"/>
      <c r="R531" s="30"/>
      <c r="S531" s="30"/>
      <c r="T531" s="30"/>
      <c r="U531" s="30"/>
      <c r="V531" s="30"/>
      <c r="W531" s="30"/>
    </row>
    <row r="532" spans="1:23" s="32" customFormat="1" ht="12.75" customHeight="1" outlineLevel="1" x14ac:dyDescent="0.2">
      <c r="A532" s="30"/>
      <c r="E532" s="57"/>
      <c r="F532" s="1227" t="str">
        <f>Translations!$B$459</f>
        <v>Trimitere la procedura utilizată pentru determinarea stocurilor la sfârșitul anului:</v>
      </c>
      <c r="G532" s="1227"/>
      <c r="H532" s="1227"/>
      <c r="I532" s="1227"/>
      <c r="J532" s="1228"/>
      <c r="K532" s="1238"/>
      <c r="L532" s="1239"/>
      <c r="P532" s="39"/>
      <c r="Q532" s="30"/>
      <c r="R532" s="30"/>
      <c r="S532" s="30"/>
      <c r="T532" s="30"/>
      <c r="U532" s="39"/>
      <c r="V532" s="42" t="b">
        <f>IF(OR(H518="",ISBLANK(H530)),FALSE,IF(MATCH(H530,EUconst_ActivityDeterminationMethod,0)=2,TRUE,FALSE))</f>
        <v>0</v>
      </c>
      <c r="W532" s="75" t="str">
        <f>IF(V532=TRUE,0,W530)</f>
        <v/>
      </c>
    </row>
    <row r="533" spans="1:23" s="32" customFormat="1" ht="5.0999999999999996" customHeight="1" outlineLevel="1" x14ac:dyDescent="0.2">
      <c r="A533" s="30"/>
      <c r="P533" s="39"/>
      <c r="Q533" s="30"/>
      <c r="R533" s="30"/>
      <c r="S533" s="30"/>
      <c r="T533" s="30"/>
      <c r="U533" s="30"/>
      <c r="V533" s="30"/>
      <c r="W533" s="30"/>
    </row>
    <row r="534" spans="1:23" s="32" customFormat="1" ht="12.75" customHeight="1" outlineLevel="1" x14ac:dyDescent="0.2">
      <c r="A534" s="30"/>
      <c r="D534" s="57" t="s">
        <v>317</v>
      </c>
      <c r="E534" s="12" t="str">
        <f>Translations!$B$462</f>
        <v>Instrument controlat de:</v>
      </c>
      <c r="G534" s="33"/>
      <c r="H534" s="1238"/>
      <c r="I534" s="1239"/>
      <c r="J534" s="34"/>
      <c r="P534" s="39"/>
      <c r="Q534" s="30"/>
      <c r="R534" s="30"/>
      <c r="S534" s="30"/>
      <c r="T534" s="30"/>
      <c r="U534" s="30"/>
      <c r="V534" s="30"/>
      <c r="W534" s="75" t="str">
        <f>W530</f>
        <v/>
      </c>
    </row>
    <row r="535" spans="1:23" s="32" customFormat="1" ht="5.0999999999999996" customHeight="1" outlineLevel="1" x14ac:dyDescent="0.2">
      <c r="A535" s="30"/>
      <c r="D535" s="34"/>
      <c r="G535" s="33"/>
      <c r="H535" s="55"/>
      <c r="I535" s="55"/>
      <c r="J535" s="34"/>
      <c r="P535" s="39"/>
      <c r="Q535" s="30"/>
      <c r="R535" s="30"/>
      <c r="S535" s="30"/>
      <c r="T535" s="30"/>
      <c r="U535" s="30"/>
      <c r="V535" s="30"/>
      <c r="W535" s="30"/>
    </row>
    <row r="536" spans="1:23" s="32" customFormat="1" ht="12.75" customHeight="1" outlineLevel="1" x14ac:dyDescent="0.2">
      <c r="A536" s="30"/>
      <c r="D536" s="34"/>
      <c r="E536" s="57" t="s">
        <v>388</v>
      </c>
      <c r="F536" s="926" t="str">
        <f>Translations!$B$465</f>
        <v>Vă rugăm să confirmați îndeplinirea condițiilor de la articolul 29 alineatul (1):</v>
      </c>
      <c r="G536" s="888"/>
      <c r="H536" s="888"/>
      <c r="I536" s="888"/>
      <c r="J536" s="888"/>
      <c r="K536" s="888"/>
      <c r="L536" s="227"/>
      <c r="P536" s="39"/>
      <c r="Q536" s="30"/>
      <c r="R536" s="30"/>
      <c r="S536" s="30"/>
      <c r="T536" s="30"/>
      <c r="U536" s="30"/>
      <c r="V536" s="42" t="b">
        <f>IF(OR(H518="",ISBLANK(H534)),FALSE,IF(MATCH(H534,EUconst_OwnerInstrument,0)=1,TRUE,FALSE))</f>
        <v>0</v>
      </c>
      <c r="W536" s="75" t="str">
        <f>IF(V536=TRUE,0,W530)</f>
        <v/>
      </c>
    </row>
    <row r="537" spans="1:23" s="32" customFormat="1" ht="5.0999999999999996" customHeight="1" outlineLevel="1" x14ac:dyDescent="0.2">
      <c r="A537" s="30"/>
      <c r="D537" s="34"/>
      <c r="E537" s="34"/>
      <c r="G537" s="33"/>
      <c r="N537" s="55"/>
      <c r="P537" s="39"/>
      <c r="Q537" s="30"/>
      <c r="R537" s="30"/>
      <c r="S537" s="30"/>
      <c r="T537" s="30"/>
      <c r="U537" s="30"/>
      <c r="V537" s="20"/>
      <c r="W537" s="30"/>
    </row>
    <row r="538" spans="1:23" s="32" customFormat="1" ht="12.75" customHeight="1" outlineLevel="1" x14ac:dyDescent="0.2">
      <c r="A538" s="30"/>
      <c r="D538" s="34"/>
      <c r="E538" s="57" t="s">
        <v>389</v>
      </c>
      <c r="F538" s="1227" t="str">
        <f>Translations!$B$468</f>
        <v>Utilizați facturi pentru a determina cantitatea acestui combustibil sau material?</v>
      </c>
      <c r="G538" s="1227"/>
      <c r="H538" s="1227"/>
      <c r="I538" s="1227"/>
      <c r="J538" s="1227"/>
      <c r="K538" s="1228"/>
      <c r="L538" s="227"/>
      <c r="P538" s="39"/>
      <c r="Q538" s="30"/>
      <c r="R538" s="30"/>
      <c r="S538" s="30"/>
      <c r="T538" s="30"/>
      <c r="U538" s="30"/>
      <c r="V538" s="42" t="b">
        <f>IF(OR(H518="",ISBLANK(H534)),FALSE,IF(MATCH(H534,EUconst_OwnerInstrument,0)=1,TRUE,FALSE))</f>
        <v>0</v>
      </c>
      <c r="W538" s="75" t="str">
        <f>IF(V538=TRUE,0,W530)</f>
        <v/>
      </c>
    </row>
    <row r="539" spans="1:23" s="32" customFormat="1" ht="5.0999999999999996" customHeight="1" outlineLevel="1" x14ac:dyDescent="0.2">
      <c r="A539" s="30"/>
      <c r="D539" s="34"/>
      <c r="E539" s="34"/>
      <c r="G539" s="18"/>
      <c r="J539" s="34"/>
      <c r="L539" s="56"/>
      <c r="P539" s="39"/>
      <c r="Q539" s="30"/>
      <c r="R539" s="30"/>
      <c r="S539" s="30"/>
      <c r="T539" s="30"/>
      <c r="U539" s="30"/>
      <c r="V539" s="30"/>
      <c r="W539" s="30"/>
    </row>
    <row r="540" spans="1:23" s="32" customFormat="1" ht="12.75" customHeight="1" outlineLevel="1" x14ac:dyDescent="0.2">
      <c r="A540" s="30"/>
      <c r="D540" s="34"/>
      <c r="E540" s="57" t="s">
        <v>390</v>
      </c>
      <c r="F540" s="1227" t="str">
        <f>Translations!$B$469</f>
        <v>Vă rugăm să confirmați că partenerul comercial și operatorul sunt independenți:</v>
      </c>
      <c r="G540" s="1227"/>
      <c r="H540" s="1227"/>
      <c r="I540" s="1227"/>
      <c r="J540" s="1227"/>
      <c r="K540" s="1228"/>
      <c r="L540" s="227"/>
      <c r="P540" s="39"/>
      <c r="Q540" s="30"/>
      <c r="R540" s="30"/>
      <c r="S540" s="30"/>
      <c r="T540" s="30"/>
      <c r="U540" s="30"/>
      <c r="V540" s="42" t="b">
        <f>IF(OR(H518="",ISBLANK(H534)),FALSE,IF(MATCH(H534,EUconst_OwnerInstrument,0)=1,TRUE,FALSE))</f>
        <v>0</v>
      </c>
      <c r="W540" s="75" t="str">
        <f>IF(V540=TRUE,0,W530)</f>
        <v/>
      </c>
    </row>
    <row r="541" spans="1:23" s="32" customFormat="1" outlineLevel="1" x14ac:dyDescent="0.2">
      <c r="A541" s="30"/>
      <c r="P541" s="39"/>
      <c r="Q541" s="30"/>
      <c r="R541" s="30"/>
      <c r="S541" s="30"/>
      <c r="T541" s="30"/>
      <c r="U541" s="30"/>
      <c r="V541" s="30"/>
      <c r="W541" s="30"/>
    </row>
    <row r="542" spans="1:23" s="32" customFormat="1" ht="12.75" customHeight="1" outlineLevel="1" x14ac:dyDescent="0.2">
      <c r="A542" s="30"/>
      <c r="D542" s="31" t="s">
        <v>313</v>
      </c>
      <c r="E542" s="33" t="str">
        <f>Translations!$B$472</f>
        <v>Instrumente de măsură utilizate:</v>
      </c>
      <c r="H542" s="250"/>
      <c r="I542" s="250"/>
      <c r="J542" s="250"/>
      <c r="K542" s="250"/>
      <c r="L542" s="250"/>
      <c r="P542" s="19"/>
      <c r="Q542" s="30"/>
      <c r="R542" s="30"/>
      <c r="S542" s="30"/>
      <c r="T542" s="30"/>
      <c r="U542" s="30"/>
      <c r="V542" s="30"/>
      <c r="W542" s="30"/>
    </row>
    <row r="543" spans="1:23" s="32" customFormat="1" ht="5.0999999999999996" customHeight="1" outlineLevel="1" x14ac:dyDescent="0.2">
      <c r="A543" s="30"/>
      <c r="D543" s="31"/>
      <c r="E543" s="33"/>
      <c r="P543" s="19"/>
      <c r="Q543" s="30"/>
      <c r="R543" s="30"/>
      <c r="S543" s="30"/>
      <c r="T543" s="30"/>
      <c r="U543" s="30"/>
      <c r="V543" s="30"/>
      <c r="W543" s="30"/>
    </row>
    <row r="544" spans="1:23" s="32" customFormat="1" outlineLevel="1" x14ac:dyDescent="0.2">
      <c r="A544" s="30"/>
      <c r="D544" s="31"/>
      <c r="E544" s="32" t="str">
        <f>Translations!$B$475</f>
        <v>Observație/Descrierea metodei, dacă se folosesc mai multe instrumente:</v>
      </c>
      <c r="I544" s="12"/>
      <c r="P544" s="39"/>
      <c r="Q544" s="30"/>
      <c r="R544" s="30"/>
      <c r="S544" s="30"/>
      <c r="T544" s="30"/>
      <c r="U544" s="30"/>
      <c r="V544" s="30"/>
      <c r="W544" s="30"/>
    </row>
    <row r="545" spans="1:23" s="32" customFormat="1" ht="12.75" customHeight="1" outlineLevel="1" x14ac:dyDescent="0.2">
      <c r="A545" s="30"/>
      <c r="D545" s="31"/>
      <c r="E545" s="1229"/>
      <c r="F545" s="1230"/>
      <c r="G545" s="1230"/>
      <c r="H545" s="1230"/>
      <c r="I545" s="1230"/>
      <c r="J545" s="1230"/>
      <c r="K545" s="1230"/>
      <c r="L545" s="1230"/>
      <c r="M545" s="1230"/>
      <c r="N545" s="1231"/>
      <c r="P545" s="39"/>
      <c r="Q545" s="30"/>
      <c r="R545" s="30"/>
      <c r="S545" s="30"/>
      <c r="T545" s="30"/>
      <c r="U545" s="30"/>
      <c r="V545" s="30"/>
      <c r="W545" s="30"/>
    </row>
    <row r="546" spans="1:23" s="32" customFormat="1" outlineLevel="1" x14ac:dyDescent="0.2">
      <c r="A546" s="30"/>
      <c r="D546" s="31"/>
      <c r="E546" s="1232"/>
      <c r="F546" s="1233"/>
      <c r="G546" s="1233"/>
      <c r="H546" s="1233"/>
      <c r="I546" s="1233"/>
      <c r="J546" s="1233"/>
      <c r="K546" s="1233"/>
      <c r="L546" s="1233"/>
      <c r="M546" s="1233"/>
      <c r="N546" s="1234"/>
      <c r="P546" s="39"/>
      <c r="Q546" s="39"/>
      <c r="R546" s="39"/>
      <c r="S546" s="30"/>
      <c r="T546" s="30"/>
      <c r="U546" s="30"/>
      <c r="V546" s="30"/>
      <c r="W546" s="30"/>
    </row>
    <row r="547" spans="1:23" s="32" customFormat="1" outlineLevel="1" x14ac:dyDescent="0.2">
      <c r="A547" s="30"/>
      <c r="D547" s="31"/>
      <c r="E547" s="1235"/>
      <c r="F547" s="1236"/>
      <c r="G547" s="1236"/>
      <c r="H547" s="1236"/>
      <c r="I547" s="1236"/>
      <c r="J547" s="1236"/>
      <c r="K547" s="1236"/>
      <c r="L547" s="1236"/>
      <c r="M547" s="1236"/>
      <c r="N547" s="1237"/>
      <c r="P547" s="39"/>
      <c r="Q547" s="39"/>
      <c r="R547" s="39"/>
      <c r="S547" s="30"/>
      <c r="T547" s="30"/>
      <c r="U547" s="30"/>
      <c r="V547" s="30"/>
      <c r="W547" s="30"/>
    </row>
    <row r="548" spans="1:23" s="32" customFormat="1" outlineLevel="1" x14ac:dyDescent="0.2">
      <c r="A548" s="30"/>
      <c r="D548" s="31"/>
      <c r="P548" s="39"/>
      <c r="Q548" s="39"/>
      <c r="R548" s="39"/>
      <c r="S548" s="30"/>
      <c r="T548" s="30"/>
      <c r="U548" s="30"/>
      <c r="V548" s="30"/>
      <c r="W548" s="30"/>
    </row>
    <row r="549" spans="1:23" s="32" customFormat="1" ht="12.75" customHeight="1" outlineLevel="1" x14ac:dyDescent="0.2">
      <c r="A549" s="30"/>
      <c r="D549" s="31" t="s">
        <v>186</v>
      </c>
      <c r="E549" s="35" t="str">
        <f>Translations!$B$477</f>
        <v>Nivelul minim cerut pentru datele de activitate:</v>
      </c>
      <c r="H549" s="40" t="str">
        <f>IF(H520="","",IF(CNTR_Category="A",INDEX(EUwideConstants!$G:$G,MATCH(Q549,EUwideConstants!$Q:$Q,0)),INDEX(EUwideConstants!$N:$N,MATCH(Q549,EUwideConstants!$Q:$Q,0))))</f>
        <v/>
      </c>
      <c r="I549" s="36" t="str">
        <f>IF(H549="","",IF(S549=0,EUconst_NA,IF(ISERROR(S549),"",EUconst_MsgTierActivityLevel &amp; " " &amp;S549)))</f>
        <v/>
      </c>
      <c r="J549" s="37"/>
      <c r="K549" s="37"/>
      <c r="L549" s="37"/>
      <c r="M549" s="37"/>
      <c r="N549" s="38"/>
      <c r="P549" s="39"/>
      <c r="Q549" s="113" t="str">
        <f>EUconst_CNTR_ActivityData&amp;H520</f>
        <v>ActivityData_</v>
      </c>
      <c r="R549" s="39"/>
      <c r="S549" s="42" t="str">
        <f>IF(H549="","",IF(H549=EUconst_NA,"",INDEX(EUwideConstants!$H:$M,MATCH(Q549,EUwideConstants!$Q:$Q,0),MATCH(H549,CNTR_TierList,0))))</f>
        <v/>
      </c>
      <c r="T549" s="30"/>
      <c r="U549" s="30"/>
      <c r="V549" s="30"/>
      <c r="W549" s="30"/>
    </row>
    <row r="550" spans="1:23" s="32" customFormat="1" ht="12.75" customHeight="1" outlineLevel="1" x14ac:dyDescent="0.2">
      <c r="A550" s="30"/>
      <c r="D550" s="31" t="s">
        <v>314</v>
      </c>
      <c r="E550" s="35" t="str">
        <f>Translations!$B$478</f>
        <v>Nivelul utilizat pentru datele de activitate:</v>
      </c>
      <c r="H550" s="227"/>
      <c r="I550" s="36" t="str">
        <f>IF(OR(ISBLANK(H550),H550=EUconst_NoTier),"",IF(S550=0,EUconst_NA,IF(ISERROR(S550),"",EUconst_MsgTierActivityLevel &amp; " " &amp;S550)))</f>
        <v/>
      </c>
      <c r="J550" s="37"/>
      <c r="K550" s="37"/>
      <c r="L550" s="37"/>
      <c r="M550" s="37"/>
      <c r="N550" s="38"/>
      <c r="P550" s="39"/>
      <c r="Q550" s="113" t="str">
        <f>EUconst_CNTR_ActivityData&amp;H520</f>
        <v>ActivityData_</v>
      </c>
      <c r="R550" s="39"/>
      <c r="S550" s="42" t="str">
        <f>IF(ISBLANK(H550),"",IF(H550=EUconst_NA,"",INDEX(EUwideConstants!$H:$M,MATCH(Q550,EUwideConstants!$Q:$Q,0),MATCH(H550,CNTR_TierList,0))))</f>
        <v/>
      </c>
      <c r="T550" s="30"/>
      <c r="U550" s="30"/>
      <c r="V550" s="30"/>
      <c r="W550" s="30"/>
    </row>
    <row r="551" spans="1:23" s="32" customFormat="1" ht="12.75" customHeight="1" outlineLevel="1" x14ac:dyDescent="0.2">
      <c r="A551" s="30"/>
      <c r="D551" s="31" t="s">
        <v>315</v>
      </c>
      <c r="E551" s="35" t="str">
        <f>Translations!$B$479</f>
        <v>Incertitudine constatată:</v>
      </c>
      <c r="H551" s="268"/>
      <c r="I551" s="35" t="str">
        <f>Translations!$B$480</f>
        <v>Observație:</v>
      </c>
      <c r="J551" s="228"/>
      <c r="K551" s="229"/>
      <c r="L551" s="229"/>
      <c r="M551" s="229"/>
      <c r="N551" s="230"/>
      <c r="P551" s="39"/>
      <c r="Q551" s="39"/>
      <c r="R551" s="39"/>
      <c r="S551" s="30"/>
      <c r="T551" s="30"/>
      <c r="U551" s="30"/>
      <c r="V551" s="30"/>
      <c r="W551" s="30"/>
    </row>
    <row r="552" spans="1:23" s="32" customFormat="1" ht="5.0999999999999996" customHeight="1" outlineLevel="1" x14ac:dyDescent="0.2">
      <c r="A552" s="30"/>
      <c r="D552" s="31"/>
      <c r="E552" s="156"/>
      <c r="F552" s="156"/>
      <c r="G552" s="156"/>
      <c r="H552" s="156"/>
      <c r="I552" s="156"/>
      <c r="J552" s="156"/>
      <c r="K552" s="156"/>
      <c r="L552" s="156"/>
      <c r="M552" s="156"/>
      <c r="N552" s="156"/>
      <c r="P552" s="39"/>
      <c r="Q552" s="39"/>
      <c r="R552" s="39"/>
      <c r="S552" s="30"/>
      <c r="T552" s="30"/>
      <c r="U552" s="30"/>
      <c r="V552" s="30"/>
      <c r="W552" s="30"/>
    </row>
    <row r="553" spans="1:23" s="32" customFormat="1" ht="15" customHeight="1" outlineLevel="1" x14ac:dyDescent="0.2">
      <c r="A553" s="30"/>
      <c r="D553" s="1217" t="str">
        <f>Translations!$B$490</f>
        <v>Parametrii de calcul:</v>
      </c>
      <c r="E553" s="1217"/>
      <c r="F553" s="1217"/>
      <c r="G553" s="1217"/>
      <c r="H553" s="1217"/>
      <c r="I553" s="1217"/>
      <c r="J553" s="1217"/>
      <c r="K553" s="1217"/>
      <c r="L553" s="1217"/>
      <c r="M553" s="1217"/>
      <c r="N553" s="1217"/>
      <c r="P553" s="39"/>
      <c r="Q553" s="39"/>
      <c r="R553" s="39"/>
      <c r="S553" s="39"/>
      <c r="T553" s="6"/>
      <c r="U553" s="30"/>
      <c r="V553" s="30"/>
      <c r="W553" s="30"/>
    </row>
    <row r="554" spans="1:23" s="32" customFormat="1" ht="5.0999999999999996" customHeight="1" outlineLevel="1" x14ac:dyDescent="0.2">
      <c r="A554" s="30"/>
      <c r="D554" s="31"/>
      <c r="E554" s="35"/>
      <c r="P554" s="39"/>
      <c r="Q554" s="39"/>
      <c r="R554" s="39"/>
      <c r="S554" s="39"/>
      <c r="T554" s="6"/>
      <c r="U554" s="30"/>
      <c r="V554" s="30"/>
      <c r="W554" s="30"/>
    </row>
    <row r="555" spans="1:23" s="32" customFormat="1" ht="12.75" customHeight="1" outlineLevel="1" x14ac:dyDescent="0.2">
      <c r="A555" s="30"/>
      <c r="D555" s="31" t="s">
        <v>312</v>
      </c>
      <c r="E555" s="35" t="str">
        <f>Translations!$B$515</f>
        <v>Niveluri aplicate pentru parametrii de calcul:</v>
      </c>
      <c r="P555" s="39"/>
      <c r="Q555" s="39"/>
      <c r="R555" s="39"/>
      <c r="S555" s="39"/>
      <c r="T555" s="30"/>
      <c r="U555" s="30"/>
      <c r="V555" s="30"/>
      <c r="W555" s="30"/>
    </row>
    <row r="556" spans="1:23" s="32" customFormat="1" ht="5.0999999999999996" customHeight="1" outlineLevel="1" x14ac:dyDescent="0.2">
      <c r="A556" s="30"/>
      <c r="D556" s="31"/>
      <c r="E556" s="35"/>
      <c r="P556" s="39"/>
      <c r="Q556" s="39"/>
      <c r="R556" s="39"/>
      <c r="S556" s="39"/>
      <c r="T556" s="30"/>
      <c r="U556" s="30"/>
      <c r="V556" s="30"/>
      <c r="W556" s="30"/>
    </row>
    <row r="557" spans="1:23" s="32" customFormat="1" ht="25.5" customHeight="1" outlineLevel="1" x14ac:dyDescent="0.2">
      <c r="A557" s="30"/>
      <c r="E557" s="1221" t="str">
        <f>Translations!$B$516</f>
        <v>Parametrul de calcul</v>
      </c>
      <c r="F557" s="1221"/>
      <c r="G557" s="1221"/>
      <c r="H557" s="62" t="str">
        <f>Translations!$B$517</f>
        <v>Nivel minim cerut</v>
      </c>
      <c r="I557" s="62" t="str">
        <f>Translations!$B$518</f>
        <v>Nivel aplicat</v>
      </c>
      <c r="J557" s="1224" t="str">
        <f>Translations!$B$519</f>
        <v>Text integral pentru nivelul aplicat</v>
      </c>
      <c r="K557" s="1225"/>
      <c r="L557" s="1225"/>
      <c r="M557" s="1225"/>
      <c r="N557" s="1226"/>
      <c r="P557" s="39"/>
      <c r="Q557" s="39"/>
      <c r="R557" s="39"/>
      <c r="S557" s="19" t="s">
        <v>318</v>
      </c>
      <c r="T557" s="30"/>
      <c r="U557" s="30"/>
      <c r="V557" s="30"/>
      <c r="W557" s="64" t="s">
        <v>387</v>
      </c>
    </row>
    <row r="558" spans="1:23" s="32" customFormat="1" ht="12.75" customHeight="1" outlineLevel="1" x14ac:dyDescent="0.2">
      <c r="A558" s="30"/>
      <c r="D558" s="34" t="s">
        <v>316</v>
      </c>
      <c r="E558" s="1216" t="str">
        <f>Translations!$B$520</f>
        <v>Puterea calorică netă (PCN)</v>
      </c>
      <c r="F558" s="1216"/>
      <c r="G558" s="1216"/>
      <c r="H558" s="40" t="str">
        <f>IF(H520="","",IF(CNTR_Category="A",INDEX(EUwideConstants!$G:$G,MATCH(Q558,EUwideConstants!$Q:$Q,0)),INDEX(EUwideConstants!$N:$N,MATCH(Q558,EUwideConstants!$Q:$Q,0))))</f>
        <v/>
      </c>
      <c r="I558" s="227"/>
      <c r="J558" s="1218" t="str">
        <f t="shared" ref="J558:J563" si="34">IF(OR(ISBLANK(I558),I558=EUconst_NoTier),"",IF(S558=0,EUconst_NotApplicable,IF(ISERROR(S558),"",S558)))</f>
        <v/>
      </c>
      <c r="K558" s="1219"/>
      <c r="L558" s="1219"/>
      <c r="M558" s="1219"/>
      <c r="N558" s="1220"/>
      <c r="P558" s="39"/>
      <c r="Q558" s="113" t="str">
        <f>EUconst_CNTR_NCV&amp;H520</f>
        <v>NCV_</v>
      </c>
      <c r="R558" s="39"/>
      <c r="S558" s="41" t="str">
        <f>IF(ISBLANK(I558),"",IF(I558=EUconst_NA,"",INDEX(EUwideConstants!$H:$M,MATCH(Q558,EUwideConstants!$Q:$Q,0),MATCH(I558,CNTR_TierList,0))))</f>
        <v/>
      </c>
      <c r="T558" s="30"/>
      <c r="U558" s="30"/>
      <c r="V558" s="30"/>
      <c r="W558" s="42" t="b">
        <f t="shared" ref="W558:W563" si="35">(H558=EUconst_NA)</f>
        <v>0</v>
      </c>
    </row>
    <row r="559" spans="1:23" s="32" customFormat="1" ht="12.75" customHeight="1" outlineLevel="1" x14ac:dyDescent="0.2">
      <c r="A559" s="30"/>
      <c r="D559" s="34" t="s">
        <v>317</v>
      </c>
      <c r="E559" s="1216" t="str">
        <f>Translations!$B$521</f>
        <v>Factor de emisie (preliminar)</v>
      </c>
      <c r="F559" s="1216"/>
      <c r="G559" s="1216"/>
      <c r="H559" s="40" t="str">
        <f>IF(H520="","",IF(CNTR_Category="A",INDEX(EUwideConstants!$G:$G,MATCH(Q559,EUwideConstants!$Q:$Q,0)),INDEX(EUwideConstants!$N:$N,MATCH(Q559,EUwideConstants!$Q:$Q,0))))</f>
        <v/>
      </c>
      <c r="I559" s="227"/>
      <c r="J559" s="1218" t="str">
        <f t="shared" si="34"/>
        <v/>
      </c>
      <c r="K559" s="1219"/>
      <c r="L559" s="1219"/>
      <c r="M559" s="1219"/>
      <c r="N559" s="1220"/>
      <c r="P559" s="39"/>
      <c r="Q559" s="113" t="str">
        <f>EUconst_CNTR_EF&amp;H520</f>
        <v>EF_</v>
      </c>
      <c r="R559" s="39"/>
      <c r="S559" s="41" t="str">
        <f>IF(ISBLANK(I559),"",IF(I559=EUconst_NA,"",INDEX(EUwideConstants!$H:$M,MATCH(Q559,EUwideConstants!$Q:$Q,0),MATCH(I559,CNTR_TierList,0))))</f>
        <v/>
      </c>
      <c r="T559" s="30"/>
      <c r="U559" s="30"/>
      <c r="V559" s="30"/>
      <c r="W559" s="42" t="b">
        <f t="shared" si="35"/>
        <v>0</v>
      </c>
    </row>
    <row r="560" spans="1:23" s="32" customFormat="1" ht="12.75" customHeight="1" outlineLevel="1" x14ac:dyDescent="0.2">
      <c r="A560" s="30"/>
      <c r="D560" s="34" t="s">
        <v>475</v>
      </c>
      <c r="E560" s="1216" t="str">
        <f>Translations!$B$522</f>
        <v>Factor de oxidare</v>
      </c>
      <c r="F560" s="1216"/>
      <c r="G560" s="1216"/>
      <c r="H560" s="40" t="str">
        <f>IF(H520="","",IF(CNTR_Category="A",INDEX(EUwideConstants!$G:$G,MATCH(Q560,EUwideConstants!$Q:$Q,0)),INDEX(EUwideConstants!$N:$N,MATCH(Q560,EUwideConstants!$Q:$Q,0))))</f>
        <v/>
      </c>
      <c r="I560" s="227"/>
      <c r="J560" s="1218" t="str">
        <f t="shared" si="34"/>
        <v/>
      </c>
      <c r="K560" s="1219"/>
      <c r="L560" s="1219"/>
      <c r="M560" s="1219"/>
      <c r="N560" s="1220"/>
      <c r="P560" s="39"/>
      <c r="Q560" s="113" t="str">
        <f>EUconst_CNTR_OxidationFactor&amp;H520</f>
        <v>OxF_</v>
      </c>
      <c r="R560" s="39"/>
      <c r="S560" s="41" t="str">
        <f>IF(ISBLANK(I560),"",IF(I560=EUconst_NA,"",INDEX(EUwideConstants!$H:$M,MATCH(Q560,EUwideConstants!$Q:$Q,0),MATCH(I560,CNTR_TierList,0))))</f>
        <v/>
      </c>
      <c r="T560" s="30"/>
      <c r="U560" s="30"/>
      <c r="V560" s="30"/>
      <c r="W560" s="42" t="b">
        <f t="shared" si="35"/>
        <v>0</v>
      </c>
    </row>
    <row r="561" spans="1:23" s="32" customFormat="1" ht="12.75" customHeight="1" outlineLevel="1" x14ac:dyDescent="0.2">
      <c r="A561" s="30"/>
      <c r="D561" s="34" t="s">
        <v>476</v>
      </c>
      <c r="E561" s="1216" t="str">
        <f>Translations!$B$523</f>
        <v>Factor de conversie</v>
      </c>
      <c r="F561" s="1216"/>
      <c r="G561" s="1216"/>
      <c r="H561" s="40" t="str">
        <f>IF(H520="","",IF(CNTR_Category="A",INDEX(EUwideConstants!$G:$G,MATCH(Q561,EUwideConstants!$Q:$Q,0)),INDEX(EUwideConstants!$N:$N,MATCH(Q561,EUwideConstants!$Q:$Q,0))))</f>
        <v/>
      </c>
      <c r="I561" s="227"/>
      <c r="J561" s="1218" t="str">
        <f t="shared" si="34"/>
        <v/>
      </c>
      <c r="K561" s="1219"/>
      <c r="L561" s="1219"/>
      <c r="M561" s="1219"/>
      <c r="N561" s="1220"/>
      <c r="P561" s="39"/>
      <c r="Q561" s="113" t="str">
        <f>EUconst_CNTR_ConversionFactor&amp;H520</f>
        <v>ConvF_</v>
      </c>
      <c r="R561" s="39"/>
      <c r="S561" s="41" t="str">
        <f>IF(ISBLANK(I561),"",IF(I561=EUconst_NA,"",INDEX(EUwideConstants!$H:$M,MATCH(Q561,EUwideConstants!$Q:$Q,0),MATCH(I561,CNTR_TierList,0))))</f>
        <v/>
      </c>
      <c r="T561" s="30"/>
      <c r="U561" s="30"/>
      <c r="V561" s="30"/>
      <c r="W561" s="42" t="b">
        <f t="shared" si="35"/>
        <v>0</v>
      </c>
    </row>
    <row r="562" spans="1:23" s="32" customFormat="1" ht="12.75" customHeight="1" outlineLevel="1" x14ac:dyDescent="0.2">
      <c r="A562" s="30"/>
      <c r="D562" s="34" t="s">
        <v>477</v>
      </c>
      <c r="E562" s="1216" t="str">
        <f>Translations!$B$524</f>
        <v>Conținutul de carbon</v>
      </c>
      <c r="F562" s="1216"/>
      <c r="G562" s="1216"/>
      <c r="H562" s="40" t="str">
        <f>IF(H520="","",IF(CNTR_Category="A",INDEX(EUwideConstants!$G:$G,MATCH(Q562,EUwideConstants!$Q:$Q,0)),INDEX(EUwideConstants!$N:$N,MATCH(Q562,EUwideConstants!$Q:$Q,0))))</f>
        <v/>
      </c>
      <c r="I562" s="227"/>
      <c r="J562" s="1218" t="str">
        <f t="shared" si="34"/>
        <v/>
      </c>
      <c r="K562" s="1219"/>
      <c r="L562" s="1219"/>
      <c r="M562" s="1219"/>
      <c r="N562" s="1220"/>
      <c r="P562" s="244"/>
      <c r="Q562" s="113" t="str">
        <f>EUconst_CNTR_CarbonContent&amp;H520</f>
        <v>CarbC_</v>
      </c>
      <c r="R562" s="39"/>
      <c r="S562" s="41" t="str">
        <f>IF(ISBLANK(I562),"",IF(I562=EUconst_NA,"",INDEX(EUwideConstants!$H:$M,MATCH(Q562,EUwideConstants!$Q:$Q,0),MATCH(I562,CNTR_TierList,0))))</f>
        <v/>
      </c>
      <c r="T562" s="30"/>
      <c r="U562" s="30"/>
      <c r="V562" s="30"/>
      <c r="W562" s="42" t="b">
        <f t="shared" si="35"/>
        <v>0</v>
      </c>
    </row>
    <row r="563" spans="1:23" s="32" customFormat="1" ht="12.75" customHeight="1" outlineLevel="1" x14ac:dyDescent="0.2">
      <c r="A563" s="30"/>
      <c r="D563" s="34" t="s">
        <v>478</v>
      </c>
      <c r="E563" s="1216" t="str">
        <f>Translations!$B$525</f>
        <v>Fracțiunea de biomasă (dacă este cazul)</v>
      </c>
      <c r="F563" s="1216"/>
      <c r="G563" s="1216"/>
      <c r="H563" s="40" t="str">
        <f>IF(H520="","",IF(CNTR_Category="A",INDEX(EUwideConstants!$G:$G,MATCH(Q563,EUwideConstants!$Q:$Q,0)),INDEX(EUwideConstants!$N:$N,MATCH(Q563,EUwideConstants!$Q:$Q,0))))</f>
        <v/>
      </c>
      <c r="I563" s="227"/>
      <c r="J563" s="1218" t="str">
        <f t="shared" si="34"/>
        <v/>
      </c>
      <c r="K563" s="1219"/>
      <c r="L563" s="1219"/>
      <c r="M563" s="1219"/>
      <c r="N563" s="1220"/>
      <c r="P563" s="39"/>
      <c r="Q563" s="113" t="str">
        <f>EUconst_CNTR_BiomassContent&amp;H520</f>
        <v>BioC_</v>
      </c>
      <c r="R563" s="39"/>
      <c r="S563" s="41" t="str">
        <f>IF(ISBLANK(I563),"",IF(I563=EUconst_NA,"",INDEX(EUwideConstants!$H:$M,MATCH(Q563,EUwideConstants!$Q:$Q,0),MATCH(I563,CNTR_TierList,0))))</f>
        <v/>
      </c>
      <c r="T563" s="30"/>
      <c r="U563" s="30"/>
      <c r="V563" s="30"/>
      <c r="W563" s="42" t="b">
        <f t="shared" si="35"/>
        <v>0</v>
      </c>
    </row>
    <row r="564" spans="1:23" s="32" customFormat="1" outlineLevel="1" x14ac:dyDescent="0.2">
      <c r="A564" s="30"/>
      <c r="D564" s="31"/>
      <c r="E564" s="156"/>
      <c r="F564" s="156"/>
      <c r="G564" s="156"/>
      <c r="H564" s="156"/>
      <c r="I564" s="156"/>
      <c r="J564" s="156"/>
      <c r="K564" s="156"/>
      <c r="L564" s="156"/>
      <c r="M564" s="156"/>
      <c r="N564" s="156"/>
      <c r="P564" s="39"/>
      <c r="Q564" s="30"/>
      <c r="R564" s="30"/>
      <c r="S564" s="30"/>
      <c r="T564" s="30"/>
      <c r="U564" s="30"/>
      <c r="V564" s="30"/>
      <c r="W564" s="30"/>
    </row>
    <row r="565" spans="1:23" s="32" customFormat="1" outlineLevel="1" x14ac:dyDescent="0.2">
      <c r="A565" s="30"/>
      <c r="D565" s="31" t="s">
        <v>405</v>
      </c>
      <c r="E565" s="35" t="str">
        <f>Translations!$B$534</f>
        <v>Detalii privind parametrii de calcul:</v>
      </c>
      <c r="F565" s="156"/>
      <c r="G565" s="156"/>
      <c r="H565" s="156"/>
      <c r="I565" s="156"/>
      <c r="J565" s="156"/>
      <c r="K565" s="156"/>
      <c r="L565" s="156"/>
      <c r="M565" s="156"/>
      <c r="N565" s="156"/>
      <c r="P565" s="39"/>
      <c r="Q565" s="30"/>
      <c r="R565" s="30"/>
      <c r="S565" s="30"/>
      <c r="T565" s="30"/>
      <c r="U565" s="30"/>
      <c r="V565" s="30"/>
      <c r="W565" s="30"/>
    </row>
    <row r="566" spans="1:23" s="32" customFormat="1" ht="5.0999999999999996" customHeight="1" outlineLevel="1" x14ac:dyDescent="0.2">
      <c r="A566" s="30"/>
      <c r="D566" s="31"/>
      <c r="E566" s="156"/>
      <c r="F566" s="156"/>
      <c r="G566" s="156"/>
      <c r="H566" s="156"/>
      <c r="I566" s="156"/>
      <c r="J566" s="156"/>
      <c r="K566" s="156"/>
      <c r="L566" s="156"/>
      <c r="M566" s="156"/>
      <c r="N566" s="156"/>
      <c r="P566" s="39"/>
      <c r="Q566" s="30"/>
      <c r="R566" s="30"/>
      <c r="S566" s="30"/>
      <c r="T566" s="30"/>
      <c r="U566" s="30"/>
      <c r="V566" s="30"/>
      <c r="W566" s="30"/>
    </row>
    <row r="567" spans="1:23" s="32" customFormat="1" ht="25.5" customHeight="1" outlineLevel="1" x14ac:dyDescent="0.2">
      <c r="A567" s="30"/>
      <c r="E567" s="1221" t="str">
        <f t="shared" ref="E567:E573" si="36">E557</f>
        <v>Parametrul de calcul</v>
      </c>
      <c r="F567" s="1221"/>
      <c r="G567" s="1221"/>
      <c r="H567" s="62" t="str">
        <f>I557</f>
        <v>Nivel aplicat</v>
      </c>
      <c r="I567" s="63" t="str">
        <f>Translations!$B$535</f>
        <v>Valoare implicită</v>
      </c>
      <c r="J567" s="63" t="str">
        <f>Translations!$B$536</f>
        <v>Unitate</v>
      </c>
      <c r="K567" s="63" t="str">
        <f>Translations!$B$537</f>
        <v>Ref. sursă</v>
      </c>
      <c r="L567" s="63" t="str">
        <f>Translations!$B$538</f>
        <v>Ref. analiză</v>
      </c>
      <c r="M567" s="63" t="str">
        <f>Translations!$B$539</f>
        <v>Ref. eșantionare</v>
      </c>
      <c r="N567" s="63" t="str">
        <f>Translations!$B$540</f>
        <v>Frecvența analizei</v>
      </c>
      <c r="P567" s="39"/>
      <c r="Q567" s="30"/>
      <c r="R567" s="30"/>
      <c r="S567" s="64" t="s">
        <v>131</v>
      </c>
      <c r="T567" s="30"/>
      <c r="U567" s="30"/>
      <c r="V567" s="30"/>
      <c r="W567" s="64" t="s">
        <v>387</v>
      </c>
    </row>
    <row r="568" spans="1:23" s="32" customFormat="1" ht="12.75" customHeight="1" outlineLevel="1" x14ac:dyDescent="0.2">
      <c r="A568" s="30"/>
      <c r="D568" s="34" t="s">
        <v>316</v>
      </c>
      <c r="E568" s="1216" t="str">
        <f t="shared" si="36"/>
        <v>Puterea calorică netă (PCN)</v>
      </c>
      <c r="F568" s="1216"/>
      <c r="G568" s="1216"/>
      <c r="H568" s="40" t="str">
        <f t="shared" ref="H568:H573" si="37">IF(OR(ISBLANK(I558),I558=EUconst_NA),"",I558)</f>
        <v/>
      </c>
      <c r="I568" s="227"/>
      <c r="J568" s="227"/>
      <c r="K568" s="249"/>
      <c r="L568" s="248"/>
      <c r="M568" s="316"/>
      <c r="N568" s="231"/>
      <c r="P568" s="244"/>
      <c r="Q568" s="30"/>
      <c r="R568" s="30"/>
      <c r="S568" s="75" t="str">
        <f>IF(H568="","",IF(I558=EUconst_NA,"",INDEX(EUwideConstants!$AJ:$AN,MATCH(Q558,EUwideConstants!$Q:$Q,0),MATCH(I558,CNTR_TierList,0))))</f>
        <v/>
      </c>
      <c r="T568" s="30"/>
      <c r="U568" s="30"/>
      <c r="V568" s="30"/>
      <c r="W568" s="42" t="b">
        <f t="shared" ref="W568:W573" si="38">OR(H568="",H568=EUconst_NA,J558=EUconst_NotApplicable)</f>
        <v>1</v>
      </c>
    </row>
    <row r="569" spans="1:23" s="32" customFormat="1" ht="12.75" customHeight="1" outlineLevel="1" x14ac:dyDescent="0.2">
      <c r="A569" s="30"/>
      <c r="D569" s="34" t="s">
        <v>317</v>
      </c>
      <c r="E569" s="1216" t="str">
        <f t="shared" si="36"/>
        <v>Factor de emisie (preliminar)</v>
      </c>
      <c r="F569" s="1216"/>
      <c r="G569" s="1216"/>
      <c r="H569" s="40" t="str">
        <f t="shared" si="37"/>
        <v/>
      </c>
      <c r="I569" s="232"/>
      <c r="J569" s="227"/>
      <c r="K569" s="248"/>
      <c r="L569" s="316"/>
      <c r="M569" s="248"/>
      <c r="N569" s="231"/>
      <c r="P569" s="39"/>
      <c r="Q569" s="30"/>
      <c r="R569" s="30"/>
      <c r="S569" s="75" t="str">
        <f>IF(H569="","",IF(I559=EUconst_NA,"",INDEX(EUwideConstants!$AJ:$AN,MATCH(Q559,EUwideConstants!$Q:$Q,0),MATCH(I559,CNTR_TierList,0))))</f>
        <v/>
      </c>
      <c r="T569" s="30"/>
      <c r="U569" s="30"/>
      <c r="V569" s="30"/>
      <c r="W569" s="42" t="b">
        <f t="shared" si="38"/>
        <v>1</v>
      </c>
    </row>
    <row r="570" spans="1:23" s="32" customFormat="1" ht="12.75" customHeight="1" outlineLevel="1" x14ac:dyDescent="0.2">
      <c r="A570" s="30"/>
      <c r="D570" s="34" t="s">
        <v>475</v>
      </c>
      <c r="E570" s="1216" t="str">
        <f t="shared" si="36"/>
        <v>Factor de oxidare</v>
      </c>
      <c r="F570" s="1216"/>
      <c r="G570" s="1216"/>
      <c r="H570" s="40" t="str">
        <f t="shared" si="37"/>
        <v/>
      </c>
      <c r="I570" s="227"/>
      <c r="J570" s="227"/>
      <c r="K570" s="248"/>
      <c r="L570" s="248"/>
      <c r="M570" s="248"/>
      <c r="N570" s="231"/>
      <c r="P570" s="39"/>
      <c r="Q570" s="30"/>
      <c r="R570" s="30"/>
      <c r="S570" s="75" t="str">
        <f>IF(H570="","",IF(I560=EUconst_NA,"",INDEX(EUwideConstants!$AJ:$AN,MATCH(Q560,EUwideConstants!$Q:$Q,0),MATCH(I560,CNTR_TierList,0))))</f>
        <v/>
      </c>
      <c r="T570" s="30"/>
      <c r="U570" s="30"/>
      <c r="V570" s="30"/>
      <c r="W570" s="42" t="b">
        <f t="shared" si="38"/>
        <v>1</v>
      </c>
    </row>
    <row r="571" spans="1:23" s="32" customFormat="1" ht="12.75" customHeight="1" outlineLevel="1" x14ac:dyDescent="0.2">
      <c r="A571" s="30"/>
      <c r="D571" s="34" t="s">
        <v>476</v>
      </c>
      <c r="E571" s="1216" t="str">
        <f t="shared" si="36"/>
        <v>Factor de conversie</v>
      </c>
      <c r="F571" s="1216"/>
      <c r="G571" s="1216"/>
      <c r="H571" s="40" t="str">
        <f t="shared" si="37"/>
        <v/>
      </c>
      <c r="I571" s="227"/>
      <c r="J571" s="227"/>
      <c r="K571" s="248"/>
      <c r="L571" s="248"/>
      <c r="M571" s="248"/>
      <c r="N571" s="231"/>
      <c r="P571" s="39"/>
      <c r="Q571" s="30"/>
      <c r="R571" s="30"/>
      <c r="S571" s="75" t="str">
        <f>IF(H571="","",IF(I561=EUconst_NA,"",INDEX(EUwideConstants!$AJ:$AN,MATCH(Q561,EUwideConstants!$Q:$Q,0),MATCH(I561,CNTR_TierList,0))))</f>
        <v/>
      </c>
      <c r="T571" s="30"/>
      <c r="U571" s="30"/>
      <c r="V571" s="30"/>
      <c r="W571" s="42" t="b">
        <f t="shared" si="38"/>
        <v>1</v>
      </c>
    </row>
    <row r="572" spans="1:23" s="32" customFormat="1" ht="12.75" customHeight="1" outlineLevel="1" x14ac:dyDescent="0.2">
      <c r="A572" s="30"/>
      <c r="D572" s="34" t="s">
        <v>477</v>
      </c>
      <c r="E572" s="1216" t="str">
        <f t="shared" si="36"/>
        <v>Conținutul de carbon</v>
      </c>
      <c r="F572" s="1216"/>
      <c r="G572" s="1216"/>
      <c r="H572" s="40" t="str">
        <f t="shared" si="37"/>
        <v/>
      </c>
      <c r="I572" s="227"/>
      <c r="J572" s="227"/>
      <c r="K572" s="248"/>
      <c r="L572" s="248"/>
      <c r="M572" s="248"/>
      <c r="N572" s="231"/>
      <c r="P572" s="39"/>
      <c r="Q572" s="30"/>
      <c r="R572" s="30"/>
      <c r="S572" s="75" t="str">
        <f>IF(H572="","",IF(I562=EUconst_NA,"",INDEX(EUwideConstants!$AJ:$AN,MATCH(Q562,EUwideConstants!$Q:$Q,0),MATCH(I562,CNTR_TierList,0))))</f>
        <v/>
      </c>
      <c r="T572" s="30"/>
      <c r="U572" s="30"/>
      <c r="V572" s="30"/>
      <c r="W572" s="42" t="b">
        <f t="shared" si="38"/>
        <v>1</v>
      </c>
    </row>
    <row r="573" spans="1:23" s="32" customFormat="1" ht="12.75" customHeight="1" outlineLevel="1" x14ac:dyDescent="0.2">
      <c r="A573" s="30"/>
      <c r="D573" s="34" t="s">
        <v>478</v>
      </c>
      <c r="E573" s="1216" t="str">
        <f t="shared" si="36"/>
        <v>Fracțiunea de biomasă (dacă este cazul)</v>
      </c>
      <c r="F573" s="1216"/>
      <c r="G573" s="1216"/>
      <c r="H573" s="40" t="str">
        <f t="shared" si="37"/>
        <v/>
      </c>
      <c r="I573" s="227"/>
      <c r="J573" s="232"/>
      <c r="K573" s="248"/>
      <c r="L573" s="248"/>
      <c r="M573" s="248"/>
      <c r="N573" s="231"/>
      <c r="P573" s="58"/>
      <c r="Q573" s="30"/>
      <c r="R573" s="30"/>
      <c r="S573" s="75" t="str">
        <f>IF(H573="","",IF(I563=EUconst_NA,"",INDEX(EUwideConstants!$AJ:$AN,MATCH(Q563,EUwideConstants!$Q:$Q,0),MATCH(I563,CNTR_TierList,0))))</f>
        <v/>
      </c>
      <c r="T573" s="30"/>
      <c r="U573" s="30"/>
      <c r="V573" s="30"/>
      <c r="W573" s="42" t="b">
        <f t="shared" si="38"/>
        <v>1</v>
      </c>
    </row>
    <row r="574" spans="1:23" s="32" customFormat="1" ht="12.75" customHeight="1" outlineLevel="1" x14ac:dyDescent="0.2">
      <c r="A574" s="30"/>
      <c r="D574" s="31"/>
      <c r="P574" s="39"/>
      <c r="Q574" s="30"/>
      <c r="R574" s="30"/>
      <c r="S574" s="30"/>
      <c r="T574" s="30"/>
      <c r="U574" s="30"/>
      <c r="V574" s="30"/>
      <c r="W574" s="30"/>
    </row>
    <row r="575" spans="1:23" s="32" customFormat="1" ht="15" customHeight="1" outlineLevel="1" x14ac:dyDescent="0.2">
      <c r="A575" s="30"/>
      <c r="D575" s="1217" t="str">
        <f>Translations!$B$545</f>
        <v>Observații și explicații:</v>
      </c>
      <c r="E575" s="1217"/>
      <c r="F575" s="1217"/>
      <c r="G575" s="1217"/>
      <c r="H575" s="1217"/>
      <c r="I575" s="1217"/>
      <c r="J575" s="1217"/>
      <c r="K575" s="1217"/>
      <c r="L575" s="1217"/>
      <c r="M575" s="1217"/>
      <c r="N575" s="1217"/>
      <c r="P575" s="39"/>
      <c r="Q575" s="39"/>
      <c r="R575" s="39"/>
      <c r="S575" s="39"/>
      <c r="T575" s="6"/>
      <c r="U575" s="30"/>
      <c r="V575" s="30"/>
      <c r="W575" s="30"/>
    </row>
    <row r="576" spans="1:23" s="32" customFormat="1" ht="5.0999999999999996" customHeight="1" outlineLevel="1" x14ac:dyDescent="0.2">
      <c r="A576" s="30"/>
      <c r="D576" s="31"/>
      <c r="P576" s="39"/>
      <c r="Q576" s="30"/>
      <c r="R576" s="30"/>
      <c r="S576" s="30"/>
      <c r="T576" s="30"/>
      <c r="U576" s="30"/>
      <c r="V576" s="30"/>
      <c r="W576" s="30"/>
    </row>
    <row r="577" spans="1:23" s="32" customFormat="1" outlineLevel="1" x14ac:dyDescent="0.2">
      <c r="A577" s="30"/>
      <c r="D577" s="31" t="s">
        <v>406</v>
      </c>
      <c r="E577" s="1222" t="str">
        <f>Translations!$B$1198</f>
        <v>Observații și justificare dacă nu se aplică nivelurile necesare:</v>
      </c>
      <c r="F577" s="1222"/>
      <c r="G577" s="1222"/>
      <c r="H577" s="1222"/>
      <c r="I577" s="1222"/>
      <c r="J577" s="1222"/>
      <c r="K577" s="1222"/>
      <c r="L577" s="1222"/>
      <c r="M577" s="1222"/>
      <c r="N577" s="1222"/>
      <c r="P577" s="39"/>
      <c r="Q577" s="30"/>
      <c r="R577" s="30"/>
      <c r="S577" s="30"/>
      <c r="T577" s="30"/>
      <c r="U577" s="30"/>
      <c r="V577" s="30"/>
      <c r="W577" s="30"/>
    </row>
    <row r="578" spans="1:23" s="32" customFormat="1" ht="5.0999999999999996" customHeight="1" outlineLevel="1" x14ac:dyDescent="0.2">
      <c r="A578" s="30"/>
      <c r="D578" s="31"/>
      <c r="E578" s="59"/>
      <c r="P578" s="39"/>
      <c r="Q578" s="30"/>
      <c r="R578" s="30"/>
      <c r="S578" s="30"/>
      <c r="T578" s="30"/>
      <c r="U578" s="30"/>
      <c r="V578" s="30"/>
      <c r="W578" s="30"/>
    </row>
    <row r="579" spans="1:23" s="32" customFormat="1" ht="12.75" customHeight="1" outlineLevel="1" x14ac:dyDescent="0.2">
      <c r="A579" s="30"/>
      <c r="D579" s="31"/>
      <c r="E579" s="1223"/>
      <c r="F579" s="1137"/>
      <c r="G579" s="1137"/>
      <c r="H579" s="1137"/>
      <c r="I579" s="1137"/>
      <c r="J579" s="1137"/>
      <c r="K579" s="1137"/>
      <c r="L579" s="1137"/>
      <c r="M579" s="1137"/>
      <c r="N579" s="1138"/>
      <c r="P579" s="39"/>
      <c r="Q579" s="30"/>
      <c r="R579" s="30"/>
      <c r="S579" s="30"/>
      <c r="T579" s="30"/>
      <c r="U579" s="30"/>
      <c r="V579" s="30"/>
      <c r="W579" s="30"/>
    </row>
    <row r="580" spans="1:23" s="32" customFormat="1" ht="12.75" customHeight="1" outlineLevel="1" x14ac:dyDescent="0.2">
      <c r="A580" s="30"/>
      <c r="D580" s="31"/>
      <c r="E580" s="1214"/>
      <c r="F580" s="1132"/>
      <c r="G580" s="1132"/>
      <c r="H580" s="1132"/>
      <c r="I580" s="1132"/>
      <c r="J580" s="1132"/>
      <c r="K580" s="1132"/>
      <c r="L580" s="1132"/>
      <c r="M580" s="1132"/>
      <c r="N580" s="1133"/>
      <c r="P580" s="39"/>
      <c r="Q580" s="30"/>
      <c r="R580" s="30"/>
      <c r="S580" s="30"/>
      <c r="T580" s="30"/>
      <c r="U580" s="30"/>
      <c r="V580" s="30"/>
      <c r="W580" s="30"/>
    </row>
    <row r="581" spans="1:23" s="32" customFormat="1" ht="12.75" customHeight="1" outlineLevel="1" x14ac:dyDescent="0.2">
      <c r="A581" s="30"/>
      <c r="D581" s="31"/>
      <c r="E581" s="1215"/>
      <c r="F581" s="1145"/>
      <c r="G581" s="1145"/>
      <c r="H581" s="1145"/>
      <c r="I581" s="1145"/>
      <c r="J581" s="1145"/>
      <c r="K581" s="1145"/>
      <c r="L581" s="1145"/>
      <c r="M581" s="1145"/>
      <c r="N581" s="1146"/>
      <c r="P581" s="39"/>
      <c r="Q581" s="30"/>
      <c r="R581" s="30"/>
      <c r="S581" s="30"/>
      <c r="T581" s="30"/>
      <c r="U581" s="30"/>
      <c r="V581" s="30"/>
      <c r="W581" s="30"/>
    </row>
    <row r="582" spans="1:23" ht="12.75" customHeight="1" thickBot="1" x14ac:dyDescent="0.25">
      <c r="A582" s="90"/>
      <c r="C582" s="66"/>
      <c r="D582" s="67"/>
      <c r="E582" s="68"/>
      <c r="F582" s="66"/>
      <c r="G582" s="69"/>
      <c r="H582" s="69"/>
      <c r="I582" s="69"/>
      <c r="J582" s="69"/>
      <c r="K582" s="69"/>
      <c r="L582" s="69"/>
      <c r="M582" s="69"/>
      <c r="N582" s="69"/>
      <c r="O582" s="32"/>
      <c r="P582" s="19"/>
      <c r="Q582" s="90"/>
      <c r="R582" s="90"/>
      <c r="S582" s="132"/>
      <c r="T582" s="90"/>
      <c r="U582" s="90"/>
      <c r="V582" s="90"/>
      <c r="W582" s="90"/>
    </row>
    <row r="583" spans="1:23" ht="12.75" customHeight="1" thickBot="1" x14ac:dyDescent="0.25">
      <c r="A583" s="90"/>
      <c r="D583" s="15"/>
      <c r="E583" s="29"/>
      <c r="G583" s="17"/>
      <c r="H583" s="17"/>
      <c r="I583" s="17"/>
      <c r="J583" s="17"/>
      <c r="L583" s="17"/>
      <c r="M583" s="17"/>
      <c r="N583" s="17"/>
      <c r="O583" s="32"/>
      <c r="P583" s="19"/>
      <c r="Q583" s="90"/>
      <c r="R583" s="90"/>
      <c r="S583" s="80" t="s">
        <v>171</v>
      </c>
      <c r="T583" s="131" t="s">
        <v>172</v>
      </c>
      <c r="U583" s="131" t="s">
        <v>173</v>
      </c>
      <c r="V583" s="90"/>
      <c r="W583" s="90"/>
    </row>
    <row r="584" spans="1:23" s="219" customFormat="1" ht="15" customHeight="1" thickBot="1" x14ac:dyDescent="0.25">
      <c r="A584" s="95"/>
      <c r="B584" s="44"/>
      <c r="C584" s="45" t="str">
        <f>"F"&amp;Q584</f>
        <v>F8</v>
      </c>
      <c r="D584" s="1217" t="str">
        <f>CONCATENATE(Euconst_SourceStream," ", Q584,":")</f>
        <v>Flux de sursă 8:</v>
      </c>
      <c r="E584" s="1217"/>
      <c r="F584" s="1217"/>
      <c r="G584" s="1244"/>
      <c r="H584" s="1245" t="str">
        <f>IF(INDEX(C_InstallationDescription!$F$192:$F$202,MATCH(C584,C_InstallationDescription!$E$192:$E$202,0))&gt;0,INDEX(C_InstallationDescription!$F$192:$F$202,MATCH(C584,C_InstallationDescription!$E$192:$E$202,0)),"")</f>
        <v/>
      </c>
      <c r="I584" s="1245"/>
      <c r="J584" s="1245"/>
      <c r="K584" s="1245"/>
      <c r="L584" s="1246"/>
      <c r="M584" s="1247" t="str">
        <f>IF(S584=TRUE,IF(U584="",T584,U584),"")</f>
        <v/>
      </c>
      <c r="N584" s="1248"/>
      <c r="O584" s="32"/>
      <c r="P584" s="52"/>
      <c r="Q584" s="43">
        <f>Q518+1</f>
        <v>8</v>
      </c>
      <c r="R584" s="47"/>
      <c r="S584" s="51" t="b">
        <f>IF(INDEX(C_InstallationDescription!$M:$M,MATCH(Q586,C_InstallationDescription!$Q:$Q,0))="",FALSE,TRUE)</f>
        <v>0</v>
      </c>
      <c r="T584" s="113" t="str">
        <f>IF(S584=TRUE,INDEX(C_InstallationDescription!$M:$M,MATCH(Q586,C_InstallationDescription!$Q:$Q,0)),"")</f>
        <v/>
      </c>
      <c r="U584" s="51" t="str">
        <f>IF(S584=TRUE,IF(ISBLANK(INDEX(C_InstallationDescription!$N:$N,MATCH(Q586,C_InstallationDescription!$Q:$Q,0))),"",INDEX(C_InstallationDescription!$N:$N,MATCH(Q586,C_InstallationDescription!$Q:$Q,0))),"")</f>
        <v/>
      </c>
      <c r="V584" s="47"/>
      <c r="W584" s="47"/>
    </row>
    <row r="585" spans="1:23" s="32" customFormat="1" ht="5.0999999999999996" customHeight="1" x14ac:dyDescent="0.2">
      <c r="A585" s="90"/>
      <c r="B585" s="8"/>
      <c r="C585" s="8"/>
      <c r="D585" s="8"/>
      <c r="E585" s="8"/>
      <c r="F585" s="8"/>
      <c r="G585" s="8"/>
      <c r="H585" s="8"/>
      <c r="I585" s="8"/>
      <c r="J585" s="8"/>
      <c r="K585" s="8"/>
      <c r="L585" s="8"/>
      <c r="M585" s="7"/>
      <c r="N585" s="7"/>
      <c r="P585" s="22"/>
      <c r="Q585" s="14"/>
      <c r="R585" s="30"/>
      <c r="S585" s="30"/>
      <c r="T585" s="30"/>
      <c r="U585" s="30"/>
      <c r="V585" s="30"/>
      <c r="W585" s="30"/>
    </row>
    <row r="586" spans="1:23" s="32" customFormat="1" ht="12.75" customHeight="1" x14ac:dyDescent="0.2">
      <c r="A586" s="90"/>
      <c r="B586" s="8"/>
      <c r="C586" s="8"/>
      <c r="D586" s="31"/>
      <c r="E586" s="1097" t="str">
        <f>Translations!$B$437</f>
        <v>Tipul fluxului de sursă:</v>
      </c>
      <c r="F586" s="1097"/>
      <c r="G586" s="1098"/>
      <c r="H586" s="1249" t="str">
        <f>IF(INDEX(C_InstallationDescription!$I$192:$I$202,MATCH(C584,C_InstallationDescription!$E$192:$E$202,0))&gt;0,INDEX(C_InstallationDescription!$I$192:$I$202,MATCH(C584,C_InstallationDescription!$E$192:$E$202,0)),"")</f>
        <v/>
      </c>
      <c r="I586" s="1250"/>
      <c r="J586" s="1250"/>
      <c r="K586" s="1250"/>
      <c r="L586" s="1251"/>
      <c r="P586" s="22"/>
      <c r="Q586" s="50" t="str">
        <f>EUconst_CNTR_SourceCategory&amp;C584</f>
        <v>SourceCategory_F8</v>
      </c>
      <c r="R586" s="30"/>
      <c r="S586" s="30"/>
      <c r="T586" s="30"/>
      <c r="U586" s="30"/>
      <c r="V586" s="30"/>
      <c r="W586" s="30"/>
    </row>
    <row r="587" spans="1:23" s="32" customFormat="1" outlineLevel="1" x14ac:dyDescent="0.2">
      <c r="A587" s="30"/>
      <c r="B587" s="8"/>
      <c r="C587" s="8"/>
      <c r="D587" s="48"/>
      <c r="E587" s="1097" t="str">
        <f>Translations!$B$438</f>
        <v>Metoda aplicabilă conform RMR:</v>
      </c>
      <c r="F587" s="1097"/>
      <c r="G587" s="1098"/>
      <c r="H587" s="1240" t="str">
        <f>IF(H586="","",INDEX(EUwideConstants!$F$261:$F$320,MATCH(H586,EUConst_TierActivityListNames,0)))</f>
        <v/>
      </c>
      <c r="I587" s="1240"/>
      <c r="J587" s="1240"/>
      <c r="K587" s="1240"/>
      <c r="L587" s="1240"/>
      <c r="M587" s="2"/>
      <c r="N587" s="2"/>
      <c r="P587" s="22"/>
      <c r="Q587" s="14"/>
      <c r="R587" s="30"/>
      <c r="S587" s="30"/>
      <c r="T587" s="30"/>
      <c r="U587" s="30"/>
      <c r="V587" s="30"/>
      <c r="W587" s="30"/>
    </row>
    <row r="588" spans="1:23" s="32" customFormat="1" outlineLevel="1" x14ac:dyDescent="0.2">
      <c r="A588" s="30"/>
      <c r="D588" s="49"/>
      <c r="E588" s="1097" t="str">
        <f>Translations!$B$439</f>
        <v>Parametrul căruia i se aplică incertitudinea:</v>
      </c>
      <c r="F588" s="1097"/>
      <c r="G588" s="1098"/>
      <c r="H588" s="1240" t="str">
        <f>IF(H586="","",INDEX(EUwideConstants!$E$261:$E$320,MATCH(H586,EUConst_TierActivityListNames,0)))</f>
        <v/>
      </c>
      <c r="I588" s="1240"/>
      <c r="J588" s="1240"/>
      <c r="K588" s="1240"/>
      <c r="L588" s="1240"/>
      <c r="P588" s="22"/>
      <c r="Q588" s="14"/>
      <c r="R588" s="30"/>
      <c r="S588" s="30"/>
      <c r="T588" s="30"/>
      <c r="U588" s="30"/>
      <c r="V588" s="30"/>
      <c r="W588" s="30"/>
    </row>
    <row r="589" spans="1:23" s="32" customFormat="1" ht="5.0999999999999996" customHeight="1" outlineLevel="1" x14ac:dyDescent="0.2">
      <c r="A589" s="30"/>
      <c r="P589" s="39"/>
      <c r="Q589" s="30"/>
      <c r="R589" s="30"/>
      <c r="S589" s="30"/>
      <c r="T589" s="30"/>
      <c r="U589" s="30"/>
      <c r="V589" s="30"/>
      <c r="W589" s="30"/>
    </row>
    <row r="590" spans="1:23" s="32" customFormat="1" ht="51" customHeight="1" outlineLevel="1" x14ac:dyDescent="0.2">
      <c r="A590" s="30"/>
      <c r="D590" s="31"/>
      <c r="E590" s="1241" t="str">
        <f>IF(H584="","",INDEX(EUconst_SmallEmiSouStreamMsg,MATCH(Q590,EUconst_SmallEmiSouStream,0)))</f>
        <v/>
      </c>
      <c r="F590" s="1242"/>
      <c r="G590" s="1242"/>
      <c r="H590" s="1242"/>
      <c r="I590" s="1242"/>
      <c r="J590" s="1242"/>
      <c r="K590" s="1242"/>
      <c r="L590" s="1242"/>
      <c r="M590" s="1242"/>
      <c r="N590" s="1243"/>
      <c r="P590" s="19"/>
      <c r="Q590" s="54" t="str">
        <f>IF(CNTR_SmallEmitter=TRUE,EUconst_CNTR_SmallEmitter,EUconst_CNTR_NoSmallEmitter) &amp; IF((CNTR_Category)="","C",CNTR_Category) &amp; "_" &amp; IF(M584="",1,MATCH(M584,SourceCategory,0))</f>
        <v>NoSmallEmitter_C_1</v>
      </c>
      <c r="R590" s="30"/>
      <c r="S590" s="30"/>
      <c r="T590" s="30"/>
      <c r="U590" s="30"/>
      <c r="V590" s="30"/>
      <c r="W590" s="30"/>
    </row>
    <row r="591" spans="1:23" s="32" customFormat="1" ht="12.75" customHeight="1" outlineLevel="1" x14ac:dyDescent="0.2">
      <c r="A591" s="30"/>
      <c r="D591" s="31"/>
      <c r="P591" s="39"/>
      <c r="Q591" s="30"/>
      <c r="R591" s="30"/>
      <c r="S591" s="30"/>
      <c r="T591" s="30"/>
      <c r="U591" s="30"/>
      <c r="V591" s="30"/>
      <c r="W591" s="30"/>
    </row>
    <row r="592" spans="1:23" s="32" customFormat="1" ht="15" customHeight="1" outlineLevel="1" x14ac:dyDescent="0.2">
      <c r="A592" s="30"/>
      <c r="D592" s="1217" t="str">
        <f>Translations!$B$454</f>
        <v>Date de activitate:</v>
      </c>
      <c r="E592" s="1217"/>
      <c r="F592" s="1217"/>
      <c r="G592" s="1217"/>
      <c r="H592" s="1217"/>
      <c r="I592" s="1217"/>
      <c r="J592" s="1217"/>
      <c r="K592" s="1217"/>
      <c r="L592" s="1217"/>
      <c r="M592" s="1217"/>
      <c r="N592" s="1217"/>
      <c r="P592" s="39"/>
      <c r="Q592" s="30"/>
      <c r="R592" s="30"/>
      <c r="S592" s="30"/>
      <c r="T592" s="30"/>
      <c r="U592" s="30"/>
      <c r="V592" s="30"/>
      <c r="W592" s="30"/>
    </row>
    <row r="593" spans="1:23" s="32" customFormat="1" ht="5.0999999999999996" customHeight="1" outlineLevel="1" x14ac:dyDescent="0.2">
      <c r="A593" s="30"/>
      <c r="D593" s="31"/>
      <c r="P593" s="39"/>
      <c r="Q593" s="30"/>
      <c r="R593" s="30"/>
      <c r="S593" s="30"/>
      <c r="T593" s="30"/>
      <c r="U593" s="30"/>
      <c r="V593" s="30"/>
      <c r="W593" s="30"/>
    </row>
    <row r="594" spans="1:23" s="32" customFormat="1" outlineLevel="1" x14ac:dyDescent="0.2">
      <c r="A594" s="30"/>
      <c r="D594" s="31" t="s">
        <v>311</v>
      </c>
      <c r="E594" s="984" t="str">
        <f>Translations!$B$455</f>
        <v>Metoda de determinare a datelor de activitate:</v>
      </c>
      <c r="F594" s="984"/>
      <c r="G594" s="984"/>
      <c r="H594" s="984"/>
      <c r="I594" s="984"/>
      <c r="J594" s="984"/>
      <c r="K594" s="984"/>
      <c r="L594" s="984"/>
      <c r="M594" s="984"/>
      <c r="N594" s="984"/>
      <c r="P594" s="39"/>
      <c r="Q594" s="30"/>
      <c r="R594" s="30"/>
      <c r="S594" s="30"/>
      <c r="T594" s="30"/>
      <c r="U594" s="30"/>
      <c r="V594" s="30"/>
      <c r="W594" s="30"/>
    </row>
    <row r="595" spans="1:23" s="32" customFormat="1" ht="5.0999999999999996" customHeight="1" outlineLevel="1" x14ac:dyDescent="0.2">
      <c r="A595" s="30"/>
      <c r="D595" s="31"/>
      <c r="E595" s="33"/>
      <c r="F595" s="33"/>
      <c r="G595" s="33"/>
      <c r="H595" s="33"/>
      <c r="I595" s="33"/>
      <c r="L595" s="28"/>
      <c r="P595" s="39"/>
      <c r="Q595" s="30"/>
      <c r="R595" s="30"/>
      <c r="S595" s="30"/>
      <c r="T595" s="30"/>
      <c r="U595" s="30"/>
      <c r="V595" s="30"/>
      <c r="W595" s="30"/>
    </row>
    <row r="596" spans="1:23" s="32" customFormat="1" ht="12.75" customHeight="1" outlineLevel="1" x14ac:dyDescent="0.2">
      <c r="A596" s="30"/>
      <c r="D596" s="34" t="s">
        <v>316</v>
      </c>
      <c r="E596" s="12" t="str">
        <f>Translations!$B$456</f>
        <v>Metoda de determinare:</v>
      </c>
      <c r="G596" s="33"/>
      <c r="H596" s="1238"/>
      <c r="I596" s="1239"/>
      <c r="P596" s="255"/>
      <c r="Q596" s="30"/>
      <c r="R596" s="30"/>
      <c r="S596" s="30"/>
      <c r="T596" s="30"/>
      <c r="U596" s="30"/>
      <c r="V596" s="30"/>
      <c r="W596" s="75" t="str">
        <f>IF(M584="","",IF(M584=INDEX(SourceCategory,3),1,IF(CNTR_InstHasCalculation=FALSE,0,2)))</f>
        <v/>
      </c>
    </row>
    <row r="597" spans="1:23" s="32" customFormat="1" ht="5.0999999999999996" customHeight="1" outlineLevel="1" x14ac:dyDescent="0.2">
      <c r="A597" s="30"/>
      <c r="D597" s="34"/>
      <c r="G597" s="33"/>
      <c r="H597" s="55"/>
      <c r="I597" s="55"/>
      <c r="P597" s="39"/>
      <c r="Q597" s="30"/>
      <c r="R597" s="30"/>
      <c r="S597" s="30"/>
      <c r="T597" s="30"/>
      <c r="U597" s="30"/>
      <c r="V597" s="30"/>
      <c r="W597" s="30"/>
    </row>
    <row r="598" spans="1:23" s="32" customFormat="1" ht="12.75" customHeight="1" outlineLevel="1" x14ac:dyDescent="0.2">
      <c r="A598" s="30"/>
      <c r="E598" s="57"/>
      <c r="F598" s="1227" t="str">
        <f>Translations!$B$459</f>
        <v>Trimitere la procedura utilizată pentru determinarea stocurilor la sfârșitul anului:</v>
      </c>
      <c r="G598" s="1227"/>
      <c r="H598" s="1227"/>
      <c r="I598" s="1227"/>
      <c r="J598" s="1228"/>
      <c r="K598" s="1238"/>
      <c r="L598" s="1239"/>
      <c r="P598" s="39"/>
      <c r="Q598" s="30"/>
      <c r="R598" s="30"/>
      <c r="S598" s="30"/>
      <c r="T598" s="30"/>
      <c r="U598" s="39"/>
      <c r="V598" s="42" t="b">
        <f>IF(OR(H584="",ISBLANK(H596)),FALSE,IF(MATCH(H596,EUconst_ActivityDeterminationMethod,0)=2,TRUE,FALSE))</f>
        <v>0</v>
      </c>
      <c r="W598" s="75" t="str">
        <f>IF(V598=TRUE,0,W596)</f>
        <v/>
      </c>
    </row>
    <row r="599" spans="1:23" s="32" customFormat="1" ht="5.0999999999999996" customHeight="1" outlineLevel="1" x14ac:dyDescent="0.2">
      <c r="A599" s="30"/>
      <c r="P599" s="39"/>
      <c r="Q599" s="30"/>
      <c r="R599" s="30"/>
      <c r="S599" s="30"/>
      <c r="T599" s="30"/>
      <c r="U599" s="30"/>
      <c r="V599" s="30"/>
      <c r="W599" s="30"/>
    </row>
    <row r="600" spans="1:23" s="32" customFormat="1" ht="12.75" customHeight="1" outlineLevel="1" x14ac:dyDescent="0.2">
      <c r="A600" s="30"/>
      <c r="D600" s="57" t="s">
        <v>317</v>
      </c>
      <c r="E600" s="12" t="str">
        <f>Translations!$B$462</f>
        <v>Instrument controlat de:</v>
      </c>
      <c r="G600" s="33"/>
      <c r="H600" s="1238"/>
      <c r="I600" s="1239"/>
      <c r="J600" s="34"/>
      <c r="P600" s="39"/>
      <c r="Q600" s="30"/>
      <c r="R600" s="30"/>
      <c r="S600" s="30"/>
      <c r="T600" s="30"/>
      <c r="U600" s="30"/>
      <c r="V600" s="30"/>
      <c r="W600" s="75" t="str">
        <f>W596</f>
        <v/>
      </c>
    </row>
    <row r="601" spans="1:23" s="32" customFormat="1" ht="5.0999999999999996" customHeight="1" outlineLevel="1" x14ac:dyDescent="0.2">
      <c r="A601" s="30"/>
      <c r="D601" s="34"/>
      <c r="G601" s="33"/>
      <c r="H601" s="55"/>
      <c r="I601" s="55"/>
      <c r="J601" s="34"/>
      <c r="P601" s="39"/>
      <c r="Q601" s="30"/>
      <c r="R601" s="30"/>
      <c r="S601" s="30"/>
      <c r="T601" s="30"/>
      <c r="U601" s="30"/>
      <c r="V601" s="30"/>
      <c r="W601" s="30"/>
    </row>
    <row r="602" spans="1:23" s="32" customFormat="1" ht="12.75" customHeight="1" outlineLevel="1" x14ac:dyDescent="0.2">
      <c r="A602" s="30"/>
      <c r="D602" s="34"/>
      <c r="E602" s="57" t="s">
        <v>388</v>
      </c>
      <c r="F602" s="926" t="str">
        <f>Translations!$B$465</f>
        <v>Vă rugăm să confirmați îndeplinirea condițiilor de la articolul 29 alineatul (1):</v>
      </c>
      <c r="G602" s="888"/>
      <c r="H602" s="888"/>
      <c r="I602" s="888"/>
      <c r="J602" s="888"/>
      <c r="K602" s="888"/>
      <c r="L602" s="227"/>
      <c r="P602" s="39"/>
      <c r="Q602" s="30"/>
      <c r="R602" s="30"/>
      <c r="S602" s="30"/>
      <c r="T602" s="30"/>
      <c r="U602" s="30"/>
      <c r="V602" s="42" t="b">
        <f>IF(OR(H584="",ISBLANK(H600)),FALSE,IF(MATCH(H600,EUconst_OwnerInstrument,0)=1,TRUE,FALSE))</f>
        <v>0</v>
      </c>
      <c r="W602" s="75" t="str">
        <f>IF(V602=TRUE,0,W596)</f>
        <v/>
      </c>
    </row>
    <row r="603" spans="1:23" s="32" customFormat="1" ht="5.0999999999999996" customHeight="1" outlineLevel="1" x14ac:dyDescent="0.2">
      <c r="A603" s="30"/>
      <c r="D603" s="34"/>
      <c r="E603" s="34"/>
      <c r="G603" s="33"/>
      <c r="N603" s="55"/>
      <c r="P603" s="39"/>
      <c r="Q603" s="30"/>
      <c r="R603" s="30"/>
      <c r="S603" s="30"/>
      <c r="T603" s="30"/>
      <c r="U603" s="30"/>
      <c r="V603" s="20"/>
      <c r="W603" s="30"/>
    </row>
    <row r="604" spans="1:23" s="32" customFormat="1" ht="12.75" customHeight="1" outlineLevel="1" x14ac:dyDescent="0.2">
      <c r="A604" s="30"/>
      <c r="D604" s="34"/>
      <c r="E604" s="57" t="s">
        <v>389</v>
      </c>
      <c r="F604" s="1227" t="str">
        <f>Translations!$B$468</f>
        <v>Utilizați facturi pentru a determina cantitatea acestui combustibil sau material?</v>
      </c>
      <c r="G604" s="1227"/>
      <c r="H604" s="1227"/>
      <c r="I604" s="1227"/>
      <c r="J604" s="1227"/>
      <c r="K604" s="1228"/>
      <c r="L604" s="227"/>
      <c r="P604" s="39"/>
      <c r="Q604" s="30"/>
      <c r="R604" s="30"/>
      <c r="S604" s="30"/>
      <c r="T604" s="30"/>
      <c r="U604" s="30"/>
      <c r="V604" s="42" t="b">
        <f>IF(OR(H584="",ISBLANK(H600)),FALSE,IF(MATCH(H600,EUconst_OwnerInstrument,0)=1,TRUE,FALSE))</f>
        <v>0</v>
      </c>
      <c r="W604" s="75" t="str">
        <f>IF(V604=TRUE,0,W596)</f>
        <v/>
      </c>
    </row>
    <row r="605" spans="1:23" s="32" customFormat="1" ht="5.0999999999999996" customHeight="1" outlineLevel="1" x14ac:dyDescent="0.2">
      <c r="A605" s="30"/>
      <c r="D605" s="34"/>
      <c r="E605" s="34"/>
      <c r="G605" s="18"/>
      <c r="J605" s="34"/>
      <c r="L605" s="56"/>
      <c r="P605" s="39"/>
      <c r="Q605" s="30"/>
      <c r="R605" s="30"/>
      <c r="S605" s="30"/>
      <c r="T605" s="30"/>
      <c r="U605" s="30"/>
      <c r="V605" s="30"/>
      <c r="W605" s="30"/>
    </row>
    <row r="606" spans="1:23" s="32" customFormat="1" ht="12.75" customHeight="1" outlineLevel="1" x14ac:dyDescent="0.2">
      <c r="A606" s="30"/>
      <c r="D606" s="34"/>
      <c r="E606" s="57" t="s">
        <v>390</v>
      </c>
      <c r="F606" s="1227" t="str">
        <f>Translations!$B$469</f>
        <v>Vă rugăm să confirmați că partenerul comercial și operatorul sunt independenți:</v>
      </c>
      <c r="G606" s="1227"/>
      <c r="H606" s="1227"/>
      <c r="I606" s="1227"/>
      <c r="J606" s="1227"/>
      <c r="K606" s="1228"/>
      <c r="L606" s="227"/>
      <c r="P606" s="39"/>
      <c r="Q606" s="30"/>
      <c r="R606" s="30"/>
      <c r="S606" s="30"/>
      <c r="T606" s="30"/>
      <c r="U606" s="30"/>
      <c r="V606" s="42" t="b">
        <f>IF(OR(H584="",ISBLANK(H600)),FALSE,IF(MATCH(H600,EUconst_OwnerInstrument,0)=1,TRUE,FALSE))</f>
        <v>0</v>
      </c>
      <c r="W606" s="75" t="str">
        <f>IF(V606=TRUE,0,W596)</f>
        <v/>
      </c>
    </row>
    <row r="607" spans="1:23" s="32" customFormat="1" outlineLevel="1" x14ac:dyDescent="0.2">
      <c r="A607" s="30"/>
      <c r="P607" s="39"/>
      <c r="Q607" s="30"/>
      <c r="R607" s="30"/>
      <c r="S607" s="30"/>
      <c r="T607" s="30"/>
      <c r="U607" s="30"/>
      <c r="V607" s="30"/>
      <c r="W607" s="30"/>
    </row>
    <row r="608" spans="1:23" s="32" customFormat="1" ht="12.75" customHeight="1" outlineLevel="1" x14ac:dyDescent="0.2">
      <c r="A608" s="30"/>
      <c r="D608" s="31" t="s">
        <v>313</v>
      </c>
      <c r="E608" s="33" t="str">
        <f>Translations!$B$472</f>
        <v>Instrumente de măsură utilizate:</v>
      </c>
      <c r="H608" s="250"/>
      <c r="I608" s="250"/>
      <c r="J608" s="250"/>
      <c r="K608" s="250"/>
      <c r="L608" s="250"/>
      <c r="P608" s="19"/>
      <c r="Q608" s="30"/>
      <c r="R608" s="30"/>
      <c r="S608" s="30"/>
      <c r="T608" s="30"/>
      <c r="U608" s="30"/>
      <c r="V608" s="30"/>
      <c r="W608" s="30"/>
    </row>
    <row r="609" spans="1:23" s="32" customFormat="1" ht="5.0999999999999996" customHeight="1" outlineLevel="1" x14ac:dyDescent="0.2">
      <c r="A609" s="30"/>
      <c r="D609" s="31"/>
      <c r="E609" s="33"/>
      <c r="P609" s="19"/>
      <c r="Q609" s="30"/>
      <c r="R609" s="30"/>
      <c r="S609" s="30"/>
      <c r="T609" s="30"/>
      <c r="U609" s="30"/>
      <c r="V609" s="30"/>
      <c r="W609" s="30"/>
    </row>
    <row r="610" spans="1:23" s="32" customFormat="1" outlineLevel="1" x14ac:dyDescent="0.2">
      <c r="A610" s="30"/>
      <c r="D610" s="31"/>
      <c r="E610" s="32" t="str">
        <f>Translations!$B$475</f>
        <v>Observație/Descrierea metodei, dacă se folosesc mai multe instrumente:</v>
      </c>
      <c r="I610" s="12"/>
      <c r="P610" s="39"/>
      <c r="Q610" s="30"/>
      <c r="R610" s="30"/>
      <c r="S610" s="30"/>
      <c r="T610" s="30"/>
      <c r="U610" s="30"/>
      <c r="V610" s="30"/>
      <c r="W610" s="30"/>
    </row>
    <row r="611" spans="1:23" s="32" customFormat="1" ht="12.75" customHeight="1" outlineLevel="1" x14ac:dyDescent="0.2">
      <c r="A611" s="30"/>
      <c r="D611" s="31"/>
      <c r="E611" s="1229"/>
      <c r="F611" s="1230"/>
      <c r="G611" s="1230"/>
      <c r="H611" s="1230"/>
      <c r="I611" s="1230"/>
      <c r="J611" s="1230"/>
      <c r="K611" s="1230"/>
      <c r="L611" s="1230"/>
      <c r="M611" s="1230"/>
      <c r="N611" s="1231"/>
      <c r="P611" s="39"/>
      <c r="Q611" s="30"/>
      <c r="R611" s="30"/>
      <c r="S611" s="30"/>
      <c r="T611" s="30"/>
      <c r="U611" s="30"/>
      <c r="V611" s="30"/>
      <c r="W611" s="30"/>
    </row>
    <row r="612" spans="1:23" s="32" customFormat="1" outlineLevel="1" x14ac:dyDescent="0.2">
      <c r="A612" s="30"/>
      <c r="D612" s="31"/>
      <c r="E612" s="1232"/>
      <c r="F612" s="1233"/>
      <c r="G612" s="1233"/>
      <c r="H612" s="1233"/>
      <c r="I612" s="1233"/>
      <c r="J612" s="1233"/>
      <c r="K612" s="1233"/>
      <c r="L612" s="1233"/>
      <c r="M612" s="1233"/>
      <c r="N612" s="1234"/>
      <c r="P612" s="39"/>
      <c r="Q612" s="39"/>
      <c r="R612" s="39"/>
      <c r="S612" s="30"/>
      <c r="T612" s="30"/>
      <c r="U612" s="30"/>
      <c r="V612" s="30"/>
      <c r="W612" s="30"/>
    </row>
    <row r="613" spans="1:23" s="32" customFormat="1" outlineLevel="1" x14ac:dyDescent="0.2">
      <c r="A613" s="30"/>
      <c r="D613" s="31"/>
      <c r="E613" s="1235"/>
      <c r="F613" s="1236"/>
      <c r="G613" s="1236"/>
      <c r="H613" s="1236"/>
      <c r="I613" s="1236"/>
      <c r="J613" s="1236"/>
      <c r="K613" s="1236"/>
      <c r="L613" s="1236"/>
      <c r="M613" s="1236"/>
      <c r="N613" s="1237"/>
      <c r="P613" s="39"/>
      <c r="Q613" s="39"/>
      <c r="R613" s="39"/>
      <c r="S613" s="30"/>
      <c r="T613" s="30"/>
      <c r="U613" s="30"/>
      <c r="V613" s="30"/>
      <c r="W613" s="30"/>
    </row>
    <row r="614" spans="1:23" s="32" customFormat="1" outlineLevel="1" x14ac:dyDescent="0.2">
      <c r="A614" s="30"/>
      <c r="D614" s="31"/>
      <c r="P614" s="39"/>
      <c r="Q614" s="39"/>
      <c r="R614" s="39"/>
      <c r="S614" s="30"/>
      <c r="T614" s="30"/>
      <c r="U614" s="30"/>
      <c r="V614" s="30"/>
      <c r="W614" s="30"/>
    </row>
    <row r="615" spans="1:23" s="32" customFormat="1" ht="12.75" customHeight="1" outlineLevel="1" x14ac:dyDescent="0.2">
      <c r="A615" s="30"/>
      <c r="D615" s="31" t="s">
        <v>186</v>
      </c>
      <c r="E615" s="35" t="str">
        <f>Translations!$B$477</f>
        <v>Nivelul minim cerut pentru datele de activitate:</v>
      </c>
      <c r="H615" s="40" t="str">
        <f>IF(H586="","",IF(CNTR_Category="A",INDEX(EUwideConstants!$G:$G,MATCH(Q615,EUwideConstants!$Q:$Q,0)),INDEX(EUwideConstants!$N:$N,MATCH(Q615,EUwideConstants!$Q:$Q,0))))</f>
        <v/>
      </c>
      <c r="I615" s="36" t="str">
        <f>IF(H615="","",IF(S615=0,EUconst_NA,IF(ISERROR(S615),"",EUconst_MsgTierActivityLevel &amp; " " &amp;S615)))</f>
        <v/>
      </c>
      <c r="J615" s="37"/>
      <c r="K615" s="37"/>
      <c r="L615" s="37"/>
      <c r="M615" s="37"/>
      <c r="N615" s="38"/>
      <c r="P615" s="39"/>
      <c r="Q615" s="113" t="str">
        <f>EUconst_CNTR_ActivityData&amp;H586</f>
        <v>ActivityData_</v>
      </c>
      <c r="R615" s="39"/>
      <c r="S615" s="42" t="str">
        <f>IF(H615="","",IF(H615=EUconst_NA,"",INDEX(EUwideConstants!$H:$M,MATCH(Q615,EUwideConstants!$Q:$Q,0),MATCH(H615,CNTR_TierList,0))))</f>
        <v/>
      </c>
      <c r="T615" s="30"/>
      <c r="U615" s="30"/>
      <c r="V615" s="30"/>
      <c r="W615" s="30"/>
    </row>
    <row r="616" spans="1:23" s="32" customFormat="1" ht="12.75" customHeight="1" outlineLevel="1" x14ac:dyDescent="0.2">
      <c r="A616" s="30"/>
      <c r="D616" s="31" t="s">
        <v>314</v>
      </c>
      <c r="E616" s="35" t="str">
        <f>Translations!$B$478</f>
        <v>Nivelul utilizat pentru datele de activitate:</v>
      </c>
      <c r="H616" s="227"/>
      <c r="I616" s="36" t="str">
        <f>IF(OR(ISBLANK(H616),H616=EUconst_NoTier),"",IF(S616=0,EUconst_NA,IF(ISERROR(S616),"",EUconst_MsgTierActivityLevel &amp; " " &amp;S616)))</f>
        <v/>
      </c>
      <c r="J616" s="37"/>
      <c r="K616" s="37"/>
      <c r="L616" s="37"/>
      <c r="M616" s="37"/>
      <c r="N616" s="38"/>
      <c r="P616" s="39"/>
      <c r="Q616" s="113" t="str">
        <f>EUconst_CNTR_ActivityData&amp;H586</f>
        <v>ActivityData_</v>
      </c>
      <c r="R616" s="39"/>
      <c r="S616" s="42" t="str">
        <f>IF(ISBLANK(H616),"",IF(H616=EUconst_NA,"",INDEX(EUwideConstants!$H:$M,MATCH(Q616,EUwideConstants!$Q:$Q,0),MATCH(H616,CNTR_TierList,0))))</f>
        <v/>
      </c>
      <c r="T616" s="30"/>
      <c r="U616" s="30"/>
      <c r="V616" s="30"/>
      <c r="W616" s="30"/>
    </row>
    <row r="617" spans="1:23" s="32" customFormat="1" ht="12.75" customHeight="1" outlineLevel="1" x14ac:dyDescent="0.2">
      <c r="A617" s="30"/>
      <c r="D617" s="31" t="s">
        <v>315</v>
      </c>
      <c r="E617" s="35" t="str">
        <f>Translations!$B$479</f>
        <v>Incertitudine constatată:</v>
      </c>
      <c r="H617" s="268"/>
      <c r="I617" s="35" t="str">
        <f>Translations!$B$480</f>
        <v>Observație:</v>
      </c>
      <c r="J617" s="228"/>
      <c r="K617" s="229"/>
      <c r="L617" s="229"/>
      <c r="M617" s="229"/>
      <c r="N617" s="230"/>
      <c r="P617" s="39"/>
      <c r="Q617" s="39"/>
      <c r="R617" s="39"/>
      <c r="S617" s="30"/>
      <c r="T617" s="30"/>
      <c r="U617" s="30"/>
      <c r="V617" s="30"/>
      <c r="W617" s="30"/>
    </row>
    <row r="618" spans="1:23" s="32" customFormat="1" ht="5.0999999999999996" customHeight="1" outlineLevel="1" x14ac:dyDescent="0.2">
      <c r="A618" s="30"/>
      <c r="D618" s="31"/>
      <c r="E618" s="156"/>
      <c r="F618" s="156"/>
      <c r="G618" s="156"/>
      <c r="H618" s="156"/>
      <c r="I618" s="156"/>
      <c r="J618" s="156"/>
      <c r="K618" s="156"/>
      <c r="L618" s="156"/>
      <c r="M618" s="156"/>
      <c r="N618" s="156"/>
      <c r="P618" s="39"/>
      <c r="Q618" s="39"/>
      <c r="R618" s="39"/>
      <c r="S618" s="30"/>
      <c r="T618" s="30"/>
      <c r="U618" s="30"/>
      <c r="V618" s="30"/>
      <c r="W618" s="30"/>
    </row>
    <row r="619" spans="1:23" s="32" customFormat="1" ht="15" customHeight="1" outlineLevel="1" x14ac:dyDescent="0.2">
      <c r="A619" s="30"/>
      <c r="D619" s="1217" t="str">
        <f>Translations!$B$490</f>
        <v>Parametrii de calcul:</v>
      </c>
      <c r="E619" s="1217"/>
      <c r="F619" s="1217"/>
      <c r="G619" s="1217"/>
      <c r="H619" s="1217"/>
      <c r="I619" s="1217"/>
      <c r="J619" s="1217"/>
      <c r="K619" s="1217"/>
      <c r="L619" s="1217"/>
      <c r="M619" s="1217"/>
      <c r="N619" s="1217"/>
      <c r="P619" s="39"/>
      <c r="Q619" s="39"/>
      <c r="R619" s="39"/>
      <c r="S619" s="39"/>
      <c r="T619" s="6"/>
      <c r="U619" s="30"/>
      <c r="V619" s="30"/>
      <c r="W619" s="30"/>
    </row>
    <row r="620" spans="1:23" s="32" customFormat="1" ht="5.0999999999999996" customHeight="1" outlineLevel="1" x14ac:dyDescent="0.2">
      <c r="A620" s="30"/>
      <c r="D620" s="31"/>
      <c r="E620" s="35"/>
      <c r="P620" s="39"/>
      <c r="Q620" s="39"/>
      <c r="R620" s="39"/>
      <c r="S620" s="39"/>
      <c r="T620" s="6"/>
      <c r="U620" s="30"/>
      <c r="V620" s="30"/>
      <c r="W620" s="30"/>
    </row>
    <row r="621" spans="1:23" s="32" customFormat="1" ht="12.75" customHeight="1" outlineLevel="1" x14ac:dyDescent="0.2">
      <c r="A621" s="30"/>
      <c r="D621" s="31" t="s">
        <v>312</v>
      </c>
      <c r="E621" s="35" t="str">
        <f>Translations!$B$515</f>
        <v>Niveluri aplicate pentru parametrii de calcul:</v>
      </c>
      <c r="P621" s="39"/>
      <c r="Q621" s="39"/>
      <c r="R621" s="39"/>
      <c r="S621" s="39"/>
      <c r="T621" s="30"/>
      <c r="U621" s="30"/>
      <c r="V621" s="30"/>
      <c r="W621" s="30"/>
    </row>
    <row r="622" spans="1:23" s="32" customFormat="1" ht="5.0999999999999996" customHeight="1" outlineLevel="1" x14ac:dyDescent="0.2">
      <c r="A622" s="30"/>
      <c r="D622" s="31"/>
      <c r="E622" s="35"/>
      <c r="P622" s="39"/>
      <c r="Q622" s="39"/>
      <c r="R622" s="39"/>
      <c r="S622" s="39"/>
      <c r="T622" s="30"/>
      <c r="U622" s="30"/>
      <c r="V622" s="30"/>
      <c r="W622" s="30"/>
    </row>
    <row r="623" spans="1:23" s="32" customFormat="1" ht="25.5" customHeight="1" outlineLevel="1" x14ac:dyDescent="0.2">
      <c r="A623" s="30"/>
      <c r="E623" s="1221" t="str">
        <f>Translations!$B$516</f>
        <v>Parametrul de calcul</v>
      </c>
      <c r="F623" s="1221"/>
      <c r="G623" s="1221"/>
      <c r="H623" s="62" t="str">
        <f>Translations!$B$517</f>
        <v>Nivel minim cerut</v>
      </c>
      <c r="I623" s="62" t="str">
        <f>Translations!$B$518</f>
        <v>Nivel aplicat</v>
      </c>
      <c r="J623" s="1224" t="str">
        <f>Translations!$B$519</f>
        <v>Text integral pentru nivelul aplicat</v>
      </c>
      <c r="K623" s="1225"/>
      <c r="L623" s="1225"/>
      <c r="M623" s="1225"/>
      <c r="N623" s="1226"/>
      <c r="P623" s="39"/>
      <c r="Q623" s="39"/>
      <c r="R623" s="39"/>
      <c r="S623" s="19" t="s">
        <v>318</v>
      </c>
      <c r="T623" s="30"/>
      <c r="U623" s="30"/>
      <c r="V623" s="30"/>
      <c r="W623" s="64" t="s">
        <v>387</v>
      </c>
    </row>
    <row r="624" spans="1:23" s="32" customFormat="1" ht="12.75" customHeight="1" outlineLevel="1" x14ac:dyDescent="0.2">
      <c r="A624" s="30"/>
      <c r="D624" s="34" t="s">
        <v>316</v>
      </c>
      <c r="E624" s="1216" t="str">
        <f>Translations!$B$520</f>
        <v>Puterea calorică netă (PCN)</v>
      </c>
      <c r="F624" s="1216"/>
      <c r="G624" s="1216"/>
      <c r="H624" s="40" t="str">
        <f>IF(H586="","",IF(CNTR_Category="A",INDEX(EUwideConstants!$G:$G,MATCH(Q624,EUwideConstants!$Q:$Q,0)),INDEX(EUwideConstants!$N:$N,MATCH(Q624,EUwideConstants!$Q:$Q,0))))</f>
        <v/>
      </c>
      <c r="I624" s="227"/>
      <c r="J624" s="1218" t="str">
        <f t="shared" ref="J624:J629" si="39">IF(OR(ISBLANK(I624),I624=EUconst_NoTier),"",IF(S624=0,EUconst_NotApplicable,IF(ISERROR(S624),"",S624)))</f>
        <v/>
      </c>
      <c r="K624" s="1219"/>
      <c r="L624" s="1219"/>
      <c r="M624" s="1219"/>
      <c r="N624" s="1220"/>
      <c r="P624" s="39"/>
      <c r="Q624" s="113" t="str">
        <f>EUconst_CNTR_NCV&amp;H586</f>
        <v>NCV_</v>
      </c>
      <c r="R624" s="39"/>
      <c r="S624" s="41" t="str">
        <f>IF(ISBLANK(I624),"",IF(I624=EUconst_NA,"",INDEX(EUwideConstants!$H:$M,MATCH(Q624,EUwideConstants!$Q:$Q,0),MATCH(I624,CNTR_TierList,0))))</f>
        <v/>
      </c>
      <c r="T624" s="30"/>
      <c r="U624" s="30"/>
      <c r="V624" s="30"/>
      <c r="W624" s="42" t="b">
        <f t="shared" ref="W624:W629" si="40">(H624=EUconst_NA)</f>
        <v>0</v>
      </c>
    </row>
    <row r="625" spans="1:23" s="32" customFormat="1" ht="12.75" customHeight="1" outlineLevel="1" x14ac:dyDescent="0.2">
      <c r="A625" s="30"/>
      <c r="D625" s="34" t="s">
        <v>317</v>
      </c>
      <c r="E625" s="1216" t="str">
        <f>Translations!$B$521</f>
        <v>Factor de emisie (preliminar)</v>
      </c>
      <c r="F625" s="1216"/>
      <c r="G625" s="1216"/>
      <c r="H625" s="40" t="str">
        <f>IF(H586="","",IF(CNTR_Category="A",INDEX(EUwideConstants!$G:$G,MATCH(Q625,EUwideConstants!$Q:$Q,0)),INDEX(EUwideConstants!$N:$N,MATCH(Q625,EUwideConstants!$Q:$Q,0))))</f>
        <v/>
      </c>
      <c r="I625" s="227"/>
      <c r="J625" s="1218" t="str">
        <f t="shared" si="39"/>
        <v/>
      </c>
      <c r="K625" s="1219"/>
      <c r="L625" s="1219"/>
      <c r="M625" s="1219"/>
      <c r="N625" s="1220"/>
      <c r="P625" s="39"/>
      <c r="Q625" s="113" t="str">
        <f>EUconst_CNTR_EF&amp;H586</f>
        <v>EF_</v>
      </c>
      <c r="R625" s="39"/>
      <c r="S625" s="41" t="str">
        <f>IF(ISBLANK(I625),"",IF(I625=EUconst_NA,"",INDEX(EUwideConstants!$H:$M,MATCH(Q625,EUwideConstants!$Q:$Q,0),MATCH(I625,CNTR_TierList,0))))</f>
        <v/>
      </c>
      <c r="T625" s="30"/>
      <c r="U625" s="30"/>
      <c r="V625" s="30"/>
      <c r="W625" s="42" t="b">
        <f t="shared" si="40"/>
        <v>0</v>
      </c>
    </row>
    <row r="626" spans="1:23" s="32" customFormat="1" ht="12.75" customHeight="1" outlineLevel="1" x14ac:dyDescent="0.2">
      <c r="A626" s="30"/>
      <c r="D626" s="34" t="s">
        <v>475</v>
      </c>
      <c r="E626" s="1216" t="str">
        <f>Translations!$B$522</f>
        <v>Factor de oxidare</v>
      </c>
      <c r="F626" s="1216"/>
      <c r="G626" s="1216"/>
      <c r="H626" s="40" t="str">
        <f>IF(H586="","",IF(CNTR_Category="A",INDEX(EUwideConstants!$G:$G,MATCH(Q626,EUwideConstants!$Q:$Q,0)),INDEX(EUwideConstants!$N:$N,MATCH(Q626,EUwideConstants!$Q:$Q,0))))</f>
        <v/>
      </c>
      <c r="I626" s="227"/>
      <c r="J626" s="1218" t="str">
        <f t="shared" si="39"/>
        <v/>
      </c>
      <c r="K626" s="1219"/>
      <c r="L626" s="1219"/>
      <c r="M626" s="1219"/>
      <c r="N626" s="1220"/>
      <c r="P626" s="39"/>
      <c r="Q626" s="113" t="str">
        <f>EUconst_CNTR_OxidationFactor&amp;H586</f>
        <v>OxF_</v>
      </c>
      <c r="R626" s="39"/>
      <c r="S626" s="41" t="str">
        <f>IF(ISBLANK(I626),"",IF(I626=EUconst_NA,"",INDEX(EUwideConstants!$H:$M,MATCH(Q626,EUwideConstants!$Q:$Q,0),MATCH(I626,CNTR_TierList,0))))</f>
        <v/>
      </c>
      <c r="T626" s="30"/>
      <c r="U626" s="30"/>
      <c r="V626" s="30"/>
      <c r="W626" s="42" t="b">
        <f t="shared" si="40"/>
        <v>0</v>
      </c>
    </row>
    <row r="627" spans="1:23" s="32" customFormat="1" ht="12.75" customHeight="1" outlineLevel="1" x14ac:dyDescent="0.2">
      <c r="A627" s="30"/>
      <c r="D627" s="34" t="s">
        <v>476</v>
      </c>
      <c r="E627" s="1216" t="str">
        <f>Translations!$B$523</f>
        <v>Factor de conversie</v>
      </c>
      <c r="F627" s="1216"/>
      <c r="G627" s="1216"/>
      <c r="H627" s="40" t="str">
        <f>IF(H586="","",IF(CNTR_Category="A",INDEX(EUwideConstants!$G:$G,MATCH(Q627,EUwideConstants!$Q:$Q,0)),INDEX(EUwideConstants!$N:$N,MATCH(Q627,EUwideConstants!$Q:$Q,0))))</f>
        <v/>
      </c>
      <c r="I627" s="227"/>
      <c r="J627" s="1218" t="str">
        <f t="shared" si="39"/>
        <v/>
      </c>
      <c r="K627" s="1219"/>
      <c r="L627" s="1219"/>
      <c r="M627" s="1219"/>
      <c r="N627" s="1220"/>
      <c r="P627" s="39"/>
      <c r="Q627" s="113" t="str">
        <f>EUconst_CNTR_ConversionFactor&amp;H586</f>
        <v>ConvF_</v>
      </c>
      <c r="R627" s="39"/>
      <c r="S627" s="41" t="str">
        <f>IF(ISBLANK(I627),"",IF(I627=EUconst_NA,"",INDEX(EUwideConstants!$H:$M,MATCH(Q627,EUwideConstants!$Q:$Q,0),MATCH(I627,CNTR_TierList,0))))</f>
        <v/>
      </c>
      <c r="T627" s="30"/>
      <c r="U627" s="30"/>
      <c r="V627" s="30"/>
      <c r="W627" s="42" t="b">
        <f t="shared" si="40"/>
        <v>0</v>
      </c>
    </row>
    <row r="628" spans="1:23" s="32" customFormat="1" ht="12.75" customHeight="1" outlineLevel="1" x14ac:dyDescent="0.2">
      <c r="A628" s="30"/>
      <c r="D628" s="34" t="s">
        <v>477</v>
      </c>
      <c r="E628" s="1216" t="str">
        <f>Translations!$B$524</f>
        <v>Conținutul de carbon</v>
      </c>
      <c r="F628" s="1216"/>
      <c r="G628" s="1216"/>
      <c r="H628" s="40" t="str">
        <f>IF(H586="","",IF(CNTR_Category="A",INDEX(EUwideConstants!$G:$G,MATCH(Q628,EUwideConstants!$Q:$Q,0)),INDEX(EUwideConstants!$N:$N,MATCH(Q628,EUwideConstants!$Q:$Q,0))))</f>
        <v/>
      </c>
      <c r="I628" s="227"/>
      <c r="J628" s="1218" t="str">
        <f t="shared" si="39"/>
        <v/>
      </c>
      <c r="K628" s="1219"/>
      <c r="L628" s="1219"/>
      <c r="M628" s="1219"/>
      <c r="N628" s="1220"/>
      <c r="P628" s="244"/>
      <c r="Q628" s="113" t="str">
        <f>EUconst_CNTR_CarbonContent&amp;H586</f>
        <v>CarbC_</v>
      </c>
      <c r="R628" s="39"/>
      <c r="S628" s="41" t="str">
        <f>IF(ISBLANK(I628),"",IF(I628=EUconst_NA,"",INDEX(EUwideConstants!$H:$M,MATCH(Q628,EUwideConstants!$Q:$Q,0),MATCH(I628,CNTR_TierList,0))))</f>
        <v/>
      </c>
      <c r="T628" s="30"/>
      <c r="U628" s="30"/>
      <c r="V628" s="30"/>
      <c r="W628" s="42" t="b">
        <f t="shared" si="40"/>
        <v>0</v>
      </c>
    </row>
    <row r="629" spans="1:23" s="32" customFormat="1" ht="12.75" customHeight="1" outlineLevel="1" x14ac:dyDescent="0.2">
      <c r="A629" s="30"/>
      <c r="D629" s="34" t="s">
        <v>478</v>
      </c>
      <c r="E629" s="1216" t="str">
        <f>Translations!$B$525</f>
        <v>Fracțiunea de biomasă (dacă este cazul)</v>
      </c>
      <c r="F629" s="1216"/>
      <c r="G629" s="1216"/>
      <c r="H629" s="40" t="str">
        <f>IF(H586="","",IF(CNTR_Category="A",INDEX(EUwideConstants!$G:$G,MATCH(Q629,EUwideConstants!$Q:$Q,0)),INDEX(EUwideConstants!$N:$N,MATCH(Q629,EUwideConstants!$Q:$Q,0))))</f>
        <v/>
      </c>
      <c r="I629" s="227"/>
      <c r="J629" s="1218" t="str">
        <f t="shared" si="39"/>
        <v/>
      </c>
      <c r="K629" s="1219"/>
      <c r="L629" s="1219"/>
      <c r="M629" s="1219"/>
      <c r="N629" s="1220"/>
      <c r="P629" s="39"/>
      <c r="Q629" s="113" t="str">
        <f>EUconst_CNTR_BiomassContent&amp;H586</f>
        <v>BioC_</v>
      </c>
      <c r="R629" s="39"/>
      <c r="S629" s="41" t="str">
        <f>IF(ISBLANK(I629),"",IF(I629=EUconst_NA,"",INDEX(EUwideConstants!$H:$M,MATCH(Q629,EUwideConstants!$Q:$Q,0),MATCH(I629,CNTR_TierList,0))))</f>
        <v/>
      </c>
      <c r="T629" s="30"/>
      <c r="U629" s="30"/>
      <c r="V629" s="30"/>
      <c r="W629" s="42" t="b">
        <f t="shared" si="40"/>
        <v>0</v>
      </c>
    </row>
    <row r="630" spans="1:23" s="32" customFormat="1" outlineLevel="1" x14ac:dyDescent="0.2">
      <c r="A630" s="30"/>
      <c r="D630" s="31"/>
      <c r="E630" s="156"/>
      <c r="F630" s="156"/>
      <c r="G630" s="156"/>
      <c r="H630" s="156"/>
      <c r="I630" s="156"/>
      <c r="J630" s="156"/>
      <c r="K630" s="156"/>
      <c r="L630" s="156"/>
      <c r="M630" s="156"/>
      <c r="N630" s="156"/>
      <c r="P630" s="39"/>
      <c r="Q630" s="30"/>
      <c r="R630" s="30"/>
      <c r="S630" s="30"/>
      <c r="T630" s="30"/>
      <c r="U630" s="30"/>
      <c r="V630" s="30"/>
      <c r="W630" s="30"/>
    </row>
    <row r="631" spans="1:23" s="32" customFormat="1" outlineLevel="1" x14ac:dyDescent="0.2">
      <c r="A631" s="30"/>
      <c r="D631" s="31" t="s">
        <v>405</v>
      </c>
      <c r="E631" s="35" t="str">
        <f>Translations!$B$534</f>
        <v>Detalii privind parametrii de calcul:</v>
      </c>
      <c r="F631" s="156"/>
      <c r="G631" s="156"/>
      <c r="H631" s="156"/>
      <c r="I631" s="156"/>
      <c r="J631" s="156"/>
      <c r="K631" s="156"/>
      <c r="L631" s="156"/>
      <c r="M631" s="156"/>
      <c r="N631" s="156"/>
      <c r="P631" s="39"/>
      <c r="Q631" s="30"/>
      <c r="R631" s="30"/>
      <c r="S631" s="30"/>
      <c r="T631" s="30"/>
      <c r="U631" s="30"/>
      <c r="V631" s="30"/>
      <c r="W631" s="30"/>
    </row>
    <row r="632" spans="1:23" s="32" customFormat="1" ht="5.0999999999999996" customHeight="1" outlineLevel="1" x14ac:dyDescent="0.2">
      <c r="A632" s="30"/>
      <c r="D632" s="31"/>
      <c r="E632" s="156"/>
      <c r="F632" s="156"/>
      <c r="G632" s="156"/>
      <c r="H632" s="156"/>
      <c r="I632" s="156"/>
      <c r="J632" s="156"/>
      <c r="K632" s="156"/>
      <c r="L632" s="156"/>
      <c r="M632" s="156"/>
      <c r="N632" s="156"/>
      <c r="P632" s="39"/>
      <c r="Q632" s="30"/>
      <c r="R632" s="30"/>
      <c r="S632" s="30"/>
      <c r="T632" s="30"/>
      <c r="U632" s="30"/>
      <c r="V632" s="30"/>
      <c r="W632" s="30"/>
    </row>
    <row r="633" spans="1:23" s="32" customFormat="1" ht="25.5" customHeight="1" outlineLevel="1" x14ac:dyDescent="0.2">
      <c r="A633" s="30"/>
      <c r="E633" s="1221" t="str">
        <f t="shared" ref="E633:E639" si="41">E623</f>
        <v>Parametrul de calcul</v>
      </c>
      <c r="F633" s="1221"/>
      <c r="G633" s="1221"/>
      <c r="H633" s="62" t="str">
        <f>I623</f>
        <v>Nivel aplicat</v>
      </c>
      <c r="I633" s="63" t="str">
        <f>Translations!$B$535</f>
        <v>Valoare implicită</v>
      </c>
      <c r="J633" s="63" t="str">
        <f>Translations!$B$536</f>
        <v>Unitate</v>
      </c>
      <c r="K633" s="63" t="str">
        <f>Translations!$B$537</f>
        <v>Ref. sursă</v>
      </c>
      <c r="L633" s="63" t="str">
        <f>Translations!$B$538</f>
        <v>Ref. analiză</v>
      </c>
      <c r="M633" s="63" t="str">
        <f>Translations!$B$539</f>
        <v>Ref. eșantionare</v>
      </c>
      <c r="N633" s="63" t="str">
        <f>Translations!$B$540</f>
        <v>Frecvența analizei</v>
      </c>
      <c r="P633" s="39"/>
      <c r="Q633" s="30"/>
      <c r="R633" s="30"/>
      <c r="S633" s="64" t="s">
        <v>131</v>
      </c>
      <c r="T633" s="30"/>
      <c r="U633" s="30"/>
      <c r="V633" s="30"/>
      <c r="W633" s="64" t="s">
        <v>387</v>
      </c>
    </row>
    <row r="634" spans="1:23" s="32" customFormat="1" ht="12.75" customHeight="1" outlineLevel="1" x14ac:dyDescent="0.2">
      <c r="A634" s="30"/>
      <c r="D634" s="34" t="s">
        <v>316</v>
      </c>
      <c r="E634" s="1216" t="str">
        <f t="shared" si="41"/>
        <v>Puterea calorică netă (PCN)</v>
      </c>
      <c r="F634" s="1216"/>
      <c r="G634" s="1216"/>
      <c r="H634" s="40" t="str">
        <f t="shared" ref="H634:H639" si="42">IF(OR(ISBLANK(I624),I624=EUconst_NA),"",I624)</f>
        <v/>
      </c>
      <c r="I634" s="227"/>
      <c r="J634" s="227"/>
      <c r="K634" s="249"/>
      <c r="L634" s="248"/>
      <c r="M634" s="316"/>
      <c r="N634" s="231"/>
      <c r="P634" s="244"/>
      <c r="Q634" s="30"/>
      <c r="R634" s="30"/>
      <c r="S634" s="75" t="str">
        <f>IF(H634="","",IF(I624=EUconst_NA,"",INDEX(EUwideConstants!$AJ:$AN,MATCH(Q624,EUwideConstants!$Q:$Q,0),MATCH(I624,CNTR_TierList,0))))</f>
        <v/>
      </c>
      <c r="T634" s="30"/>
      <c r="U634" s="30"/>
      <c r="V634" s="30"/>
      <c r="W634" s="42" t="b">
        <f t="shared" ref="W634:W639" si="43">OR(H634="",H634=EUconst_NA,J624=EUconst_NotApplicable)</f>
        <v>1</v>
      </c>
    </row>
    <row r="635" spans="1:23" s="32" customFormat="1" ht="12.75" customHeight="1" outlineLevel="1" x14ac:dyDescent="0.2">
      <c r="A635" s="30"/>
      <c r="D635" s="34" t="s">
        <v>317</v>
      </c>
      <c r="E635" s="1216" t="str">
        <f t="shared" si="41"/>
        <v>Factor de emisie (preliminar)</v>
      </c>
      <c r="F635" s="1216"/>
      <c r="G635" s="1216"/>
      <c r="H635" s="40" t="str">
        <f t="shared" si="42"/>
        <v/>
      </c>
      <c r="I635" s="232"/>
      <c r="J635" s="227"/>
      <c r="K635" s="248"/>
      <c r="L635" s="316"/>
      <c r="M635" s="248"/>
      <c r="N635" s="231"/>
      <c r="P635" s="39"/>
      <c r="Q635" s="30"/>
      <c r="R635" s="30"/>
      <c r="S635" s="75" t="str">
        <f>IF(H635="","",IF(I625=EUconst_NA,"",INDEX(EUwideConstants!$AJ:$AN,MATCH(Q625,EUwideConstants!$Q:$Q,0),MATCH(I625,CNTR_TierList,0))))</f>
        <v/>
      </c>
      <c r="T635" s="30"/>
      <c r="U635" s="30"/>
      <c r="V635" s="30"/>
      <c r="W635" s="42" t="b">
        <f t="shared" si="43"/>
        <v>1</v>
      </c>
    </row>
    <row r="636" spans="1:23" s="32" customFormat="1" ht="12.75" customHeight="1" outlineLevel="1" x14ac:dyDescent="0.2">
      <c r="A636" s="30"/>
      <c r="D636" s="34" t="s">
        <v>475</v>
      </c>
      <c r="E636" s="1216" t="str">
        <f t="shared" si="41"/>
        <v>Factor de oxidare</v>
      </c>
      <c r="F636" s="1216"/>
      <c r="G636" s="1216"/>
      <c r="H636" s="40" t="str">
        <f t="shared" si="42"/>
        <v/>
      </c>
      <c r="I636" s="227"/>
      <c r="J636" s="227"/>
      <c r="K636" s="248"/>
      <c r="L636" s="248"/>
      <c r="M636" s="248"/>
      <c r="N636" s="231"/>
      <c r="P636" s="39"/>
      <c r="Q636" s="30"/>
      <c r="R636" s="30"/>
      <c r="S636" s="75" t="str">
        <f>IF(H636="","",IF(I626=EUconst_NA,"",INDEX(EUwideConstants!$AJ:$AN,MATCH(Q626,EUwideConstants!$Q:$Q,0),MATCH(I626,CNTR_TierList,0))))</f>
        <v/>
      </c>
      <c r="T636" s="30"/>
      <c r="U636" s="30"/>
      <c r="V636" s="30"/>
      <c r="W636" s="42" t="b">
        <f t="shared" si="43"/>
        <v>1</v>
      </c>
    </row>
    <row r="637" spans="1:23" s="32" customFormat="1" ht="12.75" customHeight="1" outlineLevel="1" x14ac:dyDescent="0.2">
      <c r="A637" s="30"/>
      <c r="D637" s="34" t="s">
        <v>476</v>
      </c>
      <c r="E637" s="1216" t="str">
        <f t="shared" si="41"/>
        <v>Factor de conversie</v>
      </c>
      <c r="F637" s="1216"/>
      <c r="G637" s="1216"/>
      <c r="H637" s="40" t="str">
        <f t="shared" si="42"/>
        <v/>
      </c>
      <c r="I637" s="227"/>
      <c r="J637" s="227"/>
      <c r="K637" s="248"/>
      <c r="L637" s="248"/>
      <c r="M637" s="248"/>
      <c r="N637" s="231"/>
      <c r="P637" s="39"/>
      <c r="Q637" s="30"/>
      <c r="R637" s="30"/>
      <c r="S637" s="75" t="str">
        <f>IF(H637="","",IF(I627=EUconst_NA,"",INDEX(EUwideConstants!$AJ:$AN,MATCH(Q627,EUwideConstants!$Q:$Q,0),MATCH(I627,CNTR_TierList,0))))</f>
        <v/>
      </c>
      <c r="T637" s="30"/>
      <c r="U637" s="30"/>
      <c r="V637" s="30"/>
      <c r="W637" s="42" t="b">
        <f t="shared" si="43"/>
        <v>1</v>
      </c>
    </row>
    <row r="638" spans="1:23" s="32" customFormat="1" ht="12.75" customHeight="1" outlineLevel="1" x14ac:dyDescent="0.2">
      <c r="A638" s="30"/>
      <c r="D638" s="34" t="s">
        <v>477</v>
      </c>
      <c r="E638" s="1216" t="str">
        <f t="shared" si="41"/>
        <v>Conținutul de carbon</v>
      </c>
      <c r="F638" s="1216"/>
      <c r="G638" s="1216"/>
      <c r="H638" s="40" t="str">
        <f t="shared" si="42"/>
        <v/>
      </c>
      <c r="I638" s="227"/>
      <c r="J638" s="227"/>
      <c r="K638" s="248"/>
      <c r="L638" s="248"/>
      <c r="M638" s="248"/>
      <c r="N638" s="231"/>
      <c r="P638" s="39"/>
      <c r="Q638" s="30"/>
      <c r="R638" s="30"/>
      <c r="S638" s="75" t="str">
        <f>IF(H638="","",IF(I628=EUconst_NA,"",INDEX(EUwideConstants!$AJ:$AN,MATCH(Q628,EUwideConstants!$Q:$Q,0),MATCH(I628,CNTR_TierList,0))))</f>
        <v/>
      </c>
      <c r="T638" s="30"/>
      <c r="U638" s="30"/>
      <c r="V638" s="30"/>
      <c r="W638" s="42" t="b">
        <f t="shared" si="43"/>
        <v>1</v>
      </c>
    </row>
    <row r="639" spans="1:23" s="32" customFormat="1" ht="12.75" customHeight="1" outlineLevel="1" x14ac:dyDescent="0.2">
      <c r="A639" s="30"/>
      <c r="D639" s="34" t="s">
        <v>478</v>
      </c>
      <c r="E639" s="1216" t="str">
        <f t="shared" si="41"/>
        <v>Fracțiunea de biomasă (dacă este cazul)</v>
      </c>
      <c r="F639" s="1216"/>
      <c r="G639" s="1216"/>
      <c r="H639" s="40" t="str">
        <f t="shared" si="42"/>
        <v/>
      </c>
      <c r="I639" s="227"/>
      <c r="J639" s="232"/>
      <c r="K639" s="248"/>
      <c r="L639" s="248"/>
      <c r="M639" s="248"/>
      <c r="N639" s="231"/>
      <c r="P639" s="58"/>
      <c r="Q639" s="30"/>
      <c r="R639" s="30"/>
      <c r="S639" s="75" t="str">
        <f>IF(H639="","",IF(I629=EUconst_NA,"",INDEX(EUwideConstants!$AJ:$AN,MATCH(Q629,EUwideConstants!$Q:$Q,0),MATCH(I629,CNTR_TierList,0))))</f>
        <v/>
      </c>
      <c r="T639" s="30"/>
      <c r="U639" s="30"/>
      <c r="V639" s="30"/>
      <c r="W639" s="42" t="b">
        <f t="shared" si="43"/>
        <v>1</v>
      </c>
    </row>
    <row r="640" spans="1:23" s="32" customFormat="1" ht="12.75" customHeight="1" outlineLevel="1" x14ac:dyDescent="0.2">
      <c r="A640" s="30"/>
      <c r="D640" s="31"/>
      <c r="P640" s="39"/>
      <c r="Q640" s="30"/>
      <c r="R640" s="30"/>
      <c r="S640" s="30"/>
      <c r="T640" s="30"/>
      <c r="U640" s="30"/>
      <c r="V640" s="30"/>
      <c r="W640" s="30"/>
    </row>
    <row r="641" spans="1:23" s="32" customFormat="1" ht="15" customHeight="1" outlineLevel="1" x14ac:dyDescent="0.2">
      <c r="A641" s="30"/>
      <c r="D641" s="1217" t="str">
        <f>Translations!$B$545</f>
        <v>Observații și explicații:</v>
      </c>
      <c r="E641" s="1217"/>
      <c r="F641" s="1217"/>
      <c r="G641" s="1217"/>
      <c r="H641" s="1217"/>
      <c r="I641" s="1217"/>
      <c r="J641" s="1217"/>
      <c r="K641" s="1217"/>
      <c r="L641" s="1217"/>
      <c r="M641" s="1217"/>
      <c r="N641" s="1217"/>
      <c r="P641" s="39"/>
      <c r="Q641" s="39"/>
      <c r="R641" s="39"/>
      <c r="S641" s="39"/>
      <c r="T641" s="6"/>
      <c r="U641" s="30"/>
      <c r="V641" s="30"/>
      <c r="W641" s="30"/>
    </row>
    <row r="642" spans="1:23" s="32" customFormat="1" ht="5.0999999999999996" customHeight="1" outlineLevel="1" x14ac:dyDescent="0.2">
      <c r="A642" s="30"/>
      <c r="D642" s="31"/>
      <c r="P642" s="39"/>
      <c r="Q642" s="30"/>
      <c r="R642" s="30"/>
      <c r="S642" s="30"/>
      <c r="T642" s="30"/>
      <c r="U642" s="30"/>
      <c r="V642" s="30"/>
      <c r="W642" s="30"/>
    </row>
    <row r="643" spans="1:23" s="32" customFormat="1" outlineLevel="1" x14ac:dyDescent="0.2">
      <c r="A643" s="30"/>
      <c r="D643" s="31" t="s">
        <v>406</v>
      </c>
      <c r="E643" s="1222" t="str">
        <f>Translations!$B$1198</f>
        <v>Observații și justificare dacă nu se aplică nivelurile necesare:</v>
      </c>
      <c r="F643" s="1222"/>
      <c r="G643" s="1222"/>
      <c r="H643" s="1222"/>
      <c r="I643" s="1222"/>
      <c r="J643" s="1222"/>
      <c r="K643" s="1222"/>
      <c r="L643" s="1222"/>
      <c r="M643" s="1222"/>
      <c r="N643" s="1222"/>
      <c r="P643" s="39"/>
      <c r="Q643" s="30"/>
      <c r="R643" s="30"/>
      <c r="S643" s="30"/>
      <c r="T643" s="30"/>
      <c r="U643" s="30"/>
      <c r="V643" s="30"/>
      <c r="W643" s="30"/>
    </row>
    <row r="644" spans="1:23" s="32" customFormat="1" ht="5.0999999999999996" customHeight="1" outlineLevel="1" x14ac:dyDescent="0.2">
      <c r="A644" s="30"/>
      <c r="D644" s="31"/>
      <c r="E644" s="59"/>
      <c r="P644" s="39"/>
      <c r="Q644" s="30"/>
      <c r="R644" s="30"/>
      <c r="S644" s="30"/>
      <c r="T644" s="30"/>
      <c r="U644" s="30"/>
      <c r="V644" s="30"/>
      <c r="W644" s="30"/>
    </row>
    <row r="645" spans="1:23" s="32" customFormat="1" ht="12.75" customHeight="1" outlineLevel="1" x14ac:dyDescent="0.2">
      <c r="A645" s="30"/>
      <c r="D645" s="31"/>
      <c r="E645" s="1223"/>
      <c r="F645" s="1137"/>
      <c r="G645" s="1137"/>
      <c r="H645" s="1137"/>
      <c r="I645" s="1137"/>
      <c r="J645" s="1137"/>
      <c r="K645" s="1137"/>
      <c r="L645" s="1137"/>
      <c r="M645" s="1137"/>
      <c r="N645" s="1138"/>
      <c r="P645" s="39"/>
      <c r="Q645" s="30"/>
      <c r="R645" s="30"/>
      <c r="S645" s="30"/>
      <c r="T645" s="30"/>
      <c r="U645" s="30"/>
      <c r="V645" s="30"/>
      <c r="W645" s="30"/>
    </row>
    <row r="646" spans="1:23" s="32" customFormat="1" ht="12.75" customHeight="1" outlineLevel="1" x14ac:dyDescent="0.2">
      <c r="A646" s="30"/>
      <c r="D646" s="31"/>
      <c r="E646" s="1214"/>
      <c r="F646" s="1132"/>
      <c r="G646" s="1132"/>
      <c r="H646" s="1132"/>
      <c r="I646" s="1132"/>
      <c r="J646" s="1132"/>
      <c r="K646" s="1132"/>
      <c r="L646" s="1132"/>
      <c r="M646" s="1132"/>
      <c r="N646" s="1133"/>
      <c r="P646" s="39"/>
      <c r="Q646" s="30"/>
      <c r="R646" s="30"/>
      <c r="S646" s="30"/>
      <c r="T646" s="30"/>
      <c r="U646" s="30"/>
      <c r="V646" s="30"/>
      <c r="W646" s="30"/>
    </row>
    <row r="647" spans="1:23" s="32" customFormat="1" ht="12.75" customHeight="1" outlineLevel="1" x14ac:dyDescent="0.2">
      <c r="A647" s="30"/>
      <c r="D647" s="31"/>
      <c r="E647" s="1215"/>
      <c r="F647" s="1145"/>
      <c r="G647" s="1145"/>
      <c r="H647" s="1145"/>
      <c r="I647" s="1145"/>
      <c r="J647" s="1145"/>
      <c r="K647" s="1145"/>
      <c r="L647" s="1145"/>
      <c r="M647" s="1145"/>
      <c r="N647" s="1146"/>
      <c r="P647" s="39"/>
      <c r="Q647" s="30"/>
      <c r="R647" s="30"/>
      <c r="S647" s="30"/>
      <c r="T647" s="30"/>
      <c r="U647" s="30"/>
      <c r="V647" s="30"/>
      <c r="W647" s="30"/>
    </row>
    <row r="648" spans="1:23" ht="12.75" customHeight="1" thickBot="1" x14ac:dyDescent="0.25">
      <c r="A648" s="90"/>
      <c r="C648" s="66"/>
      <c r="D648" s="67"/>
      <c r="E648" s="68"/>
      <c r="F648" s="66"/>
      <c r="G648" s="69"/>
      <c r="H648" s="69"/>
      <c r="I648" s="69"/>
      <c r="J648" s="69"/>
      <c r="K648" s="69"/>
      <c r="L648" s="69"/>
      <c r="M648" s="69"/>
      <c r="N648" s="69"/>
      <c r="O648" s="32"/>
      <c r="P648" s="19"/>
      <c r="Q648" s="90"/>
      <c r="R648" s="90"/>
      <c r="S648" s="132"/>
      <c r="T648" s="90"/>
      <c r="U648" s="90"/>
      <c r="V648" s="90"/>
      <c r="W648" s="90"/>
    </row>
    <row r="649" spans="1:23" ht="12.75" customHeight="1" thickBot="1" x14ac:dyDescent="0.25">
      <c r="A649" s="90"/>
      <c r="D649" s="15"/>
      <c r="E649" s="29"/>
      <c r="G649" s="17"/>
      <c r="H649" s="17"/>
      <c r="I649" s="17"/>
      <c r="J649" s="17"/>
      <c r="L649" s="17"/>
      <c r="M649" s="17"/>
      <c r="N649" s="17"/>
      <c r="O649" s="32"/>
      <c r="P649" s="19"/>
      <c r="Q649" s="90"/>
      <c r="R649" s="90"/>
      <c r="S649" s="80" t="s">
        <v>171</v>
      </c>
      <c r="T649" s="131" t="s">
        <v>172</v>
      </c>
      <c r="U649" s="131" t="s">
        <v>173</v>
      </c>
      <c r="V649" s="90"/>
      <c r="W649" s="90"/>
    </row>
    <row r="650" spans="1:23" s="219" customFormat="1" ht="15" customHeight="1" thickBot="1" x14ac:dyDescent="0.25">
      <c r="A650" s="95"/>
      <c r="B650" s="44"/>
      <c r="C650" s="45" t="str">
        <f>"F"&amp;Q650</f>
        <v>F9</v>
      </c>
      <c r="D650" s="1217" t="str">
        <f>CONCATENATE(Euconst_SourceStream," ", Q650,":")</f>
        <v>Flux de sursă 9:</v>
      </c>
      <c r="E650" s="1217"/>
      <c r="F650" s="1217"/>
      <c r="G650" s="1244"/>
      <c r="H650" s="1245" t="str">
        <f>IF(INDEX(C_InstallationDescription!$F$192:$F$202,MATCH(C650,C_InstallationDescription!$E$192:$E$202,0))&gt;0,INDEX(C_InstallationDescription!$F$192:$F$202,MATCH(C650,C_InstallationDescription!$E$192:$E$202,0)),"")</f>
        <v/>
      </c>
      <c r="I650" s="1245"/>
      <c r="J650" s="1245"/>
      <c r="K650" s="1245"/>
      <c r="L650" s="1246"/>
      <c r="M650" s="1247" t="str">
        <f>IF(S650=TRUE,IF(U650="",T650,U650),"")</f>
        <v/>
      </c>
      <c r="N650" s="1248"/>
      <c r="O650" s="32"/>
      <c r="P650" s="52"/>
      <c r="Q650" s="43">
        <f>Q584+1</f>
        <v>9</v>
      </c>
      <c r="R650" s="47"/>
      <c r="S650" s="51" t="b">
        <f>IF(INDEX(C_InstallationDescription!$M:$M,MATCH(Q652,C_InstallationDescription!$Q:$Q,0))="",FALSE,TRUE)</f>
        <v>0</v>
      </c>
      <c r="T650" s="113" t="str">
        <f>IF(S650=TRUE,INDEX(C_InstallationDescription!$M:$M,MATCH(Q652,C_InstallationDescription!$Q:$Q,0)),"")</f>
        <v/>
      </c>
      <c r="U650" s="51" t="str">
        <f>IF(S650=TRUE,IF(ISBLANK(INDEX(C_InstallationDescription!$N:$N,MATCH(Q652,C_InstallationDescription!$Q:$Q,0))),"",INDEX(C_InstallationDescription!$N:$N,MATCH(Q652,C_InstallationDescription!$Q:$Q,0))),"")</f>
        <v/>
      </c>
      <c r="V650" s="47"/>
      <c r="W650" s="47"/>
    </row>
    <row r="651" spans="1:23" s="32" customFormat="1" ht="5.0999999999999996" customHeight="1" x14ac:dyDescent="0.2">
      <c r="A651" s="90"/>
      <c r="B651" s="8"/>
      <c r="C651" s="8"/>
      <c r="D651" s="8"/>
      <c r="E651" s="8"/>
      <c r="F651" s="8"/>
      <c r="G651" s="8"/>
      <c r="H651" s="8"/>
      <c r="I651" s="8"/>
      <c r="J651" s="8"/>
      <c r="K651" s="8"/>
      <c r="L651" s="8"/>
      <c r="M651" s="7"/>
      <c r="N651" s="7"/>
      <c r="P651" s="22"/>
      <c r="Q651" s="14"/>
      <c r="R651" s="30"/>
      <c r="S651" s="30"/>
      <c r="T651" s="30"/>
      <c r="U651" s="30"/>
      <c r="V651" s="30"/>
      <c r="W651" s="30"/>
    </row>
    <row r="652" spans="1:23" s="32" customFormat="1" ht="12.75" customHeight="1" x14ac:dyDescent="0.2">
      <c r="A652" s="90"/>
      <c r="B652" s="8"/>
      <c r="C652" s="8"/>
      <c r="D652" s="31"/>
      <c r="E652" s="1097" t="str">
        <f>Translations!$B$437</f>
        <v>Tipul fluxului de sursă:</v>
      </c>
      <c r="F652" s="1097"/>
      <c r="G652" s="1098"/>
      <c r="H652" s="1249" t="str">
        <f>IF(INDEX(C_InstallationDescription!$I$192:$I$202,MATCH(C650,C_InstallationDescription!$E$192:$E$202,0))&gt;0,INDEX(C_InstallationDescription!$I$192:$I$202,MATCH(C650,C_InstallationDescription!$E$192:$E$202,0)),"")</f>
        <v/>
      </c>
      <c r="I652" s="1250"/>
      <c r="J652" s="1250"/>
      <c r="K652" s="1250"/>
      <c r="L652" s="1251"/>
      <c r="P652" s="22"/>
      <c r="Q652" s="50" t="str">
        <f>EUconst_CNTR_SourceCategory&amp;C650</f>
        <v>SourceCategory_F9</v>
      </c>
      <c r="R652" s="30"/>
      <c r="S652" s="30"/>
      <c r="T652" s="30"/>
      <c r="U652" s="30"/>
      <c r="V652" s="30"/>
      <c r="W652" s="30"/>
    </row>
    <row r="653" spans="1:23" s="32" customFormat="1" outlineLevel="1" x14ac:dyDescent="0.2">
      <c r="A653" s="30"/>
      <c r="B653" s="8"/>
      <c r="C653" s="8"/>
      <c r="D653" s="48"/>
      <c r="E653" s="1097" t="str">
        <f>Translations!$B$438</f>
        <v>Metoda aplicabilă conform RMR:</v>
      </c>
      <c r="F653" s="1097"/>
      <c r="G653" s="1098"/>
      <c r="H653" s="1240" t="str">
        <f>IF(H652="","",INDEX(EUwideConstants!$F$261:$F$320,MATCH(H652,EUConst_TierActivityListNames,0)))</f>
        <v/>
      </c>
      <c r="I653" s="1240"/>
      <c r="J653" s="1240"/>
      <c r="K653" s="1240"/>
      <c r="L653" s="1240"/>
      <c r="M653" s="2"/>
      <c r="N653" s="2"/>
      <c r="P653" s="22"/>
      <c r="Q653" s="14"/>
      <c r="R653" s="30"/>
      <c r="S653" s="30"/>
      <c r="T653" s="30"/>
      <c r="U653" s="30"/>
      <c r="V653" s="30"/>
      <c r="W653" s="30"/>
    </row>
    <row r="654" spans="1:23" s="32" customFormat="1" outlineLevel="1" x14ac:dyDescent="0.2">
      <c r="A654" s="30"/>
      <c r="D654" s="49"/>
      <c r="E654" s="1097" t="str">
        <f>Translations!$B$439</f>
        <v>Parametrul căruia i se aplică incertitudinea:</v>
      </c>
      <c r="F654" s="1097"/>
      <c r="G654" s="1098"/>
      <c r="H654" s="1240" t="str">
        <f>IF(H652="","",INDEX(EUwideConstants!$E$261:$E$320,MATCH(H652,EUConst_TierActivityListNames,0)))</f>
        <v/>
      </c>
      <c r="I654" s="1240"/>
      <c r="J654" s="1240"/>
      <c r="K654" s="1240"/>
      <c r="L654" s="1240"/>
      <c r="P654" s="22"/>
      <c r="Q654" s="14"/>
      <c r="R654" s="30"/>
      <c r="S654" s="30"/>
      <c r="T654" s="30"/>
      <c r="U654" s="30"/>
      <c r="V654" s="30"/>
      <c r="W654" s="30"/>
    </row>
    <row r="655" spans="1:23" s="32" customFormat="1" ht="5.0999999999999996" customHeight="1" outlineLevel="1" x14ac:dyDescent="0.2">
      <c r="A655" s="30"/>
      <c r="P655" s="39"/>
      <c r="Q655" s="30"/>
      <c r="R655" s="30"/>
      <c r="S655" s="30"/>
      <c r="T655" s="30"/>
      <c r="U655" s="30"/>
      <c r="V655" s="30"/>
      <c r="W655" s="30"/>
    </row>
    <row r="656" spans="1:23" s="32" customFormat="1" ht="51" customHeight="1" outlineLevel="1" x14ac:dyDescent="0.2">
      <c r="A656" s="30"/>
      <c r="D656" s="31"/>
      <c r="E656" s="1241" t="str">
        <f>IF(H650="","",INDEX(EUconst_SmallEmiSouStreamMsg,MATCH(Q656,EUconst_SmallEmiSouStream,0)))</f>
        <v/>
      </c>
      <c r="F656" s="1242"/>
      <c r="G656" s="1242"/>
      <c r="H656" s="1242"/>
      <c r="I656" s="1242"/>
      <c r="J656" s="1242"/>
      <c r="K656" s="1242"/>
      <c r="L656" s="1242"/>
      <c r="M656" s="1242"/>
      <c r="N656" s="1243"/>
      <c r="P656" s="19"/>
      <c r="Q656" s="54" t="str">
        <f>IF(CNTR_SmallEmitter=TRUE,EUconst_CNTR_SmallEmitter,EUconst_CNTR_NoSmallEmitter) &amp; IF((CNTR_Category)="","C",CNTR_Category) &amp; "_" &amp; IF(M650="",1,MATCH(M650,SourceCategory,0))</f>
        <v>NoSmallEmitter_C_1</v>
      </c>
      <c r="R656" s="30"/>
      <c r="S656" s="30"/>
      <c r="T656" s="30"/>
      <c r="U656" s="30"/>
      <c r="V656" s="30"/>
      <c r="W656" s="30"/>
    </row>
    <row r="657" spans="1:23" s="32" customFormat="1" ht="12.75" customHeight="1" outlineLevel="1" x14ac:dyDescent="0.2">
      <c r="A657" s="30"/>
      <c r="D657" s="31"/>
      <c r="P657" s="39"/>
      <c r="Q657" s="30"/>
      <c r="R657" s="30"/>
      <c r="S657" s="30"/>
      <c r="T657" s="30"/>
      <c r="U657" s="30"/>
      <c r="V657" s="30"/>
      <c r="W657" s="30"/>
    </row>
    <row r="658" spans="1:23" s="32" customFormat="1" ht="15" customHeight="1" outlineLevel="1" x14ac:dyDescent="0.2">
      <c r="A658" s="30"/>
      <c r="D658" s="1217" t="str">
        <f>Translations!$B$454</f>
        <v>Date de activitate:</v>
      </c>
      <c r="E658" s="1217"/>
      <c r="F658" s="1217"/>
      <c r="G658" s="1217"/>
      <c r="H658" s="1217"/>
      <c r="I658" s="1217"/>
      <c r="J658" s="1217"/>
      <c r="K658" s="1217"/>
      <c r="L658" s="1217"/>
      <c r="M658" s="1217"/>
      <c r="N658" s="1217"/>
      <c r="P658" s="39"/>
      <c r="Q658" s="30"/>
      <c r="R658" s="30"/>
      <c r="S658" s="30"/>
      <c r="T658" s="30"/>
      <c r="U658" s="30"/>
      <c r="V658" s="30"/>
      <c r="W658" s="30"/>
    </row>
    <row r="659" spans="1:23" s="32" customFormat="1" ht="5.0999999999999996" customHeight="1" outlineLevel="1" x14ac:dyDescent="0.2">
      <c r="A659" s="30"/>
      <c r="D659" s="31"/>
      <c r="P659" s="39"/>
      <c r="Q659" s="30"/>
      <c r="R659" s="30"/>
      <c r="S659" s="30"/>
      <c r="T659" s="30"/>
      <c r="U659" s="30"/>
      <c r="V659" s="30"/>
      <c r="W659" s="30"/>
    </row>
    <row r="660" spans="1:23" s="32" customFormat="1" outlineLevel="1" x14ac:dyDescent="0.2">
      <c r="A660" s="30"/>
      <c r="D660" s="31" t="s">
        <v>311</v>
      </c>
      <c r="E660" s="984" t="str">
        <f>Translations!$B$455</f>
        <v>Metoda de determinare a datelor de activitate:</v>
      </c>
      <c r="F660" s="984"/>
      <c r="G660" s="984"/>
      <c r="H660" s="984"/>
      <c r="I660" s="984"/>
      <c r="J660" s="984"/>
      <c r="K660" s="984"/>
      <c r="L660" s="984"/>
      <c r="M660" s="984"/>
      <c r="N660" s="984"/>
      <c r="P660" s="39"/>
      <c r="Q660" s="30"/>
      <c r="R660" s="30"/>
      <c r="S660" s="30"/>
      <c r="T660" s="30"/>
      <c r="U660" s="30"/>
      <c r="V660" s="30"/>
      <c r="W660" s="30"/>
    </row>
    <row r="661" spans="1:23" s="32" customFormat="1" ht="5.0999999999999996" customHeight="1" outlineLevel="1" x14ac:dyDescent="0.2">
      <c r="A661" s="30"/>
      <c r="D661" s="31"/>
      <c r="E661" s="33"/>
      <c r="F661" s="33"/>
      <c r="G661" s="33"/>
      <c r="H661" s="33"/>
      <c r="I661" s="33"/>
      <c r="L661" s="28"/>
      <c r="P661" s="39"/>
      <c r="Q661" s="30"/>
      <c r="R661" s="30"/>
      <c r="S661" s="30"/>
      <c r="T661" s="30"/>
      <c r="U661" s="30"/>
      <c r="V661" s="30"/>
      <c r="W661" s="30"/>
    </row>
    <row r="662" spans="1:23" s="32" customFormat="1" ht="12.75" customHeight="1" outlineLevel="1" x14ac:dyDescent="0.2">
      <c r="A662" s="30"/>
      <c r="D662" s="34" t="s">
        <v>316</v>
      </c>
      <c r="E662" s="12" t="str">
        <f>Translations!$B$456</f>
        <v>Metoda de determinare:</v>
      </c>
      <c r="G662" s="33"/>
      <c r="H662" s="1238"/>
      <c r="I662" s="1239"/>
      <c r="P662" s="255"/>
      <c r="Q662" s="30"/>
      <c r="R662" s="30"/>
      <c r="S662" s="30"/>
      <c r="T662" s="30"/>
      <c r="U662" s="30"/>
      <c r="V662" s="30"/>
      <c r="W662" s="75" t="str">
        <f>IF(M650="","",IF(M650=INDEX(SourceCategory,3),1,IF(CNTR_InstHasCalculation=FALSE,0,2)))</f>
        <v/>
      </c>
    </row>
    <row r="663" spans="1:23" s="32" customFormat="1" ht="5.0999999999999996" customHeight="1" outlineLevel="1" x14ac:dyDescent="0.2">
      <c r="A663" s="30"/>
      <c r="D663" s="34"/>
      <c r="G663" s="33"/>
      <c r="H663" s="55"/>
      <c r="I663" s="55"/>
      <c r="P663" s="39"/>
      <c r="Q663" s="30"/>
      <c r="R663" s="30"/>
      <c r="S663" s="30"/>
      <c r="T663" s="30"/>
      <c r="U663" s="30"/>
      <c r="V663" s="30"/>
      <c r="W663" s="30"/>
    </row>
    <row r="664" spans="1:23" s="32" customFormat="1" ht="12.75" customHeight="1" outlineLevel="1" x14ac:dyDescent="0.2">
      <c r="A664" s="30"/>
      <c r="E664" s="57"/>
      <c r="F664" s="1227" t="str">
        <f>Translations!$B$459</f>
        <v>Trimitere la procedura utilizată pentru determinarea stocurilor la sfârșitul anului:</v>
      </c>
      <c r="G664" s="1227"/>
      <c r="H664" s="1227"/>
      <c r="I664" s="1227"/>
      <c r="J664" s="1228"/>
      <c r="K664" s="1238"/>
      <c r="L664" s="1239"/>
      <c r="P664" s="39"/>
      <c r="Q664" s="30"/>
      <c r="R664" s="30"/>
      <c r="S664" s="30"/>
      <c r="T664" s="30"/>
      <c r="U664" s="39"/>
      <c r="V664" s="42" t="b">
        <f>IF(OR(H650="",ISBLANK(H662)),FALSE,IF(MATCH(H662,EUconst_ActivityDeterminationMethod,0)=2,TRUE,FALSE))</f>
        <v>0</v>
      </c>
      <c r="W664" s="75" t="str">
        <f>IF(V664=TRUE,0,W662)</f>
        <v/>
      </c>
    </row>
    <row r="665" spans="1:23" s="32" customFormat="1" ht="5.0999999999999996" customHeight="1" outlineLevel="1" x14ac:dyDescent="0.2">
      <c r="A665" s="30"/>
      <c r="P665" s="39"/>
      <c r="Q665" s="30"/>
      <c r="R665" s="30"/>
      <c r="S665" s="30"/>
      <c r="T665" s="30"/>
      <c r="U665" s="30"/>
      <c r="V665" s="30"/>
      <c r="W665" s="30"/>
    </row>
    <row r="666" spans="1:23" s="32" customFormat="1" ht="12.75" customHeight="1" outlineLevel="1" x14ac:dyDescent="0.2">
      <c r="A666" s="30"/>
      <c r="D666" s="57" t="s">
        <v>317</v>
      </c>
      <c r="E666" s="12" t="str">
        <f>Translations!$B$462</f>
        <v>Instrument controlat de:</v>
      </c>
      <c r="G666" s="33"/>
      <c r="H666" s="1238"/>
      <c r="I666" s="1239"/>
      <c r="J666" s="34"/>
      <c r="P666" s="39"/>
      <c r="Q666" s="30"/>
      <c r="R666" s="30"/>
      <c r="S666" s="30"/>
      <c r="T666" s="30"/>
      <c r="U666" s="30"/>
      <c r="V666" s="30"/>
      <c r="W666" s="75" t="str">
        <f>W662</f>
        <v/>
      </c>
    </row>
    <row r="667" spans="1:23" s="32" customFormat="1" ht="5.0999999999999996" customHeight="1" outlineLevel="1" x14ac:dyDescent="0.2">
      <c r="A667" s="30"/>
      <c r="D667" s="34"/>
      <c r="G667" s="33"/>
      <c r="H667" s="55"/>
      <c r="I667" s="55"/>
      <c r="J667" s="34"/>
      <c r="P667" s="39"/>
      <c r="Q667" s="30"/>
      <c r="R667" s="30"/>
      <c r="S667" s="30"/>
      <c r="T667" s="30"/>
      <c r="U667" s="30"/>
      <c r="V667" s="30"/>
      <c r="W667" s="30"/>
    </row>
    <row r="668" spans="1:23" s="32" customFormat="1" ht="12.75" customHeight="1" outlineLevel="1" x14ac:dyDescent="0.2">
      <c r="A668" s="30"/>
      <c r="D668" s="34"/>
      <c r="E668" s="57" t="s">
        <v>388</v>
      </c>
      <c r="F668" s="926" t="str">
        <f>Translations!$B$465</f>
        <v>Vă rugăm să confirmați îndeplinirea condițiilor de la articolul 29 alineatul (1):</v>
      </c>
      <c r="G668" s="888"/>
      <c r="H668" s="888"/>
      <c r="I668" s="888"/>
      <c r="J668" s="888"/>
      <c r="K668" s="888"/>
      <c r="L668" s="227"/>
      <c r="P668" s="39"/>
      <c r="Q668" s="30"/>
      <c r="R668" s="30"/>
      <c r="S668" s="30"/>
      <c r="T668" s="30"/>
      <c r="U668" s="30"/>
      <c r="V668" s="42" t="b">
        <f>IF(OR(H650="",ISBLANK(H666)),FALSE,IF(MATCH(H666,EUconst_OwnerInstrument,0)=1,TRUE,FALSE))</f>
        <v>0</v>
      </c>
      <c r="W668" s="75" t="str">
        <f>IF(V668=TRUE,0,W662)</f>
        <v/>
      </c>
    </row>
    <row r="669" spans="1:23" s="32" customFormat="1" ht="5.0999999999999996" customHeight="1" outlineLevel="1" x14ac:dyDescent="0.2">
      <c r="A669" s="30"/>
      <c r="D669" s="34"/>
      <c r="E669" s="34"/>
      <c r="G669" s="33"/>
      <c r="N669" s="55"/>
      <c r="P669" s="39"/>
      <c r="Q669" s="30"/>
      <c r="R669" s="30"/>
      <c r="S669" s="30"/>
      <c r="T669" s="30"/>
      <c r="U669" s="30"/>
      <c r="V669" s="20"/>
      <c r="W669" s="30"/>
    </row>
    <row r="670" spans="1:23" s="32" customFormat="1" ht="12.75" customHeight="1" outlineLevel="1" x14ac:dyDescent="0.2">
      <c r="A670" s="30"/>
      <c r="D670" s="34"/>
      <c r="E670" s="57" t="s">
        <v>389</v>
      </c>
      <c r="F670" s="1227" t="str">
        <f>Translations!$B$468</f>
        <v>Utilizați facturi pentru a determina cantitatea acestui combustibil sau material?</v>
      </c>
      <c r="G670" s="1227"/>
      <c r="H670" s="1227"/>
      <c r="I670" s="1227"/>
      <c r="J670" s="1227"/>
      <c r="K670" s="1228"/>
      <c r="L670" s="227"/>
      <c r="P670" s="39"/>
      <c r="Q670" s="30"/>
      <c r="R670" s="30"/>
      <c r="S670" s="30"/>
      <c r="T670" s="30"/>
      <c r="U670" s="30"/>
      <c r="V670" s="42" t="b">
        <f>IF(OR(H650="",ISBLANK(H666)),FALSE,IF(MATCH(H666,EUconst_OwnerInstrument,0)=1,TRUE,FALSE))</f>
        <v>0</v>
      </c>
      <c r="W670" s="75" t="str">
        <f>IF(V670=TRUE,0,W662)</f>
        <v/>
      </c>
    </row>
    <row r="671" spans="1:23" s="32" customFormat="1" ht="5.0999999999999996" customHeight="1" outlineLevel="1" x14ac:dyDescent="0.2">
      <c r="A671" s="30"/>
      <c r="D671" s="34"/>
      <c r="E671" s="34"/>
      <c r="G671" s="18"/>
      <c r="J671" s="34"/>
      <c r="L671" s="56"/>
      <c r="P671" s="39"/>
      <c r="Q671" s="30"/>
      <c r="R671" s="30"/>
      <c r="S671" s="30"/>
      <c r="T671" s="30"/>
      <c r="U671" s="30"/>
      <c r="V671" s="30"/>
      <c r="W671" s="30"/>
    </row>
    <row r="672" spans="1:23" s="32" customFormat="1" ht="12.75" customHeight="1" outlineLevel="1" x14ac:dyDescent="0.2">
      <c r="A672" s="30"/>
      <c r="D672" s="34"/>
      <c r="E672" s="57" t="s">
        <v>390</v>
      </c>
      <c r="F672" s="1227" t="str">
        <f>Translations!$B$469</f>
        <v>Vă rugăm să confirmați că partenerul comercial și operatorul sunt independenți:</v>
      </c>
      <c r="G672" s="1227"/>
      <c r="H672" s="1227"/>
      <c r="I672" s="1227"/>
      <c r="J672" s="1227"/>
      <c r="K672" s="1228"/>
      <c r="L672" s="227"/>
      <c r="P672" s="39"/>
      <c r="Q672" s="30"/>
      <c r="R672" s="30"/>
      <c r="S672" s="30"/>
      <c r="T672" s="30"/>
      <c r="U672" s="30"/>
      <c r="V672" s="42" t="b">
        <f>IF(OR(H650="",ISBLANK(H666)),FALSE,IF(MATCH(H666,EUconst_OwnerInstrument,0)=1,TRUE,FALSE))</f>
        <v>0</v>
      </c>
      <c r="W672" s="75" t="str">
        <f>IF(V672=TRUE,0,W662)</f>
        <v/>
      </c>
    </row>
    <row r="673" spans="1:23" s="32" customFormat="1" outlineLevel="1" x14ac:dyDescent="0.2">
      <c r="A673" s="30"/>
      <c r="P673" s="39"/>
      <c r="Q673" s="30"/>
      <c r="R673" s="30"/>
      <c r="S673" s="30"/>
      <c r="T673" s="30"/>
      <c r="U673" s="30"/>
      <c r="V673" s="30"/>
      <c r="W673" s="30"/>
    </row>
    <row r="674" spans="1:23" s="32" customFormat="1" ht="12.75" customHeight="1" outlineLevel="1" x14ac:dyDescent="0.2">
      <c r="A674" s="30"/>
      <c r="D674" s="31" t="s">
        <v>313</v>
      </c>
      <c r="E674" s="33" t="str">
        <f>Translations!$B$472</f>
        <v>Instrumente de măsură utilizate:</v>
      </c>
      <c r="H674" s="250"/>
      <c r="I674" s="250"/>
      <c r="J674" s="250"/>
      <c r="K674" s="250"/>
      <c r="L674" s="250"/>
      <c r="P674" s="19"/>
      <c r="Q674" s="30"/>
      <c r="R674" s="30"/>
      <c r="S674" s="30"/>
      <c r="T674" s="30"/>
      <c r="U674" s="30"/>
      <c r="V674" s="30"/>
      <c r="W674" s="30"/>
    </row>
    <row r="675" spans="1:23" s="32" customFormat="1" ht="5.0999999999999996" customHeight="1" outlineLevel="1" x14ac:dyDescent="0.2">
      <c r="A675" s="30"/>
      <c r="D675" s="31"/>
      <c r="E675" s="33"/>
      <c r="P675" s="19"/>
      <c r="Q675" s="30"/>
      <c r="R675" s="30"/>
      <c r="S675" s="30"/>
      <c r="T675" s="30"/>
      <c r="U675" s="30"/>
      <c r="V675" s="30"/>
      <c r="W675" s="30"/>
    </row>
    <row r="676" spans="1:23" s="32" customFormat="1" outlineLevel="1" x14ac:dyDescent="0.2">
      <c r="A676" s="30"/>
      <c r="D676" s="31"/>
      <c r="E676" s="32" t="str">
        <f>Translations!$B$475</f>
        <v>Observație/Descrierea metodei, dacă se folosesc mai multe instrumente:</v>
      </c>
      <c r="I676" s="12"/>
      <c r="P676" s="39"/>
      <c r="Q676" s="30"/>
      <c r="R676" s="30"/>
      <c r="S676" s="30"/>
      <c r="T676" s="30"/>
      <c r="U676" s="30"/>
      <c r="V676" s="30"/>
      <c r="W676" s="30"/>
    </row>
    <row r="677" spans="1:23" s="32" customFormat="1" ht="12.75" customHeight="1" outlineLevel="1" x14ac:dyDescent="0.2">
      <c r="A677" s="30"/>
      <c r="D677" s="31"/>
      <c r="E677" s="1229"/>
      <c r="F677" s="1230"/>
      <c r="G677" s="1230"/>
      <c r="H677" s="1230"/>
      <c r="I677" s="1230"/>
      <c r="J677" s="1230"/>
      <c r="K677" s="1230"/>
      <c r="L677" s="1230"/>
      <c r="M677" s="1230"/>
      <c r="N677" s="1231"/>
      <c r="P677" s="39"/>
      <c r="Q677" s="30"/>
      <c r="R677" s="30"/>
      <c r="S677" s="30"/>
      <c r="T677" s="30"/>
      <c r="U677" s="30"/>
      <c r="V677" s="30"/>
      <c r="W677" s="30"/>
    </row>
    <row r="678" spans="1:23" s="32" customFormat="1" outlineLevel="1" x14ac:dyDescent="0.2">
      <c r="A678" s="30"/>
      <c r="D678" s="31"/>
      <c r="E678" s="1232"/>
      <c r="F678" s="1233"/>
      <c r="G678" s="1233"/>
      <c r="H678" s="1233"/>
      <c r="I678" s="1233"/>
      <c r="J678" s="1233"/>
      <c r="K678" s="1233"/>
      <c r="L678" s="1233"/>
      <c r="M678" s="1233"/>
      <c r="N678" s="1234"/>
      <c r="P678" s="39"/>
      <c r="Q678" s="39"/>
      <c r="R678" s="39"/>
      <c r="S678" s="30"/>
      <c r="T678" s="30"/>
      <c r="U678" s="30"/>
      <c r="V678" s="30"/>
      <c r="W678" s="30"/>
    </row>
    <row r="679" spans="1:23" s="32" customFormat="1" outlineLevel="1" x14ac:dyDescent="0.2">
      <c r="A679" s="30"/>
      <c r="D679" s="31"/>
      <c r="E679" s="1235"/>
      <c r="F679" s="1236"/>
      <c r="G679" s="1236"/>
      <c r="H679" s="1236"/>
      <c r="I679" s="1236"/>
      <c r="J679" s="1236"/>
      <c r="K679" s="1236"/>
      <c r="L679" s="1236"/>
      <c r="M679" s="1236"/>
      <c r="N679" s="1237"/>
      <c r="P679" s="39"/>
      <c r="Q679" s="39"/>
      <c r="R679" s="39"/>
      <c r="S679" s="30"/>
      <c r="T679" s="30"/>
      <c r="U679" s="30"/>
      <c r="V679" s="30"/>
      <c r="W679" s="30"/>
    </row>
    <row r="680" spans="1:23" s="32" customFormat="1" outlineLevel="1" x14ac:dyDescent="0.2">
      <c r="A680" s="30"/>
      <c r="D680" s="31"/>
      <c r="P680" s="39"/>
      <c r="Q680" s="39"/>
      <c r="R680" s="39"/>
      <c r="S680" s="30"/>
      <c r="T680" s="30"/>
      <c r="U680" s="30"/>
      <c r="V680" s="30"/>
      <c r="W680" s="30"/>
    </row>
    <row r="681" spans="1:23" s="32" customFormat="1" ht="12.75" customHeight="1" outlineLevel="1" x14ac:dyDescent="0.2">
      <c r="A681" s="30"/>
      <c r="D681" s="31" t="s">
        <v>186</v>
      </c>
      <c r="E681" s="35" t="str">
        <f>Translations!$B$477</f>
        <v>Nivelul minim cerut pentru datele de activitate:</v>
      </c>
      <c r="H681" s="40" t="str">
        <f>IF(H652="","",IF(CNTR_Category="A",INDEX(EUwideConstants!$G:$G,MATCH(Q681,EUwideConstants!$Q:$Q,0)),INDEX(EUwideConstants!$N:$N,MATCH(Q681,EUwideConstants!$Q:$Q,0))))</f>
        <v/>
      </c>
      <c r="I681" s="36" t="str">
        <f>IF(H681="","",IF(S681=0,EUconst_NA,IF(ISERROR(S681),"",EUconst_MsgTierActivityLevel &amp; " " &amp;S681)))</f>
        <v/>
      </c>
      <c r="J681" s="37"/>
      <c r="K681" s="37"/>
      <c r="L681" s="37"/>
      <c r="M681" s="37"/>
      <c r="N681" s="38"/>
      <c r="P681" s="39"/>
      <c r="Q681" s="113" t="str">
        <f>EUconst_CNTR_ActivityData&amp;H652</f>
        <v>ActivityData_</v>
      </c>
      <c r="R681" s="39"/>
      <c r="S681" s="42" t="str">
        <f>IF(H681="","",IF(H681=EUconst_NA,"",INDEX(EUwideConstants!$H:$M,MATCH(Q681,EUwideConstants!$Q:$Q,0),MATCH(H681,CNTR_TierList,0))))</f>
        <v/>
      </c>
      <c r="T681" s="30"/>
      <c r="U681" s="30"/>
      <c r="V681" s="30"/>
      <c r="W681" s="30"/>
    </row>
    <row r="682" spans="1:23" s="32" customFormat="1" ht="12.75" customHeight="1" outlineLevel="1" x14ac:dyDescent="0.2">
      <c r="A682" s="30"/>
      <c r="D682" s="31" t="s">
        <v>314</v>
      </c>
      <c r="E682" s="35" t="str">
        <f>Translations!$B$478</f>
        <v>Nivelul utilizat pentru datele de activitate:</v>
      </c>
      <c r="H682" s="227"/>
      <c r="I682" s="36" t="str">
        <f>IF(OR(ISBLANK(H682),H682=EUconst_NoTier),"",IF(S682=0,EUconst_NA,IF(ISERROR(S682),"",EUconst_MsgTierActivityLevel &amp; " " &amp;S682)))</f>
        <v/>
      </c>
      <c r="J682" s="37"/>
      <c r="K682" s="37"/>
      <c r="L682" s="37"/>
      <c r="M682" s="37"/>
      <c r="N682" s="38"/>
      <c r="P682" s="39"/>
      <c r="Q682" s="113" t="str">
        <f>EUconst_CNTR_ActivityData&amp;H652</f>
        <v>ActivityData_</v>
      </c>
      <c r="R682" s="39"/>
      <c r="S682" s="42" t="str">
        <f>IF(ISBLANK(H682),"",IF(H682=EUconst_NA,"",INDEX(EUwideConstants!$H:$M,MATCH(Q682,EUwideConstants!$Q:$Q,0),MATCH(H682,CNTR_TierList,0))))</f>
        <v/>
      </c>
      <c r="T682" s="30"/>
      <c r="U682" s="30"/>
      <c r="V682" s="30"/>
      <c r="W682" s="30"/>
    </row>
    <row r="683" spans="1:23" s="32" customFormat="1" ht="12.75" customHeight="1" outlineLevel="1" x14ac:dyDescent="0.2">
      <c r="A683" s="30"/>
      <c r="D683" s="31" t="s">
        <v>315</v>
      </c>
      <c r="E683" s="35" t="str">
        <f>Translations!$B$479</f>
        <v>Incertitudine constatată:</v>
      </c>
      <c r="H683" s="268"/>
      <c r="I683" s="35" t="str">
        <f>Translations!$B$480</f>
        <v>Observație:</v>
      </c>
      <c r="J683" s="228"/>
      <c r="K683" s="229"/>
      <c r="L683" s="229"/>
      <c r="M683" s="229"/>
      <c r="N683" s="230"/>
      <c r="P683" s="39"/>
      <c r="Q683" s="39"/>
      <c r="R683" s="39"/>
      <c r="S683" s="30"/>
      <c r="T683" s="30"/>
      <c r="U683" s="30"/>
      <c r="V683" s="30"/>
      <c r="W683" s="30"/>
    </row>
    <row r="684" spans="1:23" s="32" customFormat="1" ht="5.0999999999999996" customHeight="1" outlineLevel="1" x14ac:dyDescent="0.2">
      <c r="A684" s="30"/>
      <c r="D684" s="31"/>
      <c r="E684" s="156"/>
      <c r="F684" s="156"/>
      <c r="G684" s="156"/>
      <c r="H684" s="156"/>
      <c r="I684" s="156"/>
      <c r="J684" s="156"/>
      <c r="K684" s="156"/>
      <c r="L684" s="156"/>
      <c r="M684" s="156"/>
      <c r="N684" s="156"/>
      <c r="P684" s="39"/>
      <c r="Q684" s="39"/>
      <c r="R684" s="39"/>
      <c r="S684" s="30"/>
      <c r="T684" s="30"/>
      <c r="U684" s="30"/>
      <c r="V684" s="30"/>
      <c r="W684" s="30"/>
    </row>
    <row r="685" spans="1:23" s="32" customFormat="1" ht="15" customHeight="1" outlineLevel="1" x14ac:dyDescent="0.2">
      <c r="A685" s="30"/>
      <c r="D685" s="1217" t="str">
        <f>Translations!$B$490</f>
        <v>Parametrii de calcul:</v>
      </c>
      <c r="E685" s="1217"/>
      <c r="F685" s="1217"/>
      <c r="G685" s="1217"/>
      <c r="H685" s="1217"/>
      <c r="I685" s="1217"/>
      <c r="J685" s="1217"/>
      <c r="K685" s="1217"/>
      <c r="L685" s="1217"/>
      <c r="M685" s="1217"/>
      <c r="N685" s="1217"/>
      <c r="P685" s="39"/>
      <c r="Q685" s="39"/>
      <c r="R685" s="39"/>
      <c r="S685" s="39"/>
      <c r="T685" s="6"/>
      <c r="U685" s="30"/>
      <c r="V685" s="30"/>
      <c r="W685" s="30"/>
    </row>
    <row r="686" spans="1:23" s="32" customFormat="1" ht="5.0999999999999996" customHeight="1" outlineLevel="1" x14ac:dyDescent="0.2">
      <c r="A686" s="30"/>
      <c r="D686" s="31"/>
      <c r="E686" s="35"/>
      <c r="P686" s="39"/>
      <c r="Q686" s="39"/>
      <c r="R686" s="39"/>
      <c r="S686" s="39"/>
      <c r="T686" s="6"/>
      <c r="U686" s="30"/>
      <c r="V686" s="30"/>
      <c r="W686" s="30"/>
    </row>
    <row r="687" spans="1:23" s="32" customFormat="1" ht="12.75" customHeight="1" outlineLevel="1" x14ac:dyDescent="0.2">
      <c r="A687" s="30"/>
      <c r="D687" s="31" t="s">
        <v>312</v>
      </c>
      <c r="E687" s="35" t="str">
        <f>Translations!$B$515</f>
        <v>Niveluri aplicate pentru parametrii de calcul:</v>
      </c>
      <c r="P687" s="39"/>
      <c r="Q687" s="39"/>
      <c r="R687" s="39"/>
      <c r="S687" s="39"/>
      <c r="T687" s="30"/>
      <c r="U687" s="30"/>
      <c r="V687" s="30"/>
      <c r="W687" s="30"/>
    </row>
    <row r="688" spans="1:23" s="32" customFormat="1" ht="5.0999999999999996" customHeight="1" outlineLevel="1" x14ac:dyDescent="0.2">
      <c r="A688" s="30"/>
      <c r="D688" s="31"/>
      <c r="E688" s="35"/>
      <c r="P688" s="39"/>
      <c r="Q688" s="39"/>
      <c r="R688" s="39"/>
      <c r="S688" s="39"/>
      <c r="T688" s="30"/>
      <c r="U688" s="30"/>
      <c r="V688" s="30"/>
      <c r="W688" s="30"/>
    </row>
    <row r="689" spans="1:23" s="32" customFormat="1" ht="25.5" customHeight="1" outlineLevel="1" x14ac:dyDescent="0.2">
      <c r="A689" s="30"/>
      <c r="E689" s="1221" t="str">
        <f>Translations!$B$516</f>
        <v>Parametrul de calcul</v>
      </c>
      <c r="F689" s="1221"/>
      <c r="G689" s="1221"/>
      <c r="H689" s="62" t="str">
        <f>Translations!$B$517</f>
        <v>Nivel minim cerut</v>
      </c>
      <c r="I689" s="62" t="str">
        <f>Translations!$B$518</f>
        <v>Nivel aplicat</v>
      </c>
      <c r="J689" s="1224" t="str">
        <f>Translations!$B$519</f>
        <v>Text integral pentru nivelul aplicat</v>
      </c>
      <c r="K689" s="1225"/>
      <c r="L689" s="1225"/>
      <c r="M689" s="1225"/>
      <c r="N689" s="1226"/>
      <c r="P689" s="39"/>
      <c r="Q689" s="39"/>
      <c r="R689" s="39"/>
      <c r="S689" s="19" t="s">
        <v>318</v>
      </c>
      <c r="T689" s="30"/>
      <c r="U689" s="30"/>
      <c r="V689" s="30"/>
      <c r="W689" s="64" t="s">
        <v>387</v>
      </c>
    </row>
    <row r="690" spans="1:23" s="32" customFormat="1" ht="12.75" customHeight="1" outlineLevel="1" x14ac:dyDescent="0.2">
      <c r="A690" s="30"/>
      <c r="D690" s="34" t="s">
        <v>316</v>
      </c>
      <c r="E690" s="1216" t="str">
        <f>Translations!$B$520</f>
        <v>Puterea calorică netă (PCN)</v>
      </c>
      <c r="F690" s="1216"/>
      <c r="G690" s="1216"/>
      <c r="H690" s="40" t="str">
        <f>IF(H652="","",IF(CNTR_Category="A",INDEX(EUwideConstants!$G:$G,MATCH(Q690,EUwideConstants!$Q:$Q,0)),INDEX(EUwideConstants!$N:$N,MATCH(Q690,EUwideConstants!$Q:$Q,0))))</f>
        <v/>
      </c>
      <c r="I690" s="227"/>
      <c r="J690" s="1218" t="str">
        <f t="shared" ref="J690:J695" si="44">IF(OR(ISBLANK(I690),I690=EUconst_NoTier),"",IF(S690=0,EUconst_NotApplicable,IF(ISERROR(S690),"",S690)))</f>
        <v/>
      </c>
      <c r="K690" s="1219"/>
      <c r="L690" s="1219"/>
      <c r="M690" s="1219"/>
      <c r="N690" s="1220"/>
      <c r="P690" s="39"/>
      <c r="Q690" s="113" t="str">
        <f>EUconst_CNTR_NCV&amp;H652</f>
        <v>NCV_</v>
      </c>
      <c r="R690" s="39"/>
      <c r="S690" s="41" t="str">
        <f>IF(ISBLANK(I690),"",IF(I690=EUconst_NA,"",INDEX(EUwideConstants!$H:$M,MATCH(Q690,EUwideConstants!$Q:$Q,0),MATCH(I690,CNTR_TierList,0))))</f>
        <v/>
      </c>
      <c r="T690" s="30"/>
      <c r="U690" s="30"/>
      <c r="V690" s="30"/>
      <c r="W690" s="42" t="b">
        <f t="shared" ref="W690:W695" si="45">(H690=EUconst_NA)</f>
        <v>0</v>
      </c>
    </row>
    <row r="691" spans="1:23" s="32" customFormat="1" ht="12.75" customHeight="1" outlineLevel="1" x14ac:dyDescent="0.2">
      <c r="A691" s="30"/>
      <c r="D691" s="34" t="s">
        <v>317</v>
      </c>
      <c r="E691" s="1216" t="str">
        <f>Translations!$B$521</f>
        <v>Factor de emisie (preliminar)</v>
      </c>
      <c r="F691" s="1216"/>
      <c r="G691" s="1216"/>
      <c r="H691" s="40" t="str">
        <f>IF(H652="","",IF(CNTR_Category="A",INDEX(EUwideConstants!$G:$G,MATCH(Q691,EUwideConstants!$Q:$Q,0)),INDEX(EUwideConstants!$N:$N,MATCH(Q691,EUwideConstants!$Q:$Q,0))))</f>
        <v/>
      </c>
      <c r="I691" s="227"/>
      <c r="J691" s="1218" t="str">
        <f t="shared" si="44"/>
        <v/>
      </c>
      <c r="K691" s="1219"/>
      <c r="L691" s="1219"/>
      <c r="M691" s="1219"/>
      <c r="N691" s="1220"/>
      <c r="P691" s="39"/>
      <c r="Q691" s="113" t="str">
        <f>EUconst_CNTR_EF&amp;H652</f>
        <v>EF_</v>
      </c>
      <c r="R691" s="39"/>
      <c r="S691" s="41" t="str">
        <f>IF(ISBLANK(I691),"",IF(I691=EUconst_NA,"",INDEX(EUwideConstants!$H:$M,MATCH(Q691,EUwideConstants!$Q:$Q,0),MATCH(I691,CNTR_TierList,0))))</f>
        <v/>
      </c>
      <c r="T691" s="30"/>
      <c r="U691" s="30"/>
      <c r="V691" s="30"/>
      <c r="W691" s="42" t="b">
        <f t="shared" si="45"/>
        <v>0</v>
      </c>
    </row>
    <row r="692" spans="1:23" s="32" customFormat="1" ht="12.75" customHeight="1" outlineLevel="1" x14ac:dyDescent="0.2">
      <c r="A692" s="30"/>
      <c r="D692" s="34" t="s">
        <v>475</v>
      </c>
      <c r="E692" s="1216" t="str">
        <f>Translations!$B$522</f>
        <v>Factor de oxidare</v>
      </c>
      <c r="F692" s="1216"/>
      <c r="G692" s="1216"/>
      <c r="H692" s="40" t="str">
        <f>IF(H652="","",IF(CNTR_Category="A",INDEX(EUwideConstants!$G:$G,MATCH(Q692,EUwideConstants!$Q:$Q,0)),INDEX(EUwideConstants!$N:$N,MATCH(Q692,EUwideConstants!$Q:$Q,0))))</f>
        <v/>
      </c>
      <c r="I692" s="227"/>
      <c r="J692" s="1218" t="str">
        <f t="shared" si="44"/>
        <v/>
      </c>
      <c r="K692" s="1219"/>
      <c r="L692" s="1219"/>
      <c r="M692" s="1219"/>
      <c r="N692" s="1220"/>
      <c r="P692" s="39"/>
      <c r="Q692" s="113" t="str">
        <f>EUconst_CNTR_OxidationFactor&amp;H652</f>
        <v>OxF_</v>
      </c>
      <c r="R692" s="39"/>
      <c r="S692" s="41" t="str">
        <f>IF(ISBLANK(I692),"",IF(I692=EUconst_NA,"",INDEX(EUwideConstants!$H:$M,MATCH(Q692,EUwideConstants!$Q:$Q,0),MATCH(I692,CNTR_TierList,0))))</f>
        <v/>
      </c>
      <c r="T692" s="30"/>
      <c r="U692" s="30"/>
      <c r="V692" s="30"/>
      <c r="W692" s="42" t="b">
        <f t="shared" si="45"/>
        <v>0</v>
      </c>
    </row>
    <row r="693" spans="1:23" s="32" customFormat="1" ht="12.75" customHeight="1" outlineLevel="1" x14ac:dyDescent="0.2">
      <c r="A693" s="30"/>
      <c r="D693" s="34" t="s">
        <v>476</v>
      </c>
      <c r="E693" s="1216" t="str">
        <f>Translations!$B$523</f>
        <v>Factor de conversie</v>
      </c>
      <c r="F693" s="1216"/>
      <c r="G693" s="1216"/>
      <c r="H693" s="40" t="str">
        <f>IF(H652="","",IF(CNTR_Category="A",INDEX(EUwideConstants!$G:$G,MATCH(Q693,EUwideConstants!$Q:$Q,0)),INDEX(EUwideConstants!$N:$N,MATCH(Q693,EUwideConstants!$Q:$Q,0))))</f>
        <v/>
      </c>
      <c r="I693" s="227"/>
      <c r="J693" s="1218" t="str">
        <f t="shared" si="44"/>
        <v/>
      </c>
      <c r="K693" s="1219"/>
      <c r="L693" s="1219"/>
      <c r="M693" s="1219"/>
      <c r="N693" s="1220"/>
      <c r="P693" s="39"/>
      <c r="Q693" s="113" t="str">
        <f>EUconst_CNTR_ConversionFactor&amp;H652</f>
        <v>ConvF_</v>
      </c>
      <c r="R693" s="39"/>
      <c r="S693" s="41" t="str">
        <f>IF(ISBLANK(I693),"",IF(I693=EUconst_NA,"",INDEX(EUwideConstants!$H:$M,MATCH(Q693,EUwideConstants!$Q:$Q,0),MATCH(I693,CNTR_TierList,0))))</f>
        <v/>
      </c>
      <c r="T693" s="30"/>
      <c r="U693" s="30"/>
      <c r="V693" s="30"/>
      <c r="W693" s="42" t="b">
        <f t="shared" si="45"/>
        <v>0</v>
      </c>
    </row>
    <row r="694" spans="1:23" s="32" customFormat="1" ht="12.75" customHeight="1" outlineLevel="1" x14ac:dyDescent="0.2">
      <c r="A694" s="30"/>
      <c r="D694" s="34" t="s">
        <v>477</v>
      </c>
      <c r="E694" s="1216" t="str">
        <f>Translations!$B$524</f>
        <v>Conținutul de carbon</v>
      </c>
      <c r="F694" s="1216"/>
      <c r="G694" s="1216"/>
      <c r="H694" s="40" t="str">
        <f>IF(H652="","",IF(CNTR_Category="A",INDEX(EUwideConstants!$G:$G,MATCH(Q694,EUwideConstants!$Q:$Q,0)),INDEX(EUwideConstants!$N:$N,MATCH(Q694,EUwideConstants!$Q:$Q,0))))</f>
        <v/>
      </c>
      <c r="I694" s="227"/>
      <c r="J694" s="1218" t="str">
        <f t="shared" si="44"/>
        <v/>
      </c>
      <c r="K694" s="1219"/>
      <c r="L694" s="1219"/>
      <c r="M694" s="1219"/>
      <c r="N694" s="1220"/>
      <c r="P694" s="244"/>
      <c r="Q694" s="113" t="str">
        <f>EUconst_CNTR_CarbonContent&amp;H652</f>
        <v>CarbC_</v>
      </c>
      <c r="R694" s="39"/>
      <c r="S694" s="41" t="str">
        <f>IF(ISBLANK(I694),"",IF(I694=EUconst_NA,"",INDEX(EUwideConstants!$H:$M,MATCH(Q694,EUwideConstants!$Q:$Q,0),MATCH(I694,CNTR_TierList,0))))</f>
        <v/>
      </c>
      <c r="T694" s="30"/>
      <c r="U694" s="30"/>
      <c r="V694" s="30"/>
      <c r="W694" s="42" t="b">
        <f t="shared" si="45"/>
        <v>0</v>
      </c>
    </row>
    <row r="695" spans="1:23" s="32" customFormat="1" ht="12.75" customHeight="1" outlineLevel="1" x14ac:dyDescent="0.2">
      <c r="A695" s="30"/>
      <c r="D695" s="34" t="s">
        <v>478</v>
      </c>
      <c r="E695" s="1216" t="str">
        <f>Translations!$B$525</f>
        <v>Fracțiunea de biomasă (dacă este cazul)</v>
      </c>
      <c r="F695" s="1216"/>
      <c r="G695" s="1216"/>
      <c r="H695" s="40" t="str">
        <f>IF(H652="","",IF(CNTR_Category="A",INDEX(EUwideConstants!$G:$G,MATCH(Q695,EUwideConstants!$Q:$Q,0)),INDEX(EUwideConstants!$N:$N,MATCH(Q695,EUwideConstants!$Q:$Q,0))))</f>
        <v/>
      </c>
      <c r="I695" s="227"/>
      <c r="J695" s="1218" t="str">
        <f t="shared" si="44"/>
        <v/>
      </c>
      <c r="K695" s="1219"/>
      <c r="L695" s="1219"/>
      <c r="M695" s="1219"/>
      <c r="N695" s="1220"/>
      <c r="P695" s="39"/>
      <c r="Q695" s="113" t="str">
        <f>EUconst_CNTR_BiomassContent&amp;H652</f>
        <v>BioC_</v>
      </c>
      <c r="R695" s="39"/>
      <c r="S695" s="41" t="str">
        <f>IF(ISBLANK(I695),"",IF(I695=EUconst_NA,"",INDEX(EUwideConstants!$H:$M,MATCH(Q695,EUwideConstants!$Q:$Q,0),MATCH(I695,CNTR_TierList,0))))</f>
        <v/>
      </c>
      <c r="T695" s="30"/>
      <c r="U695" s="30"/>
      <c r="V695" s="30"/>
      <c r="W695" s="42" t="b">
        <f t="shared" si="45"/>
        <v>0</v>
      </c>
    </row>
    <row r="696" spans="1:23" s="32" customFormat="1" outlineLevel="1" x14ac:dyDescent="0.2">
      <c r="A696" s="30"/>
      <c r="D696" s="31"/>
      <c r="E696" s="156"/>
      <c r="F696" s="156"/>
      <c r="G696" s="156"/>
      <c r="H696" s="156"/>
      <c r="I696" s="156"/>
      <c r="J696" s="156"/>
      <c r="K696" s="156"/>
      <c r="L696" s="156"/>
      <c r="M696" s="156"/>
      <c r="N696" s="156"/>
      <c r="P696" s="39"/>
      <c r="Q696" s="30"/>
      <c r="R696" s="30"/>
      <c r="S696" s="30"/>
      <c r="T696" s="30"/>
      <c r="U696" s="30"/>
      <c r="V696" s="30"/>
      <c r="W696" s="30"/>
    </row>
    <row r="697" spans="1:23" s="32" customFormat="1" outlineLevel="1" x14ac:dyDescent="0.2">
      <c r="A697" s="30"/>
      <c r="D697" s="31" t="s">
        <v>405</v>
      </c>
      <c r="E697" s="35" t="str">
        <f>Translations!$B$534</f>
        <v>Detalii privind parametrii de calcul:</v>
      </c>
      <c r="F697" s="156"/>
      <c r="G697" s="156"/>
      <c r="H697" s="156"/>
      <c r="I697" s="156"/>
      <c r="J697" s="156"/>
      <c r="K697" s="156"/>
      <c r="L697" s="156"/>
      <c r="M697" s="156"/>
      <c r="N697" s="156"/>
      <c r="P697" s="39"/>
      <c r="Q697" s="30"/>
      <c r="R697" s="30"/>
      <c r="S697" s="30"/>
      <c r="T697" s="30"/>
      <c r="U697" s="30"/>
      <c r="V697" s="30"/>
      <c r="W697" s="30"/>
    </row>
    <row r="698" spans="1:23" s="32" customFormat="1" ht="5.0999999999999996" customHeight="1" outlineLevel="1" x14ac:dyDescent="0.2">
      <c r="A698" s="30"/>
      <c r="D698" s="31"/>
      <c r="E698" s="156"/>
      <c r="F698" s="156"/>
      <c r="G698" s="156"/>
      <c r="H698" s="156"/>
      <c r="I698" s="156"/>
      <c r="J698" s="156"/>
      <c r="K698" s="156"/>
      <c r="L698" s="156"/>
      <c r="M698" s="156"/>
      <c r="N698" s="156"/>
      <c r="P698" s="39"/>
      <c r="Q698" s="30"/>
      <c r="R698" s="30"/>
      <c r="S698" s="30"/>
      <c r="T698" s="30"/>
      <c r="U698" s="30"/>
      <c r="V698" s="30"/>
      <c r="W698" s="30"/>
    </row>
    <row r="699" spans="1:23" s="32" customFormat="1" ht="25.5" customHeight="1" outlineLevel="1" x14ac:dyDescent="0.2">
      <c r="A699" s="30"/>
      <c r="E699" s="1221" t="str">
        <f t="shared" ref="E699:E705" si="46">E689</f>
        <v>Parametrul de calcul</v>
      </c>
      <c r="F699" s="1221"/>
      <c r="G699" s="1221"/>
      <c r="H699" s="62" t="str">
        <f>I689</f>
        <v>Nivel aplicat</v>
      </c>
      <c r="I699" s="63" t="str">
        <f>Translations!$B$535</f>
        <v>Valoare implicită</v>
      </c>
      <c r="J699" s="63" t="str">
        <f>Translations!$B$536</f>
        <v>Unitate</v>
      </c>
      <c r="K699" s="63" t="str">
        <f>Translations!$B$537</f>
        <v>Ref. sursă</v>
      </c>
      <c r="L699" s="63" t="str">
        <f>Translations!$B$538</f>
        <v>Ref. analiză</v>
      </c>
      <c r="M699" s="63" t="str">
        <f>Translations!$B$539</f>
        <v>Ref. eșantionare</v>
      </c>
      <c r="N699" s="63" t="str">
        <f>Translations!$B$540</f>
        <v>Frecvența analizei</v>
      </c>
      <c r="P699" s="39"/>
      <c r="Q699" s="30"/>
      <c r="R699" s="30"/>
      <c r="S699" s="64" t="s">
        <v>131</v>
      </c>
      <c r="T699" s="30"/>
      <c r="U699" s="30"/>
      <c r="V699" s="30"/>
      <c r="W699" s="64" t="s">
        <v>387</v>
      </c>
    </row>
    <row r="700" spans="1:23" s="32" customFormat="1" ht="12.75" customHeight="1" outlineLevel="1" x14ac:dyDescent="0.2">
      <c r="A700" s="30"/>
      <c r="D700" s="34" t="s">
        <v>316</v>
      </c>
      <c r="E700" s="1216" t="str">
        <f t="shared" si="46"/>
        <v>Puterea calorică netă (PCN)</v>
      </c>
      <c r="F700" s="1216"/>
      <c r="G700" s="1216"/>
      <c r="H700" s="40" t="str">
        <f t="shared" ref="H700:H705" si="47">IF(OR(ISBLANK(I690),I690=EUconst_NA),"",I690)</f>
        <v/>
      </c>
      <c r="I700" s="227"/>
      <c r="J700" s="227"/>
      <c r="K700" s="249"/>
      <c r="L700" s="248"/>
      <c r="M700" s="316"/>
      <c r="N700" s="231"/>
      <c r="P700" s="244"/>
      <c r="Q700" s="30"/>
      <c r="R700" s="30"/>
      <c r="S700" s="75" t="str">
        <f>IF(H700="","",IF(I690=EUconst_NA,"",INDEX(EUwideConstants!$AJ:$AN,MATCH(Q690,EUwideConstants!$Q:$Q,0),MATCH(I690,CNTR_TierList,0))))</f>
        <v/>
      </c>
      <c r="T700" s="30"/>
      <c r="U700" s="30"/>
      <c r="V700" s="30"/>
      <c r="W700" s="42" t="b">
        <f t="shared" ref="W700:W705" si="48">OR(H700="",H700=EUconst_NA,J690=EUconst_NotApplicable)</f>
        <v>1</v>
      </c>
    </row>
    <row r="701" spans="1:23" s="32" customFormat="1" ht="12.75" customHeight="1" outlineLevel="1" x14ac:dyDescent="0.2">
      <c r="A701" s="30"/>
      <c r="D701" s="34" t="s">
        <v>317</v>
      </c>
      <c r="E701" s="1216" t="str">
        <f t="shared" si="46"/>
        <v>Factor de emisie (preliminar)</v>
      </c>
      <c r="F701" s="1216"/>
      <c r="G701" s="1216"/>
      <c r="H701" s="40" t="str">
        <f t="shared" si="47"/>
        <v/>
      </c>
      <c r="I701" s="232"/>
      <c r="J701" s="227"/>
      <c r="K701" s="248"/>
      <c r="L701" s="316"/>
      <c r="M701" s="248"/>
      <c r="N701" s="231"/>
      <c r="P701" s="39"/>
      <c r="Q701" s="30"/>
      <c r="R701" s="30"/>
      <c r="S701" s="75" t="str">
        <f>IF(H701="","",IF(I691=EUconst_NA,"",INDEX(EUwideConstants!$AJ:$AN,MATCH(Q691,EUwideConstants!$Q:$Q,0),MATCH(I691,CNTR_TierList,0))))</f>
        <v/>
      </c>
      <c r="T701" s="30"/>
      <c r="U701" s="30"/>
      <c r="V701" s="30"/>
      <c r="W701" s="42" t="b">
        <f t="shared" si="48"/>
        <v>1</v>
      </c>
    </row>
    <row r="702" spans="1:23" s="32" customFormat="1" ht="12.75" customHeight="1" outlineLevel="1" x14ac:dyDescent="0.2">
      <c r="A702" s="30"/>
      <c r="D702" s="34" t="s">
        <v>475</v>
      </c>
      <c r="E702" s="1216" t="str">
        <f t="shared" si="46"/>
        <v>Factor de oxidare</v>
      </c>
      <c r="F702" s="1216"/>
      <c r="G702" s="1216"/>
      <c r="H702" s="40" t="str">
        <f t="shared" si="47"/>
        <v/>
      </c>
      <c r="I702" s="227"/>
      <c r="J702" s="227"/>
      <c r="K702" s="248"/>
      <c r="L702" s="248"/>
      <c r="M702" s="248"/>
      <c r="N702" s="231"/>
      <c r="P702" s="39"/>
      <c r="Q702" s="30"/>
      <c r="R702" s="30"/>
      <c r="S702" s="75" t="str">
        <f>IF(H702="","",IF(I692=EUconst_NA,"",INDEX(EUwideConstants!$AJ:$AN,MATCH(Q692,EUwideConstants!$Q:$Q,0),MATCH(I692,CNTR_TierList,0))))</f>
        <v/>
      </c>
      <c r="T702" s="30"/>
      <c r="U702" s="30"/>
      <c r="V702" s="30"/>
      <c r="W702" s="42" t="b">
        <f t="shared" si="48"/>
        <v>1</v>
      </c>
    </row>
    <row r="703" spans="1:23" s="32" customFormat="1" ht="12.75" customHeight="1" outlineLevel="1" x14ac:dyDescent="0.2">
      <c r="A703" s="30"/>
      <c r="D703" s="34" t="s">
        <v>476</v>
      </c>
      <c r="E703" s="1216" t="str">
        <f t="shared" si="46"/>
        <v>Factor de conversie</v>
      </c>
      <c r="F703" s="1216"/>
      <c r="G703" s="1216"/>
      <c r="H703" s="40" t="str">
        <f t="shared" si="47"/>
        <v/>
      </c>
      <c r="I703" s="227"/>
      <c r="J703" s="227"/>
      <c r="K703" s="248"/>
      <c r="L703" s="248"/>
      <c r="M703" s="248"/>
      <c r="N703" s="231"/>
      <c r="P703" s="39"/>
      <c r="Q703" s="30"/>
      <c r="R703" s="30"/>
      <c r="S703" s="75" t="str">
        <f>IF(H703="","",IF(I693=EUconst_NA,"",INDEX(EUwideConstants!$AJ:$AN,MATCH(Q693,EUwideConstants!$Q:$Q,0),MATCH(I693,CNTR_TierList,0))))</f>
        <v/>
      </c>
      <c r="T703" s="30"/>
      <c r="U703" s="30"/>
      <c r="V703" s="30"/>
      <c r="W703" s="42" t="b">
        <f t="shared" si="48"/>
        <v>1</v>
      </c>
    </row>
    <row r="704" spans="1:23" s="32" customFormat="1" ht="12.75" customHeight="1" outlineLevel="1" x14ac:dyDescent="0.2">
      <c r="A704" s="30"/>
      <c r="D704" s="34" t="s">
        <v>477</v>
      </c>
      <c r="E704" s="1216" t="str">
        <f t="shared" si="46"/>
        <v>Conținutul de carbon</v>
      </c>
      <c r="F704" s="1216"/>
      <c r="G704" s="1216"/>
      <c r="H704" s="40" t="str">
        <f t="shared" si="47"/>
        <v/>
      </c>
      <c r="I704" s="227"/>
      <c r="J704" s="227"/>
      <c r="K704" s="248"/>
      <c r="L704" s="248"/>
      <c r="M704" s="248"/>
      <c r="N704" s="231"/>
      <c r="P704" s="39"/>
      <c r="Q704" s="30"/>
      <c r="R704" s="30"/>
      <c r="S704" s="75" t="str">
        <f>IF(H704="","",IF(I694=EUconst_NA,"",INDEX(EUwideConstants!$AJ:$AN,MATCH(Q694,EUwideConstants!$Q:$Q,0),MATCH(I694,CNTR_TierList,0))))</f>
        <v/>
      </c>
      <c r="T704" s="30"/>
      <c r="U704" s="30"/>
      <c r="V704" s="30"/>
      <c r="W704" s="42" t="b">
        <f t="shared" si="48"/>
        <v>1</v>
      </c>
    </row>
    <row r="705" spans="1:23" s="32" customFormat="1" ht="12.75" customHeight="1" outlineLevel="1" x14ac:dyDescent="0.2">
      <c r="A705" s="30"/>
      <c r="D705" s="34" t="s">
        <v>478</v>
      </c>
      <c r="E705" s="1216" t="str">
        <f t="shared" si="46"/>
        <v>Fracțiunea de biomasă (dacă este cazul)</v>
      </c>
      <c r="F705" s="1216"/>
      <c r="G705" s="1216"/>
      <c r="H705" s="40" t="str">
        <f t="shared" si="47"/>
        <v/>
      </c>
      <c r="I705" s="227"/>
      <c r="J705" s="232"/>
      <c r="K705" s="248"/>
      <c r="L705" s="248"/>
      <c r="M705" s="248"/>
      <c r="N705" s="231"/>
      <c r="P705" s="58"/>
      <c r="Q705" s="30"/>
      <c r="R705" s="30"/>
      <c r="S705" s="75" t="str">
        <f>IF(H705="","",IF(I695=EUconst_NA,"",INDEX(EUwideConstants!$AJ:$AN,MATCH(Q695,EUwideConstants!$Q:$Q,0),MATCH(I695,CNTR_TierList,0))))</f>
        <v/>
      </c>
      <c r="T705" s="30"/>
      <c r="U705" s="30"/>
      <c r="V705" s="30"/>
      <c r="W705" s="42" t="b">
        <f t="shared" si="48"/>
        <v>1</v>
      </c>
    </row>
    <row r="706" spans="1:23" s="32" customFormat="1" ht="12.75" customHeight="1" outlineLevel="1" x14ac:dyDescent="0.2">
      <c r="A706" s="30"/>
      <c r="D706" s="31"/>
      <c r="P706" s="39"/>
      <c r="Q706" s="30"/>
      <c r="R706" s="30"/>
      <c r="S706" s="30"/>
      <c r="T706" s="30"/>
      <c r="U706" s="30"/>
      <c r="V706" s="30"/>
      <c r="W706" s="30"/>
    </row>
    <row r="707" spans="1:23" s="32" customFormat="1" ht="15" customHeight="1" outlineLevel="1" x14ac:dyDescent="0.2">
      <c r="A707" s="30"/>
      <c r="D707" s="1217" t="str">
        <f>Translations!$B$545</f>
        <v>Observații și explicații:</v>
      </c>
      <c r="E707" s="1217"/>
      <c r="F707" s="1217"/>
      <c r="G707" s="1217"/>
      <c r="H707" s="1217"/>
      <c r="I707" s="1217"/>
      <c r="J707" s="1217"/>
      <c r="K707" s="1217"/>
      <c r="L707" s="1217"/>
      <c r="M707" s="1217"/>
      <c r="N707" s="1217"/>
      <c r="P707" s="39"/>
      <c r="Q707" s="39"/>
      <c r="R707" s="39"/>
      <c r="S707" s="39"/>
      <c r="T707" s="6"/>
      <c r="U707" s="30"/>
      <c r="V707" s="30"/>
      <c r="W707" s="30"/>
    </row>
    <row r="708" spans="1:23" s="32" customFormat="1" ht="5.0999999999999996" customHeight="1" outlineLevel="1" x14ac:dyDescent="0.2">
      <c r="A708" s="30"/>
      <c r="D708" s="31"/>
      <c r="P708" s="39"/>
      <c r="Q708" s="30"/>
      <c r="R708" s="30"/>
      <c r="S708" s="30"/>
      <c r="T708" s="30"/>
      <c r="U708" s="30"/>
      <c r="V708" s="30"/>
      <c r="W708" s="30"/>
    </row>
    <row r="709" spans="1:23" s="32" customFormat="1" outlineLevel="1" x14ac:dyDescent="0.2">
      <c r="A709" s="30"/>
      <c r="D709" s="31" t="s">
        <v>406</v>
      </c>
      <c r="E709" s="1222" t="str">
        <f>Translations!$B$1198</f>
        <v>Observații și justificare dacă nu se aplică nivelurile necesare:</v>
      </c>
      <c r="F709" s="1222"/>
      <c r="G709" s="1222"/>
      <c r="H709" s="1222"/>
      <c r="I709" s="1222"/>
      <c r="J709" s="1222"/>
      <c r="K709" s="1222"/>
      <c r="L709" s="1222"/>
      <c r="M709" s="1222"/>
      <c r="N709" s="1222"/>
      <c r="P709" s="39"/>
      <c r="Q709" s="30"/>
      <c r="R709" s="30"/>
      <c r="S709" s="30"/>
      <c r="T709" s="30"/>
      <c r="U709" s="30"/>
      <c r="V709" s="30"/>
      <c r="W709" s="30"/>
    </row>
    <row r="710" spans="1:23" s="32" customFormat="1" ht="5.0999999999999996" customHeight="1" outlineLevel="1" x14ac:dyDescent="0.2">
      <c r="A710" s="30"/>
      <c r="D710" s="31"/>
      <c r="E710" s="59"/>
      <c r="P710" s="39"/>
      <c r="Q710" s="30"/>
      <c r="R710" s="30"/>
      <c r="S710" s="30"/>
      <c r="T710" s="30"/>
      <c r="U710" s="30"/>
      <c r="V710" s="30"/>
      <c r="W710" s="30"/>
    </row>
    <row r="711" spans="1:23" s="32" customFormat="1" ht="12.75" customHeight="1" outlineLevel="1" x14ac:dyDescent="0.2">
      <c r="A711" s="30"/>
      <c r="D711" s="31"/>
      <c r="E711" s="1223"/>
      <c r="F711" s="1137"/>
      <c r="G711" s="1137"/>
      <c r="H711" s="1137"/>
      <c r="I711" s="1137"/>
      <c r="J711" s="1137"/>
      <c r="K711" s="1137"/>
      <c r="L711" s="1137"/>
      <c r="M711" s="1137"/>
      <c r="N711" s="1138"/>
      <c r="P711" s="39"/>
      <c r="Q711" s="30"/>
      <c r="R711" s="30"/>
      <c r="S711" s="30"/>
      <c r="T711" s="30"/>
      <c r="U711" s="30"/>
      <c r="V711" s="30"/>
      <c r="W711" s="30"/>
    </row>
    <row r="712" spans="1:23" s="32" customFormat="1" ht="12.75" customHeight="1" outlineLevel="1" x14ac:dyDescent="0.2">
      <c r="A712" s="30"/>
      <c r="D712" s="31"/>
      <c r="E712" s="1214"/>
      <c r="F712" s="1132"/>
      <c r="G712" s="1132"/>
      <c r="H712" s="1132"/>
      <c r="I712" s="1132"/>
      <c r="J712" s="1132"/>
      <c r="K712" s="1132"/>
      <c r="L712" s="1132"/>
      <c r="M712" s="1132"/>
      <c r="N712" s="1133"/>
      <c r="P712" s="39"/>
      <c r="Q712" s="30"/>
      <c r="R712" s="30"/>
      <c r="S712" s="30"/>
      <c r="T712" s="30"/>
      <c r="U712" s="30"/>
      <c r="V712" s="30"/>
      <c r="W712" s="30"/>
    </row>
    <row r="713" spans="1:23" s="32" customFormat="1" ht="12.75" customHeight="1" outlineLevel="1" x14ac:dyDescent="0.2">
      <c r="A713" s="30"/>
      <c r="D713" s="31"/>
      <c r="E713" s="1215"/>
      <c r="F713" s="1145"/>
      <c r="G713" s="1145"/>
      <c r="H713" s="1145"/>
      <c r="I713" s="1145"/>
      <c r="J713" s="1145"/>
      <c r="K713" s="1145"/>
      <c r="L713" s="1145"/>
      <c r="M713" s="1145"/>
      <c r="N713" s="1146"/>
      <c r="P713" s="39"/>
      <c r="Q713" s="30"/>
      <c r="R713" s="30"/>
      <c r="S713" s="30"/>
      <c r="T713" s="30"/>
      <c r="U713" s="30"/>
      <c r="V713" s="30"/>
      <c r="W713" s="30"/>
    </row>
    <row r="714" spans="1:23" ht="12.75" customHeight="1" thickBot="1" x14ac:dyDescent="0.25">
      <c r="A714" s="90"/>
      <c r="C714" s="66"/>
      <c r="D714" s="67"/>
      <c r="E714" s="68"/>
      <c r="F714" s="66"/>
      <c r="G714" s="69"/>
      <c r="H714" s="69"/>
      <c r="I714" s="69"/>
      <c r="J714" s="69"/>
      <c r="K714" s="69"/>
      <c r="L714" s="69"/>
      <c r="M714" s="69"/>
      <c r="N714" s="69"/>
      <c r="O714" s="32"/>
      <c r="P714" s="19"/>
      <c r="Q714" s="90"/>
      <c r="R714" s="90"/>
      <c r="S714" s="132"/>
      <c r="T714" s="90"/>
      <c r="U714" s="90"/>
      <c r="V714" s="90"/>
      <c r="W714" s="90"/>
    </row>
    <row r="715" spans="1:23" ht="12.75" customHeight="1" thickBot="1" x14ac:dyDescent="0.25">
      <c r="A715" s="89" t="s">
        <v>414</v>
      </c>
      <c r="D715" s="15"/>
      <c r="E715" s="29"/>
      <c r="G715" s="17"/>
      <c r="H715" s="17"/>
      <c r="I715" s="17"/>
      <c r="J715" s="17"/>
      <c r="L715" s="17"/>
      <c r="M715" s="17"/>
      <c r="N715" s="17"/>
      <c r="O715" s="32"/>
      <c r="P715" s="19"/>
      <c r="Q715" s="90"/>
      <c r="R715" s="90"/>
      <c r="S715" s="80" t="s">
        <v>171</v>
      </c>
      <c r="T715" s="131" t="s">
        <v>172</v>
      </c>
      <c r="U715" s="131" t="s">
        <v>173</v>
      </c>
      <c r="V715" s="90"/>
      <c r="W715" s="90"/>
    </row>
    <row r="716" spans="1:23" s="219" customFormat="1" ht="15" customHeight="1" thickBot="1" x14ac:dyDescent="0.25">
      <c r="A716" s="95"/>
      <c r="B716" s="44"/>
      <c r="C716" s="45" t="str">
        <f>"F"&amp;Q716</f>
        <v>F10</v>
      </c>
      <c r="D716" s="1217" t="str">
        <f>CONCATENATE(Euconst_SourceStream," ", Q716,":")</f>
        <v>Flux de sursă 10:</v>
      </c>
      <c r="E716" s="1217"/>
      <c r="F716" s="1217"/>
      <c r="G716" s="1244"/>
      <c r="H716" s="1245" t="str">
        <f>IF(INDEX(C_InstallationDescription!$F$192:$F$202,MATCH(C716,C_InstallationDescription!$E$192:$E$202,0))&gt;0,INDEX(C_InstallationDescription!$F$192:$F$202,MATCH(C716,C_InstallationDescription!$E$192:$E$202,0)),"")</f>
        <v/>
      </c>
      <c r="I716" s="1245"/>
      <c r="J716" s="1245"/>
      <c r="K716" s="1245"/>
      <c r="L716" s="1246"/>
      <c r="M716" s="1247" t="str">
        <f>IF(S716=TRUE,IF(U716="",T716,U716),"")</f>
        <v/>
      </c>
      <c r="N716" s="1248"/>
      <c r="O716" s="32"/>
      <c r="P716" s="52"/>
      <c r="Q716" s="43">
        <f>Q650+1</f>
        <v>10</v>
      </c>
      <c r="R716" s="47"/>
      <c r="S716" s="51" t="b">
        <f>IF(INDEX(C_InstallationDescription!$M:$M,MATCH(Q718,C_InstallationDescription!$Q:$Q,0))="",FALSE,TRUE)</f>
        <v>0</v>
      </c>
      <c r="T716" s="113" t="str">
        <f>IF(S716=TRUE,INDEX(C_InstallationDescription!$M:$M,MATCH(Q718,C_InstallationDescription!$Q:$Q,0)),"")</f>
        <v/>
      </c>
      <c r="U716" s="51" t="str">
        <f>IF(S716=TRUE,IF(ISBLANK(INDEX(C_InstallationDescription!$N:$N,MATCH(Q718,C_InstallationDescription!$Q:$Q,0))),"",INDEX(C_InstallationDescription!$N:$N,MATCH(Q718,C_InstallationDescription!$Q:$Q,0))),"")</f>
        <v/>
      </c>
      <c r="V716" s="47"/>
      <c r="W716" s="47"/>
    </row>
    <row r="717" spans="1:23" s="32" customFormat="1" ht="5.0999999999999996" customHeight="1" x14ac:dyDescent="0.2">
      <c r="A717" s="90"/>
      <c r="B717" s="8"/>
      <c r="C717" s="8"/>
      <c r="D717" s="8"/>
      <c r="E717" s="8"/>
      <c r="F717" s="8"/>
      <c r="G717" s="8"/>
      <c r="H717" s="8"/>
      <c r="I717" s="8"/>
      <c r="J717" s="8"/>
      <c r="K717" s="8"/>
      <c r="L717" s="8"/>
      <c r="M717" s="7"/>
      <c r="N717" s="7"/>
      <c r="P717" s="22"/>
      <c r="Q717" s="14"/>
      <c r="R717" s="30"/>
      <c r="S717" s="30"/>
      <c r="T717" s="30"/>
      <c r="U717" s="30"/>
      <c r="V717" s="30"/>
      <c r="W717" s="30"/>
    </row>
    <row r="718" spans="1:23" s="32" customFormat="1" ht="12.75" customHeight="1" x14ac:dyDescent="0.2">
      <c r="A718" s="90"/>
      <c r="B718" s="8"/>
      <c r="C718" s="8"/>
      <c r="D718" s="31"/>
      <c r="E718" s="1097" t="str">
        <f>Translations!$B$437</f>
        <v>Tipul fluxului de sursă:</v>
      </c>
      <c r="F718" s="1097"/>
      <c r="G718" s="1098"/>
      <c r="H718" s="1249" t="str">
        <f>IF(INDEX(C_InstallationDescription!$I$192:$I$202,MATCH(C716,C_InstallationDescription!$E$192:$E$202,0))&gt;0,INDEX(C_InstallationDescription!$I$192:$I$202,MATCH(C716,C_InstallationDescription!$E$192:$E$202,0)),"")</f>
        <v/>
      </c>
      <c r="I718" s="1250"/>
      <c r="J718" s="1250"/>
      <c r="K718" s="1250"/>
      <c r="L718" s="1251"/>
      <c r="P718" s="22"/>
      <c r="Q718" s="50" t="str">
        <f>EUconst_CNTR_SourceCategory&amp;C716</f>
        <v>SourceCategory_F10</v>
      </c>
      <c r="R718" s="30"/>
      <c r="S718" s="30"/>
      <c r="T718" s="30"/>
      <c r="U718" s="30"/>
      <c r="V718" s="30"/>
      <c r="W718" s="30"/>
    </row>
    <row r="719" spans="1:23" s="32" customFormat="1" outlineLevel="1" x14ac:dyDescent="0.2">
      <c r="A719" s="30"/>
      <c r="B719" s="8"/>
      <c r="C719" s="8"/>
      <c r="D719" s="48"/>
      <c r="E719" s="1097" t="str">
        <f>Translations!$B$438</f>
        <v>Metoda aplicabilă conform RMR:</v>
      </c>
      <c r="F719" s="1097"/>
      <c r="G719" s="1098"/>
      <c r="H719" s="1240" t="str">
        <f>IF(H718="","",INDEX(EUwideConstants!$F$261:$F$320,MATCH(H718,EUConst_TierActivityListNames,0)))</f>
        <v/>
      </c>
      <c r="I719" s="1240"/>
      <c r="J719" s="1240"/>
      <c r="K719" s="1240"/>
      <c r="L719" s="1240"/>
      <c r="M719" s="2"/>
      <c r="N719" s="2"/>
      <c r="P719" s="22"/>
      <c r="Q719" s="14"/>
      <c r="R719" s="30"/>
      <c r="S719" s="30"/>
      <c r="T719" s="30"/>
      <c r="U719" s="30"/>
      <c r="V719" s="30"/>
      <c r="W719" s="30"/>
    </row>
    <row r="720" spans="1:23" s="32" customFormat="1" outlineLevel="1" x14ac:dyDescent="0.2">
      <c r="A720" s="30"/>
      <c r="D720" s="49"/>
      <c r="E720" s="1097" t="str">
        <f>Translations!$B$439</f>
        <v>Parametrul căruia i se aplică incertitudinea:</v>
      </c>
      <c r="F720" s="1097"/>
      <c r="G720" s="1098"/>
      <c r="H720" s="1240" t="str">
        <f>IF(H718="","",INDEX(EUwideConstants!$E$261:$E$320,MATCH(H718,EUConst_TierActivityListNames,0)))</f>
        <v/>
      </c>
      <c r="I720" s="1240"/>
      <c r="J720" s="1240"/>
      <c r="K720" s="1240"/>
      <c r="L720" s="1240"/>
      <c r="P720" s="22"/>
      <c r="Q720" s="14"/>
      <c r="R720" s="30"/>
      <c r="S720" s="30"/>
      <c r="T720" s="30"/>
      <c r="U720" s="30"/>
      <c r="V720" s="30"/>
      <c r="W720" s="30"/>
    </row>
    <row r="721" spans="1:23" s="32" customFormat="1" ht="5.0999999999999996" customHeight="1" outlineLevel="1" x14ac:dyDescent="0.2">
      <c r="A721" s="30"/>
      <c r="P721" s="39"/>
      <c r="Q721" s="30"/>
      <c r="R721" s="30"/>
      <c r="S721" s="30"/>
      <c r="T721" s="30"/>
      <c r="U721" s="30"/>
      <c r="V721" s="30"/>
      <c r="W721" s="30"/>
    </row>
    <row r="722" spans="1:23" s="32" customFormat="1" ht="51" customHeight="1" outlineLevel="1" x14ac:dyDescent="0.2">
      <c r="A722" s="30"/>
      <c r="D722" s="31"/>
      <c r="E722" s="1241" t="str">
        <f>IF(H716="","",INDEX(EUconst_SmallEmiSouStreamMsg,MATCH(Q722,EUconst_SmallEmiSouStream,0)))</f>
        <v/>
      </c>
      <c r="F722" s="1242"/>
      <c r="G722" s="1242"/>
      <c r="H722" s="1242"/>
      <c r="I722" s="1242"/>
      <c r="J722" s="1242"/>
      <c r="K722" s="1242"/>
      <c r="L722" s="1242"/>
      <c r="M722" s="1242"/>
      <c r="N722" s="1243"/>
      <c r="P722" s="19"/>
      <c r="Q722" s="54" t="str">
        <f>IF(CNTR_SmallEmitter=TRUE,EUconst_CNTR_SmallEmitter,EUconst_CNTR_NoSmallEmitter) &amp; IF((CNTR_Category)="","C",CNTR_Category) &amp; "_" &amp; IF(M716="",1,MATCH(M716,SourceCategory,0))</f>
        <v>NoSmallEmitter_C_1</v>
      </c>
      <c r="R722" s="30"/>
      <c r="S722" s="30"/>
      <c r="T722" s="30"/>
      <c r="U722" s="30"/>
      <c r="V722" s="30"/>
      <c r="W722" s="30"/>
    </row>
    <row r="723" spans="1:23" s="32" customFormat="1" ht="12.75" customHeight="1" outlineLevel="1" x14ac:dyDescent="0.2">
      <c r="A723" s="30"/>
      <c r="D723" s="31"/>
      <c r="P723" s="39"/>
      <c r="Q723" s="30"/>
      <c r="R723" s="30"/>
      <c r="S723" s="30"/>
      <c r="T723" s="30"/>
      <c r="U723" s="30"/>
      <c r="V723" s="30"/>
      <c r="W723" s="30"/>
    </row>
    <row r="724" spans="1:23" s="32" customFormat="1" ht="15" customHeight="1" outlineLevel="1" x14ac:dyDescent="0.2">
      <c r="A724" s="30"/>
      <c r="D724" s="1217" t="str">
        <f>Translations!$B$454</f>
        <v>Date de activitate:</v>
      </c>
      <c r="E724" s="1217"/>
      <c r="F724" s="1217"/>
      <c r="G724" s="1217"/>
      <c r="H724" s="1217"/>
      <c r="I724" s="1217"/>
      <c r="J724" s="1217"/>
      <c r="K724" s="1217"/>
      <c r="L724" s="1217"/>
      <c r="M724" s="1217"/>
      <c r="N724" s="1217"/>
      <c r="P724" s="39"/>
      <c r="Q724" s="30"/>
      <c r="R724" s="30"/>
      <c r="S724" s="30"/>
      <c r="T724" s="30"/>
      <c r="U724" s="30"/>
      <c r="V724" s="30"/>
      <c r="W724" s="30"/>
    </row>
    <row r="725" spans="1:23" s="32" customFormat="1" ht="5.0999999999999996" customHeight="1" outlineLevel="1" x14ac:dyDescent="0.2">
      <c r="A725" s="30"/>
      <c r="D725" s="31"/>
      <c r="P725" s="39"/>
      <c r="Q725" s="30"/>
      <c r="R725" s="30"/>
      <c r="S725" s="30"/>
      <c r="T725" s="30"/>
      <c r="U725" s="30"/>
      <c r="V725" s="30"/>
      <c r="W725" s="30"/>
    </row>
    <row r="726" spans="1:23" s="32" customFormat="1" outlineLevel="1" x14ac:dyDescent="0.2">
      <c r="A726" s="30"/>
      <c r="D726" s="31" t="s">
        <v>311</v>
      </c>
      <c r="E726" s="984" t="str">
        <f>Translations!$B$455</f>
        <v>Metoda de determinare a datelor de activitate:</v>
      </c>
      <c r="F726" s="984"/>
      <c r="G726" s="984"/>
      <c r="H726" s="984"/>
      <c r="I726" s="984"/>
      <c r="J726" s="984"/>
      <c r="K726" s="984"/>
      <c r="L726" s="984"/>
      <c r="M726" s="984"/>
      <c r="N726" s="984"/>
      <c r="P726" s="39"/>
      <c r="Q726" s="30"/>
      <c r="R726" s="30"/>
      <c r="S726" s="30"/>
      <c r="T726" s="30"/>
      <c r="U726" s="30"/>
      <c r="V726" s="30"/>
      <c r="W726" s="30"/>
    </row>
    <row r="727" spans="1:23" s="32" customFormat="1" ht="5.0999999999999996" customHeight="1" outlineLevel="1" x14ac:dyDescent="0.2">
      <c r="A727" s="30"/>
      <c r="D727" s="31"/>
      <c r="E727" s="33"/>
      <c r="F727" s="33"/>
      <c r="G727" s="33"/>
      <c r="H727" s="33"/>
      <c r="I727" s="33"/>
      <c r="L727" s="28"/>
      <c r="P727" s="39"/>
      <c r="Q727" s="30"/>
      <c r="R727" s="30"/>
      <c r="S727" s="30"/>
      <c r="T727" s="30"/>
      <c r="U727" s="30"/>
      <c r="V727" s="30"/>
      <c r="W727" s="30"/>
    </row>
    <row r="728" spans="1:23" s="32" customFormat="1" ht="12.75" customHeight="1" outlineLevel="1" x14ac:dyDescent="0.2">
      <c r="A728" s="30"/>
      <c r="D728" s="34" t="s">
        <v>316</v>
      </c>
      <c r="E728" s="12" t="str">
        <f>Translations!$B$456</f>
        <v>Metoda de determinare:</v>
      </c>
      <c r="G728" s="33"/>
      <c r="H728" s="1238"/>
      <c r="I728" s="1239"/>
      <c r="P728" s="255"/>
      <c r="Q728" s="30"/>
      <c r="R728" s="30"/>
      <c r="S728" s="30"/>
      <c r="T728" s="30"/>
      <c r="U728" s="30"/>
      <c r="V728" s="30"/>
      <c r="W728" s="75" t="str">
        <f>IF(M716="","",IF(M716=INDEX(SourceCategory,3),1,IF(CNTR_InstHasCalculation=FALSE,0,2)))</f>
        <v/>
      </c>
    </row>
    <row r="729" spans="1:23" s="32" customFormat="1" ht="5.0999999999999996" customHeight="1" outlineLevel="1" x14ac:dyDescent="0.2">
      <c r="A729" s="30"/>
      <c r="D729" s="34"/>
      <c r="G729" s="33"/>
      <c r="H729" s="55"/>
      <c r="I729" s="55"/>
      <c r="P729" s="39"/>
      <c r="Q729" s="30"/>
      <c r="R729" s="30"/>
      <c r="S729" s="30"/>
      <c r="T729" s="30"/>
      <c r="U729" s="30"/>
      <c r="V729" s="30"/>
      <c r="W729" s="30"/>
    </row>
    <row r="730" spans="1:23" s="32" customFormat="1" ht="12.75" customHeight="1" outlineLevel="1" x14ac:dyDescent="0.2">
      <c r="A730" s="30"/>
      <c r="E730" s="57"/>
      <c r="F730" s="1227" t="str">
        <f>Translations!$B$459</f>
        <v>Trimitere la procedura utilizată pentru determinarea stocurilor la sfârșitul anului:</v>
      </c>
      <c r="G730" s="1227"/>
      <c r="H730" s="1227"/>
      <c r="I730" s="1227"/>
      <c r="J730" s="1228"/>
      <c r="K730" s="1238"/>
      <c r="L730" s="1239"/>
      <c r="P730" s="39"/>
      <c r="Q730" s="30"/>
      <c r="R730" s="30"/>
      <c r="S730" s="30"/>
      <c r="T730" s="30"/>
      <c r="U730" s="39"/>
      <c r="V730" s="42" t="b">
        <f>IF(OR(H716="",ISBLANK(H728)),FALSE,IF(MATCH(H728,EUconst_ActivityDeterminationMethod,0)=2,TRUE,FALSE))</f>
        <v>0</v>
      </c>
      <c r="W730" s="75" t="str">
        <f>IF(V730=TRUE,0,W728)</f>
        <v/>
      </c>
    </row>
    <row r="731" spans="1:23" s="32" customFormat="1" ht="5.0999999999999996" customHeight="1" outlineLevel="1" x14ac:dyDescent="0.2">
      <c r="A731" s="30"/>
      <c r="P731" s="39"/>
      <c r="Q731" s="30"/>
      <c r="R731" s="30"/>
      <c r="S731" s="30"/>
      <c r="T731" s="30"/>
      <c r="U731" s="30"/>
      <c r="V731" s="30"/>
      <c r="W731" s="30"/>
    </row>
    <row r="732" spans="1:23" s="32" customFormat="1" ht="12.75" customHeight="1" outlineLevel="1" x14ac:dyDescent="0.2">
      <c r="A732" s="30"/>
      <c r="D732" s="57" t="s">
        <v>317</v>
      </c>
      <c r="E732" s="12" t="str">
        <f>Translations!$B$462</f>
        <v>Instrument controlat de:</v>
      </c>
      <c r="G732" s="33"/>
      <c r="H732" s="1238"/>
      <c r="I732" s="1239"/>
      <c r="J732" s="34"/>
      <c r="P732" s="39"/>
      <c r="Q732" s="30"/>
      <c r="R732" s="30"/>
      <c r="S732" s="30"/>
      <c r="T732" s="30"/>
      <c r="U732" s="30"/>
      <c r="V732" s="30"/>
      <c r="W732" s="75" t="str">
        <f>W728</f>
        <v/>
      </c>
    </row>
    <row r="733" spans="1:23" s="32" customFormat="1" ht="5.0999999999999996" customHeight="1" outlineLevel="1" x14ac:dyDescent="0.2">
      <c r="A733" s="30"/>
      <c r="D733" s="34"/>
      <c r="G733" s="33"/>
      <c r="H733" s="55"/>
      <c r="I733" s="55"/>
      <c r="J733" s="34"/>
      <c r="P733" s="39"/>
      <c r="Q733" s="30"/>
      <c r="R733" s="30"/>
      <c r="S733" s="30"/>
      <c r="T733" s="30"/>
      <c r="U733" s="30"/>
      <c r="V733" s="30"/>
      <c r="W733" s="30"/>
    </row>
    <row r="734" spans="1:23" s="32" customFormat="1" ht="12.75" customHeight="1" outlineLevel="1" x14ac:dyDescent="0.2">
      <c r="A734" s="30"/>
      <c r="D734" s="34"/>
      <c r="E734" s="57" t="s">
        <v>388</v>
      </c>
      <c r="F734" s="926" t="str">
        <f>Translations!$B$465</f>
        <v>Vă rugăm să confirmați îndeplinirea condițiilor de la articolul 29 alineatul (1):</v>
      </c>
      <c r="G734" s="888"/>
      <c r="H734" s="888"/>
      <c r="I734" s="888"/>
      <c r="J734" s="888"/>
      <c r="K734" s="888"/>
      <c r="L734" s="227"/>
      <c r="P734" s="39"/>
      <c r="Q734" s="30"/>
      <c r="R734" s="30"/>
      <c r="S734" s="30"/>
      <c r="T734" s="30"/>
      <c r="U734" s="30"/>
      <c r="V734" s="42" t="b">
        <f>IF(OR(H716="",ISBLANK(H732)),FALSE,IF(MATCH(H732,EUconst_OwnerInstrument,0)=1,TRUE,FALSE))</f>
        <v>0</v>
      </c>
      <c r="W734" s="75" t="str">
        <f>IF(V734=TRUE,0,W728)</f>
        <v/>
      </c>
    </row>
    <row r="735" spans="1:23" s="32" customFormat="1" ht="5.0999999999999996" customHeight="1" outlineLevel="1" x14ac:dyDescent="0.2">
      <c r="A735" s="30"/>
      <c r="D735" s="34"/>
      <c r="E735" s="34"/>
      <c r="G735" s="33"/>
      <c r="N735" s="55"/>
      <c r="P735" s="39"/>
      <c r="Q735" s="30"/>
      <c r="R735" s="30"/>
      <c r="S735" s="30"/>
      <c r="T735" s="30"/>
      <c r="U735" s="30"/>
      <c r="V735" s="20"/>
      <c r="W735" s="30"/>
    </row>
    <row r="736" spans="1:23" s="32" customFormat="1" ht="12.75" customHeight="1" outlineLevel="1" x14ac:dyDescent="0.2">
      <c r="A736" s="30"/>
      <c r="D736" s="34"/>
      <c r="E736" s="57" t="s">
        <v>389</v>
      </c>
      <c r="F736" s="1227" t="str">
        <f>Translations!$B$468</f>
        <v>Utilizați facturi pentru a determina cantitatea acestui combustibil sau material?</v>
      </c>
      <c r="G736" s="1227"/>
      <c r="H736" s="1227"/>
      <c r="I736" s="1227"/>
      <c r="J736" s="1227"/>
      <c r="K736" s="1228"/>
      <c r="L736" s="227"/>
      <c r="P736" s="39"/>
      <c r="Q736" s="30"/>
      <c r="R736" s="30"/>
      <c r="S736" s="30"/>
      <c r="T736" s="30"/>
      <c r="U736" s="30"/>
      <c r="V736" s="42" t="b">
        <f>IF(OR(H716="",ISBLANK(H732)),FALSE,IF(MATCH(H732,EUconst_OwnerInstrument,0)=1,TRUE,FALSE))</f>
        <v>0</v>
      </c>
      <c r="W736" s="75" t="str">
        <f>IF(V736=TRUE,0,W728)</f>
        <v/>
      </c>
    </row>
    <row r="737" spans="1:23" s="32" customFormat="1" ht="5.0999999999999996" customHeight="1" outlineLevel="1" x14ac:dyDescent="0.2">
      <c r="A737" s="30"/>
      <c r="D737" s="34"/>
      <c r="E737" s="34"/>
      <c r="G737" s="18"/>
      <c r="J737" s="34"/>
      <c r="L737" s="56"/>
      <c r="P737" s="39"/>
      <c r="Q737" s="30"/>
      <c r="R737" s="30"/>
      <c r="S737" s="30"/>
      <c r="T737" s="30"/>
      <c r="U737" s="30"/>
      <c r="V737" s="30"/>
      <c r="W737" s="30"/>
    </row>
    <row r="738" spans="1:23" s="32" customFormat="1" ht="12.75" customHeight="1" outlineLevel="1" x14ac:dyDescent="0.2">
      <c r="A738" s="30"/>
      <c r="D738" s="34"/>
      <c r="E738" s="57" t="s">
        <v>390</v>
      </c>
      <c r="F738" s="1227" t="str">
        <f>Translations!$B$469</f>
        <v>Vă rugăm să confirmați că partenerul comercial și operatorul sunt independenți:</v>
      </c>
      <c r="G738" s="1227"/>
      <c r="H738" s="1227"/>
      <c r="I738" s="1227"/>
      <c r="J738" s="1227"/>
      <c r="K738" s="1228"/>
      <c r="L738" s="227"/>
      <c r="P738" s="39"/>
      <c r="Q738" s="30"/>
      <c r="R738" s="30"/>
      <c r="S738" s="30"/>
      <c r="T738" s="30"/>
      <c r="U738" s="30"/>
      <c r="V738" s="42" t="b">
        <f>IF(OR(H716="",ISBLANK(H732)),FALSE,IF(MATCH(H732,EUconst_OwnerInstrument,0)=1,TRUE,FALSE))</f>
        <v>0</v>
      </c>
      <c r="W738" s="75" t="str">
        <f>IF(V738=TRUE,0,W728)</f>
        <v/>
      </c>
    </row>
    <row r="739" spans="1:23" s="32" customFormat="1" outlineLevel="1" x14ac:dyDescent="0.2">
      <c r="A739" s="30"/>
      <c r="P739" s="39"/>
      <c r="Q739" s="30"/>
      <c r="R739" s="30"/>
      <c r="S739" s="30"/>
      <c r="T739" s="30"/>
      <c r="U739" s="30"/>
      <c r="V739" s="30"/>
      <c r="W739" s="30"/>
    </row>
    <row r="740" spans="1:23" s="32" customFormat="1" ht="12.75" customHeight="1" outlineLevel="1" x14ac:dyDescent="0.2">
      <c r="A740" s="30"/>
      <c r="D740" s="31" t="s">
        <v>313</v>
      </c>
      <c r="E740" s="33" t="str">
        <f>Translations!$B$472</f>
        <v>Instrumente de măsură utilizate:</v>
      </c>
      <c r="H740" s="250"/>
      <c r="I740" s="250"/>
      <c r="J740" s="250"/>
      <c r="K740" s="250"/>
      <c r="L740" s="250"/>
      <c r="P740" s="19"/>
      <c r="Q740" s="30"/>
      <c r="R740" s="30"/>
      <c r="S740" s="30"/>
      <c r="T740" s="30"/>
      <c r="U740" s="30"/>
      <c r="V740" s="30"/>
      <c r="W740" s="30"/>
    </row>
    <row r="741" spans="1:23" s="32" customFormat="1" ht="5.0999999999999996" customHeight="1" outlineLevel="1" x14ac:dyDescent="0.2">
      <c r="A741" s="30"/>
      <c r="D741" s="31"/>
      <c r="E741" s="33"/>
      <c r="P741" s="19"/>
      <c r="Q741" s="30"/>
      <c r="R741" s="30"/>
      <c r="S741" s="30"/>
      <c r="T741" s="30"/>
      <c r="U741" s="30"/>
      <c r="V741" s="30"/>
      <c r="W741" s="30"/>
    </row>
    <row r="742" spans="1:23" s="32" customFormat="1" outlineLevel="1" x14ac:dyDescent="0.2">
      <c r="A742" s="30"/>
      <c r="D742" s="31"/>
      <c r="E742" s="32" t="str">
        <f>Translations!$B$475</f>
        <v>Observație/Descrierea metodei, dacă se folosesc mai multe instrumente:</v>
      </c>
      <c r="I742" s="12"/>
      <c r="P742" s="39"/>
      <c r="Q742" s="30"/>
      <c r="R742" s="30"/>
      <c r="S742" s="30"/>
      <c r="T742" s="30"/>
      <c r="U742" s="30"/>
      <c r="V742" s="30"/>
      <c r="W742" s="30"/>
    </row>
    <row r="743" spans="1:23" s="32" customFormat="1" ht="12.75" customHeight="1" outlineLevel="1" x14ac:dyDescent="0.2">
      <c r="A743" s="30"/>
      <c r="D743" s="31"/>
      <c r="E743" s="1229"/>
      <c r="F743" s="1230"/>
      <c r="G743" s="1230"/>
      <c r="H743" s="1230"/>
      <c r="I743" s="1230"/>
      <c r="J743" s="1230"/>
      <c r="K743" s="1230"/>
      <c r="L743" s="1230"/>
      <c r="M743" s="1230"/>
      <c r="N743" s="1231"/>
      <c r="P743" s="39"/>
      <c r="Q743" s="30"/>
      <c r="R743" s="30"/>
      <c r="S743" s="30"/>
      <c r="T743" s="30"/>
      <c r="U743" s="30"/>
      <c r="V743" s="30"/>
      <c r="W743" s="30"/>
    </row>
    <row r="744" spans="1:23" s="32" customFormat="1" outlineLevel="1" x14ac:dyDescent="0.2">
      <c r="A744" s="30"/>
      <c r="D744" s="31"/>
      <c r="E744" s="1232"/>
      <c r="F744" s="1233"/>
      <c r="G744" s="1233"/>
      <c r="H744" s="1233"/>
      <c r="I744" s="1233"/>
      <c r="J744" s="1233"/>
      <c r="K744" s="1233"/>
      <c r="L744" s="1233"/>
      <c r="M744" s="1233"/>
      <c r="N744" s="1234"/>
      <c r="P744" s="39"/>
      <c r="Q744" s="39"/>
      <c r="R744" s="39"/>
      <c r="S744" s="30"/>
      <c r="T744" s="30"/>
      <c r="U744" s="30"/>
      <c r="V744" s="30"/>
      <c r="W744" s="30"/>
    </row>
    <row r="745" spans="1:23" s="32" customFormat="1" outlineLevel="1" x14ac:dyDescent="0.2">
      <c r="A745" s="30"/>
      <c r="D745" s="31"/>
      <c r="E745" s="1235"/>
      <c r="F745" s="1236"/>
      <c r="G745" s="1236"/>
      <c r="H745" s="1236"/>
      <c r="I745" s="1236"/>
      <c r="J745" s="1236"/>
      <c r="K745" s="1236"/>
      <c r="L745" s="1236"/>
      <c r="M745" s="1236"/>
      <c r="N745" s="1237"/>
      <c r="P745" s="39"/>
      <c r="Q745" s="39"/>
      <c r="R745" s="39"/>
      <c r="S745" s="30"/>
      <c r="T745" s="30"/>
      <c r="U745" s="30"/>
      <c r="V745" s="30"/>
      <c r="W745" s="30"/>
    </row>
    <row r="746" spans="1:23" s="32" customFormat="1" outlineLevel="1" x14ac:dyDescent="0.2">
      <c r="A746" s="30"/>
      <c r="D746" s="31"/>
      <c r="P746" s="39"/>
      <c r="Q746" s="39"/>
      <c r="R746" s="39"/>
      <c r="S746" s="30"/>
      <c r="T746" s="30"/>
      <c r="U746" s="30"/>
      <c r="V746" s="30"/>
      <c r="W746" s="30"/>
    </row>
    <row r="747" spans="1:23" s="32" customFormat="1" ht="12.75" customHeight="1" outlineLevel="1" x14ac:dyDescent="0.2">
      <c r="A747" s="30"/>
      <c r="D747" s="31" t="s">
        <v>186</v>
      </c>
      <c r="E747" s="35" t="str">
        <f>Translations!$B$477</f>
        <v>Nivelul minim cerut pentru datele de activitate:</v>
      </c>
      <c r="H747" s="40" t="str">
        <f>IF(H718="","",IF(CNTR_Category="A",INDEX(EUwideConstants!$G:$G,MATCH(Q747,EUwideConstants!$Q:$Q,0)),INDEX(EUwideConstants!$N:$N,MATCH(Q747,EUwideConstants!$Q:$Q,0))))</f>
        <v/>
      </c>
      <c r="I747" s="36" t="str">
        <f>IF(H747="","",IF(S747=0,EUconst_NA,IF(ISERROR(S747),"",EUconst_MsgTierActivityLevel &amp; " " &amp;S747)))</f>
        <v/>
      </c>
      <c r="J747" s="37"/>
      <c r="K747" s="37"/>
      <c r="L747" s="37"/>
      <c r="M747" s="37"/>
      <c r="N747" s="38"/>
      <c r="P747" s="39"/>
      <c r="Q747" s="113" t="str">
        <f>EUconst_CNTR_ActivityData&amp;H718</f>
        <v>ActivityData_</v>
      </c>
      <c r="R747" s="39"/>
      <c r="S747" s="42" t="str">
        <f>IF(H747="","",IF(H747=EUconst_NA,"",INDEX(EUwideConstants!$H:$M,MATCH(Q747,EUwideConstants!$Q:$Q,0),MATCH(H747,CNTR_TierList,0))))</f>
        <v/>
      </c>
      <c r="T747" s="30"/>
      <c r="U747" s="30"/>
      <c r="V747" s="30"/>
      <c r="W747" s="30"/>
    </row>
    <row r="748" spans="1:23" s="32" customFormat="1" ht="12.75" customHeight="1" outlineLevel="1" x14ac:dyDescent="0.2">
      <c r="A748" s="30"/>
      <c r="D748" s="31" t="s">
        <v>314</v>
      </c>
      <c r="E748" s="35" t="str">
        <f>Translations!$B$478</f>
        <v>Nivelul utilizat pentru datele de activitate:</v>
      </c>
      <c r="H748" s="227"/>
      <c r="I748" s="36" t="str">
        <f>IF(OR(ISBLANK(H748),H748=EUconst_NoTier),"",IF(S748=0,EUconst_NA,IF(ISERROR(S748),"",EUconst_MsgTierActivityLevel &amp; " " &amp;S748)))</f>
        <v/>
      </c>
      <c r="J748" s="37"/>
      <c r="K748" s="37"/>
      <c r="L748" s="37"/>
      <c r="M748" s="37"/>
      <c r="N748" s="38"/>
      <c r="P748" s="39"/>
      <c r="Q748" s="113" t="str">
        <f>EUconst_CNTR_ActivityData&amp;H718</f>
        <v>ActivityData_</v>
      </c>
      <c r="R748" s="39"/>
      <c r="S748" s="42" t="str">
        <f>IF(ISBLANK(H748),"",IF(H748=EUconst_NA,"",INDEX(EUwideConstants!$H:$M,MATCH(Q748,EUwideConstants!$Q:$Q,0),MATCH(H748,CNTR_TierList,0))))</f>
        <v/>
      </c>
      <c r="T748" s="30"/>
      <c r="U748" s="30"/>
      <c r="V748" s="30"/>
      <c r="W748" s="30"/>
    </row>
    <row r="749" spans="1:23" s="32" customFormat="1" ht="12.75" customHeight="1" outlineLevel="1" x14ac:dyDescent="0.2">
      <c r="A749" s="30"/>
      <c r="D749" s="31" t="s">
        <v>315</v>
      </c>
      <c r="E749" s="35" t="str">
        <f>Translations!$B$479</f>
        <v>Incertitudine constatată:</v>
      </c>
      <c r="H749" s="268"/>
      <c r="I749" s="35" t="str">
        <f>Translations!$B$480</f>
        <v>Observație:</v>
      </c>
      <c r="J749" s="228"/>
      <c r="K749" s="229"/>
      <c r="L749" s="229"/>
      <c r="M749" s="229"/>
      <c r="N749" s="230"/>
      <c r="P749" s="39"/>
      <c r="Q749" s="39"/>
      <c r="R749" s="39"/>
      <c r="S749" s="30"/>
      <c r="T749" s="30"/>
      <c r="U749" s="30"/>
      <c r="V749" s="30"/>
      <c r="W749" s="30"/>
    </row>
    <row r="750" spans="1:23" s="32" customFormat="1" ht="5.0999999999999996" customHeight="1" outlineLevel="1" x14ac:dyDescent="0.2">
      <c r="A750" s="30"/>
      <c r="D750" s="31"/>
      <c r="E750" s="156"/>
      <c r="F750" s="156"/>
      <c r="G750" s="156"/>
      <c r="H750" s="156"/>
      <c r="I750" s="156"/>
      <c r="J750" s="156"/>
      <c r="K750" s="156"/>
      <c r="L750" s="156"/>
      <c r="M750" s="156"/>
      <c r="N750" s="156"/>
      <c r="P750" s="39"/>
      <c r="Q750" s="39"/>
      <c r="R750" s="39"/>
      <c r="S750" s="30"/>
      <c r="T750" s="30"/>
      <c r="U750" s="30"/>
      <c r="V750" s="30"/>
      <c r="W750" s="30"/>
    </row>
    <row r="751" spans="1:23" s="32" customFormat="1" ht="15" customHeight="1" outlineLevel="1" x14ac:dyDescent="0.2">
      <c r="A751" s="30"/>
      <c r="D751" s="1217" t="str">
        <f>Translations!$B$490</f>
        <v>Parametrii de calcul:</v>
      </c>
      <c r="E751" s="1217"/>
      <c r="F751" s="1217"/>
      <c r="G751" s="1217"/>
      <c r="H751" s="1217"/>
      <c r="I751" s="1217"/>
      <c r="J751" s="1217"/>
      <c r="K751" s="1217"/>
      <c r="L751" s="1217"/>
      <c r="M751" s="1217"/>
      <c r="N751" s="1217"/>
      <c r="P751" s="39"/>
      <c r="Q751" s="39"/>
      <c r="R751" s="39"/>
      <c r="S751" s="39"/>
      <c r="T751" s="6"/>
      <c r="U751" s="30"/>
      <c r="V751" s="30"/>
      <c r="W751" s="30"/>
    </row>
    <row r="752" spans="1:23" s="32" customFormat="1" ht="5.0999999999999996" customHeight="1" outlineLevel="1" x14ac:dyDescent="0.2">
      <c r="A752" s="30"/>
      <c r="D752" s="31"/>
      <c r="E752" s="35"/>
      <c r="P752" s="39"/>
      <c r="Q752" s="39"/>
      <c r="R752" s="39"/>
      <c r="S752" s="39"/>
      <c r="T752" s="6"/>
      <c r="U752" s="30"/>
      <c r="V752" s="30"/>
      <c r="W752" s="30"/>
    </row>
    <row r="753" spans="1:23" s="32" customFormat="1" ht="12.75" customHeight="1" outlineLevel="1" x14ac:dyDescent="0.2">
      <c r="A753" s="30"/>
      <c r="D753" s="31" t="s">
        <v>312</v>
      </c>
      <c r="E753" s="35" t="str">
        <f>Translations!$B$515</f>
        <v>Niveluri aplicate pentru parametrii de calcul:</v>
      </c>
      <c r="P753" s="39"/>
      <c r="Q753" s="39"/>
      <c r="R753" s="39"/>
      <c r="S753" s="39"/>
      <c r="T753" s="30"/>
      <c r="U753" s="30"/>
      <c r="V753" s="30"/>
      <c r="W753" s="30"/>
    </row>
    <row r="754" spans="1:23" s="32" customFormat="1" ht="5.0999999999999996" customHeight="1" outlineLevel="1" x14ac:dyDescent="0.2">
      <c r="A754" s="30"/>
      <c r="D754" s="31"/>
      <c r="E754" s="35"/>
      <c r="P754" s="39"/>
      <c r="Q754" s="39"/>
      <c r="R754" s="39"/>
      <c r="S754" s="39"/>
      <c r="T754" s="30"/>
      <c r="U754" s="30"/>
      <c r="V754" s="30"/>
      <c r="W754" s="30"/>
    </row>
    <row r="755" spans="1:23" s="32" customFormat="1" ht="25.5" customHeight="1" outlineLevel="1" x14ac:dyDescent="0.2">
      <c r="A755" s="30"/>
      <c r="E755" s="1221" t="str">
        <f>Translations!$B$516</f>
        <v>Parametrul de calcul</v>
      </c>
      <c r="F755" s="1221"/>
      <c r="G755" s="1221"/>
      <c r="H755" s="62" t="str">
        <f>Translations!$B$517</f>
        <v>Nivel minim cerut</v>
      </c>
      <c r="I755" s="62" t="str">
        <f>Translations!$B$518</f>
        <v>Nivel aplicat</v>
      </c>
      <c r="J755" s="1224" t="str">
        <f>Translations!$B$519</f>
        <v>Text integral pentru nivelul aplicat</v>
      </c>
      <c r="K755" s="1225"/>
      <c r="L755" s="1225"/>
      <c r="M755" s="1225"/>
      <c r="N755" s="1226"/>
      <c r="P755" s="39"/>
      <c r="Q755" s="39"/>
      <c r="R755" s="39"/>
      <c r="S755" s="19" t="s">
        <v>318</v>
      </c>
      <c r="T755" s="30"/>
      <c r="U755" s="30"/>
      <c r="V755" s="30"/>
      <c r="W755" s="64" t="s">
        <v>387</v>
      </c>
    </row>
    <row r="756" spans="1:23" s="32" customFormat="1" ht="12.75" customHeight="1" outlineLevel="1" x14ac:dyDescent="0.2">
      <c r="A756" s="30"/>
      <c r="D756" s="34" t="s">
        <v>316</v>
      </c>
      <c r="E756" s="1216" t="str">
        <f>Translations!$B$520</f>
        <v>Puterea calorică netă (PCN)</v>
      </c>
      <c r="F756" s="1216"/>
      <c r="G756" s="1216"/>
      <c r="H756" s="40" t="str">
        <f>IF(H718="","",IF(CNTR_Category="A",INDEX(EUwideConstants!$G:$G,MATCH(Q756,EUwideConstants!$Q:$Q,0)),INDEX(EUwideConstants!$N:$N,MATCH(Q756,EUwideConstants!$Q:$Q,0))))</f>
        <v/>
      </c>
      <c r="I756" s="227"/>
      <c r="J756" s="1218" t="str">
        <f t="shared" ref="J756:J761" si="49">IF(OR(ISBLANK(I756),I756=EUconst_NoTier),"",IF(S756=0,EUconst_NotApplicable,IF(ISERROR(S756),"",S756)))</f>
        <v/>
      </c>
      <c r="K756" s="1219"/>
      <c r="L756" s="1219"/>
      <c r="M756" s="1219"/>
      <c r="N756" s="1220"/>
      <c r="P756" s="39"/>
      <c r="Q756" s="113" t="str">
        <f>EUconst_CNTR_NCV&amp;H718</f>
        <v>NCV_</v>
      </c>
      <c r="R756" s="39"/>
      <c r="S756" s="41" t="str">
        <f>IF(ISBLANK(I756),"",IF(I756=EUconst_NA,"",INDEX(EUwideConstants!$H:$M,MATCH(Q756,EUwideConstants!$Q:$Q,0),MATCH(I756,CNTR_TierList,0))))</f>
        <v/>
      </c>
      <c r="T756" s="30"/>
      <c r="U756" s="30"/>
      <c r="V756" s="30"/>
      <c r="W756" s="42" t="b">
        <f t="shared" ref="W756:W761" si="50">(H756=EUconst_NA)</f>
        <v>0</v>
      </c>
    </row>
    <row r="757" spans="1:23" s="32" customFormat="1" ht="12.75" customHeight="1" outlineLevel="1" x14ac:dyDescent="0.2">
      <c r="A757" s="30"/>
      <c r="D757" s="34" t="s">
        <v>317</v>
      </c>
      <c r="E757" s="1216" t="str">
        <f>Translations!$B$521</f>
        <v>Factor de emisie (preliminar)</v>
      </c>
      <c r="F757" s="1216"/>
      <c r="G757" s="1216"/>
      <c r="H757" s="40" t="str">
        <f>IF(H718="","",IF(CNTR_Category="A",INDEX(EUwideConstants!$G:$G,MATCH(Q757,EUwideConstants!$Q:$Q,0)),INDEX(EUwideConstants!$N:$N,MATCH(Q757,EUwideConstants!$Q:$Q,0))))</f>
        <v/>
      </c>
      <c r="I757" s="227"/>
      <c r="J757" s="1218" t="str">
        <f t="shared" si="49"/>
        <v/>
      </c>
      <c r="K757" s="1219"/>
      <c r="L757" s="1219"/>
      <c r="M757" s="1219"/>
      <c r="N757" s="1220"/>
      <c r="P757" s="39"/>
      <c r="Q757" s="113" t="str">
        <f>EUconst_CNTR_EF&amp;H718</f>
        <v>EF_</v>
      </c>
      <c r="R757" s="39"/>
      <c r="S757" s="41" t="str">
        <f>IF(ISBLANK(I757),"",IF(I757=EUconst_NA,"",INDEX(EUwideConstants!$H:$M,MATCH(Q757,EUwideConstants!$Q:$Q,0),MATCH(I757,CNTR_TierList,0))))</f>
        <v/>
      </c>
      <c r="T757" s="30"/>
      <c r="U757" s="30"/>
      <c r="V757" s="30"/>
      <c r="W757" s="42" t="b">
        <f t="shared" si="50"/>
        <v>0</v>
      </c>
    </row>
    <row r="758" spans="1:23" s="32" customFormat="1" ht="12.75" customHeight="1" outlineLevel="1" x14ac:dyDescent="0.2">
      <c r="A758" s="30"/>
      <c r="D758" s="34" t="s">
        <v>475</v>
      </c>
      <c r="E758" s="1216" t="str">
        <f>Translations!$B$522</f>
        <v>Factor de oxidare</v>
      </c>
      <c r="F758" s="1216"/>
      <c r="G758" s="1216"/>
      <c r="H758" s="40" t="str">
        <f>IF(H718="","",IF(CNTR_Category="A",INDEX(EUwideConstants!$G:$G,MATCH(Q758,EUwideConstants!$Q:$Q,0)),INDEX(EUwideConstants!$N:$N,MATCH(Q758,EUwideConstants!$Q:$Q,0))))</f>
        <v/>
      </c>
      <c r="I758" s="227"/>
      <c r="J758" s="1218" t="str">
        <f t="shared" si="49"/>
        <v/>
      </c>
      <c r="K758" s="1219"/>
      <c r="L758" s="1219"/>
      <c r="M758" s="1219"/>
      <c r="N758" s="1220"/>
      <c r="P758" s="39"/>
      <c r="Q758" s="113" t="str">
        <f>EUconst_CNTR_OxidationFactor&amp;H718</f>
        <v>OxF_</v>
      </c>
      <c r="R758" s="39"/>
      <c r="S758" s="41" t="str">
        <f>IF(ISBLANK(I758),"",IF(I758=EUconst_NA,"",INDEX(EUwideConstants!$H:$M,MATCH(Q758,EUwideConstants!$Q:$Q,0),MATCH(I758,CNTR_TierList,0))))</f>
        <v/>
      </c>
      <c r="T758" s="30"/>
      <c r="U758" s="30"/>
      <c r="V758" s="30"/>
      <c r="W758" s="42" t="b">
        <f t="shared" si="50"/>
        <v>0</v>
      </c>
    </row>
    <row r="759" spans="1:23" s="32" customFormat="1" ht="12.75" customHeight="1" outlineLevel="1" x14ac:dyDescent="0.2">
      <c r="A759" s="30"/>
      <c r="D759" s="34" t="s">
        <v>476</v>
      </c>
      <c r="E759" s="1216" t="str">
        <f>Translations!$B$523</f>
        <v>Factor de conversie</v>
      </c>
      <c r="F759" s="1216"/>
      <c r="G759" s="1216"/>
      <c r="H759" s="40" t="str">
        <f>IF(H718="","",IF(CNTR_Category="A",INDEX(EUwideConstants!$G:$G,MATCH(Q759,EUwideConstants!$Q:$Q,0)),INDEX(EUwideConstants!$N:$N,MATCH(Q759,EUwideConstants!$Q:$Q,0))))</f>
        <v/>
      </c>
      <c r="I759" s="227"/>
      <c r="J759" s="1218" t="str">
        <f t="shared" si="49"/>
        <v/>
      </c>
      <c r="K759" s="1219"/>
      <c r="L759" s="1219"/>
      <c r="M759" s="1219"/>
      <c r="N759" s="1220"/>
      <c r="P759" s="39"/>
      <c r="Q759" s="113" t="str">
        <f>EUconst_CNTR_ConversionFactor&amp;H718</f>
        <v>ConvF_</v>
      </c>
      <c r="R759" s="39"/>
      <c r="S759" s="41" t="str">
        <f>IF(ISBLANK(I759),"",IF(I759=EUconst_NA,"",INDEX(EUwideConstants!$H:$M,MATCH(Q759,EUwideConstants!$Q:$Q,0),MATCH(I759,CNTR_TierList,0))))</f>
        <v/>
      </c>
      <c r="T759" s="30"/>
      <c r="U759" s="30"/>
      <c r="V759" s="30"/>
      <c r="W759" s="42" t="b">
        <f t="shared" si="50"/>
        <v>0</v>
      </c>
    </row>
    <row r="760" spans="1:23" s="32" customFormat="1" ht="12.75" customHeight="1" outlineLevel="1" x14ac:dyDescent="0.2">
      <c r="A760" s="30"/>
      <c r="D760" s="34" t="s">
        <v>477</v>
      </c>
      <c r="E760" s="1216" t="str">
        <f>Translations!$B$524</f>
        <v>Conținutul de carbon</v>
      </c>
      <c r="F760" s="1216"/>
      <c r="G760" s="1216"/>
      <c r="H760" s="40" t="str">
        <f>IF(H718="","",IF(CNTR_Category="A",INDEX(EUwideConstants!$G:$G,MATCH(Q760,EUwideConstants!$Q:$Q,0)),INDEX(EUwideConstants!$N:$N,MATCH(Q760,EUwideConstants!$Q:$Q,0))))</f>
        <v/>
      </c>
      <c r="I760" s="227"/>
      <c r="J760" s="1218" t="str">
        <f t="shared" si="49"/>
        <v/>
      </c>
      <c r="K760" s="1219"/>
      <c r="L760" s="1219"/>
      <c r="M760" s="1219"/>
      <c r="N760" s="1220"/>
      <c r="P760" s="244"/>
      <c r="Q760" s="113" t="str">
        <f>EUconst_CNTR_CarbonContent&amp;H718</f>
        <v>CarbC_</v>
      </c>
      <c r="R760" s="39"/>
      <c r="S760" s="41" t="str">
        <f>IF(ISBLANK(I760),"",IF(I760=EUconst_NA,"",INDEX(EUwideConstants!$H:$M,MATCH(Q760,EUwideConstants!$Q:$Q,0),MATCH(I760,CNTR_TierList,0))))</f>
        <v/>
      </c>
      <c r="T760" s="30"/>
      <c r="U760" s="30"/>
      <c r="V760" s="30"/>
      <c r="W760" s="42" t="b">
        <f t="shared" si="50"/>
        <v>0</v>
      </c>
    </row>
    <row r="761" spans="1:23" s="32" customFormat="1" ht="12.75" customHeight="1" outlineLevel="1" x14ac:dyDescent="0.2">
      <c r="A761" s="30"/>
      <c r="D761" s="34" t="s">
        <v>478</v>
      </c>
      <c r="E761" s="1216" t="str">
        <f>Translations!$B$525</f>
        <v>Fracțiunea de biomasă (dacă este cazul)</v>
      </c>
      <c r="F761" s="1216"/>
      <c r="G761" s="1216"/>
      <c r="H761" s="40" t="str">
        <f>IF(H718="","",IF(CNTR_Category="A",INDEX(EUwideConstants!$G:$G,MATCH(Q761,EUwideConstants!$Q:$Q,0)),INDEX(EUwideConstants!$N:$N,MATCH(Q761,EUwideConstants!$Q:$Q,0))))</f>
        <v/>
      </c>
      <c r="I761" s="227"/>
      <c r="J761" s="1218" t="str">
        <f t="shared" si="49"/>
        <v/>
      </c>
      <c r="K761" s="1219"/>
      <c r="L761" s="1219"/>
      <c r="M761" s="1219"/>
      <c r="N761" s="1220"/>
      <c r="P761" s="39"/>
      <c r="Q761" s="113" t="str">
        <f>EUconst_CNTR_BiomassContent&amp;H718</f>
        <v>BioC_</v>
      </c>
      <c r="R761" s="39"/>
      <c r="S761" s="41" t="str">
        <f>IF(ISBLANK(I761),"",IF(I761=EUconst_NA,"",INDEX(EUwideConstants!$H:$M,MATCH(Q761,EUwideConstants!$Q:$Q,0),MATCH(I761,CNTR_TierList,0))))</f>
        <v/>
      </c>
      <c r="T761" s="30"/>
      <c r="U761" s="30"/>
      <c r="V761" s="30"/>
      <c r="W761" s="42" t="b">
        <f t="shared" si="50"/>
        <v>0</v>
      </c>
    </row>
    <row r="762" spans="1:23" s="32" customFormat="1" outlineLevel="1" x14ac:dyDescent="0.2">
      <c r="A762" s="30"/>
      <c r="D762" s="31"/>
      <c r="E762" s="156"/>
      <c r="F762" s="156"/>
      <c r="G762" s="156"/>
      <c r="H762" s="156"/>
      <c r="I762" s="156"/>
      <c r="J762" s="156"/>
      <c r="K762" s="156"/>
      <c r="L762" s="156"/>
      <c r="M762" s="156"/>
      <c r="N762" s="156"/>
      <c r="P762" s="39"/>
      <c r="Q762" s="30"/>
      <c r="R762" s="30"/>
      <c r="S762" s="30"/>
      <c r="T762" s="30"/>
      <c r="U762" s="30"/>
      <c r="V762" s="30"/>
      <c r="W762" s="30"/>
    </row>
    <row r="763" spans="1:23" s="32" customFormat="1" outlineLevel="1" x14ac:dyDescent="0.2">
      <c r="A763" s="30"/>
      <c r="D763" s="31" t="s">
        <v>405</v>
      </c>
      <c r="E763" s="35" t="str">
        <f>Translations!$B$534</f>
        <v>Detalii privind parametrii de calcul:</v>
      </c>
      <c r="F763" s="156"/>
      <c r="G763" s="156"/>
      <c r="H763" s="156"/>
      <c r="I763" s="156"/>
      <c r="J763" s="156"/>
      <c r="K763" s="156"/>
      <c r="L763" s="156"/>
      <c r="M763" s="156"/>
      <c r="N763" s="156"/>
      <c r="P763" s="39"/>
      <c r="Q763" s="30"/>
      <c r="R763" s="30"/>
      <c r="S763" s="30"/>
      <c r="T763" s="30"/>
      <c r="U763" s="30"/>
      <c r="V763" s="30"/>
      <c r="W763" s="30"/>
    </row>
    <row r="764" spans="1:23" s="32" customFormat="1" ht="5.0999999999999996" customHeight="1" outlineLevel="1" x14ac:dyDescent="0.2">
      <c r="A764" s="30"/>
      <c r="D764" s="31"/>
      <c r="E764" s="156"/>
      <c r="F764" s="156"/>
      <c r="G764" s="156"/>
      <c r="H764" s="156"/>
      <c r="I764" s="156"/>
      <c r="J764" s="156"/>
      <c r="K764" s="156"/>
      <c r="L764" s="156"/>
      <c r="M764" s="156"/>
      <c r="N764" s="156"/>
      <c r="P764" s="39"/>
      <c r="Q764" s="30"/>
      <c r="R764" s="30"/>
      <c r="S764" s="30"/>
      <c r="T764" s="30"/>
      <c r="U764" s="30"/>
      <c r="V764" s="30"/>
      <c r="W764" s="30"/>
    </row>
    <row r="765" spans="1:23" s="32" customFormat="1" ht="25.5" customHeight="1" outlineLevel="1" x14ac:dyDescent="0.2">
      <c r="A765" s="30"/>
      <c r="E765" s="1221" t="str">
        <f t="shared" ref="E765:E771" si="51">E755</f>
        <v>Parametrul de calcul</v>
      </c>
      <c r="F765" s="1221"/>
      <c r="G765" s="1221"/>
      <c r="H765" s="62" t="str">
        <f>I755</f>
        <v>Nivel aplicat</v>
      </c>
      <c r="I765" s="63" t="str">
        <f>Translations!$B$535</f>
        <v>Valoare implicită</v>
      </c>
      <c r="J765" s="63" t="str">
        <f>Translations!$B$536</f>
        <v>Unitate</v>
      </c>
      <c r="K765" s="63" t="str">
        <f>Translations!$B$537</f>
        <v>Ref. sursă</v>
      </c>
      <c r="L765" s="63" t="str">
        <f>Translations!$B$538</f>
        <v>Ref. analiză</v>
      </c>
      <c r="M765" s="63" t="str">
        <f>Translations!$B$539</f>
        <v>Ref. eșantionare</v>
      </c>
      <c r="N765" s="63" t="str">
        <f>Translations!$B$540</f>
        <v>Frecvența analizei</v>
      </c>
      <c r="P765" s="39"/>
      <c r="Q765" s="30"/>
      <c r="R765" s="30"/>
      <c r="S765" s="64" t="s">
        <v>131</v>
      </c>
      <c r="T765" s="30"/>
      <c r="U765" s="30"/>
      <c r="V765" s="30"/>
      <c r="W765" s="64" t="s">
        <v>387</v>
      </c>
    </row>
    <row r="766" spans="1:23" s="32" customFormat="1" ht="12.75" customHeight="1" outlineLevel="1" x14ac:dyDescent="0.2">
      <c r="A766" s="30"/>
      <c r="D766" s="34" t="s">
        <v>316</v>
      </c>
      <c r="E766" s="1216" t="str">
        <f t="shared" si="51"/>
        <v>Puterea calorică netă (PCN)</v>
      </c>
      <c r="F766" s="1216"/>
      <c r="G766" s="1216"/>
      <c r="H766" s="40" t="str">
        <f t="shared" ref="H766:H771" si="52">IF(OR(ISBLANK(I756),I756=EUconst_NA),"",I756)</f>
        <v/>
      </c>
      <c r="I766" s="227"/>
      <c r="J766" s="227"/>
      <c r="K766" s="249"/>
      <c r="L766" s="248"/>
      <c r="M766" s="316"/>
      <c r="N766" s="231"/>
      <c r="P766" s="244"/>
      <c r="Q766" s="30"/>
      <c r="R766" s="30"/>
      <c r="S766" s="75" t="str">
        <f>IF(H766="","",IF(I756=EUconst_NA,"",INDEX(EUwideConstants!$AJ:$AN,MATCH(Q756,EUwideConstants!$Q:$Q,0),MATCH(I756,CNTR_TierList,0))))</f>
        <v/>
      </c>
      <c r="T766" s="30"/>
      <c r="U766" s="30"/>
      <c r="V766" s="30"/>
      <c r="W766" s="42" t="b">
        <f t="shared" ref="W766:W771" si="53">OR(H766="",H766=EUconst_NA,J756=EUconst_NotApplicable)</f>
        <v>1</v>
      </c>
    </row>
    <row r="767" spans="1:23" s="32" customFormat="1" ht="12.75" customHeight="1" outlineLevel="1" x14ac:dyDescent="0.2">
      <c r="A767" s="30"/>
      <c r="D767" s="34" t="s">
        <v>317</v>
      </c>
      <c r="E767" s="1216" t="str">
        <f t="shared" si="51"/>
        <v>Factor de emisie (preliminar)</v>
      </c>
      <c r="F767" s="1216"/>
      <c r="G767" s="1216"/>
      <c r="H767" s="40" t="str">
        <f t="shared" si="52"/>
        <v/>
      </c>
      <c r="I767" s="232"/>
      <c r="J767" s="227"/>
      <c r="K767" s="248"/>
      <c r="L767" s="316"/>
      <c r="M767" s="248"/>
      <c r="N767" s="231"/>
      <c r="P767" s="39"/>
      <c r="Q767" s="30"/>
      <c r="R767" s="30"/>
      <c r="S767" s="75" t="str">
        <f>IF(H767="","",IF(I757=EUconst_NA,"",INDEX(EUwideConstants!$AJ:$AN,MATCH(Q757,EUwideConstants!$Q:$Q,0),MATCH(I757,CNTR_TierList,0))))</f>
        <v/>
      </c>
      <c r="T767" s="30"/>
      <c r="U767" s="30"/>
      <c r="V767" s="30"/>
      <c r="W767" s="42" t="b">
        <f t="shared" si="53"/>
        <v>1</v>
      </c>
    </row>
    <row r="768" spans="1:23" s="32" customFormat="1" ht="12.75" customHeight="1" outlineLevel="1" x14ac:dyDescent="0.2">
      <c r="A768" s="30"/>
      <c r="D768" s="34" t="s">
        <v>475</v>
      </c>
      <c r="E768" s="1216" t="str">
        <f t="shared" si="51"/>
        <v>Factor de oxidare</v>
      </c>
      <c r="F768" s="1216"/>
      <c r="G768" s="1216"/>
      <c r="H768" s="40" t="str">
        <f t="shared" si="52"/>
        <v/>
      </c>
      <c r="I768" s="227"/>
      <c r="J768" s="227"/>
      <c r="K768" s="248"/>
      <c r="L768" s="248"/>
      <c r="M768" s="248"/>
      <c r="N768" s="231"/>
      <c r="P768" s="39"/>
      <c r="Q768" s="30"/>
      <c r="R768" s="30"/>
      <c r="S768" s="75" t="str">
        <f>IF(H768="","",IF(I758=EUconst_NA,"",INDEX(EUwideConstants!$AJ:$AN,MATCH(Q758,EUwideConstants!$Q:$Q,0),MATCH(I758,CNTR_TierList,0))))</f>
        <v/>
      </c>
      <c r="T768" s="30"/>
      <c r="U768" s="30"/>
      <c r="V768" s="30"/>
      <c r="W768" s="42" t="b">
        <f t="shared" si="53"/>
        <v>1</v>
      </c>
    </row>
    <row r="769" spans="1:23" s="32" customFormat="1" ht="12.75" customHeight="1" outlineLevel="1" x14ac:dyDescent="0.2">
      <c r="A769" s="30"/>
      <c r="D769" s="34" t="s">
        <v>476</v>
      </c>
      <c r="E769" s="1216" t="str">
        <f t="shared" si="51"/>
        <v>Factor de conversie</v>
      </c>
      <c r="F769" s="1216"/>
      <c r="G769" s="1216"/>
      <c r="H769" s="40" t="str">
        <f t="shared" si="52"/>
        <v/>
      </c>
      <c r="I769" s="227"/>
      <c r="J769" s="227"/>
      <c r="K769" s="248"/>
      <c r="L769" s="248"/>
      <c r="M769" s="248"/>
      <c r="N769" s="231"/>
      <c r="P769" s="39"/>
      <c r="Q769" s="30"/>
      <c r="R769" s="30"/>
      <c r="S769" s="75" t="str">
        <f>IF(H769="","",IF(I759=EUconst_NA,"",INDEX(EUwideConstants!$AJ:$AN,MATCH(Q759,EUwideConstants!$Q:$Q,0),MATCH(I759,CNTR_TierList,0))))</f>
        <v/>
      </c>
      <c r="T769" s="30"/>
      <c r="U769" s="30"/>
      <c r="V769" s="30"/>
      <c r="W769" s="42" t="b">
        <f t="shared" si="53"/>
        <v>1</v>
      </c>
    </row>
    <row r="770" spans="1:23" s="32" customFormat="1" ht="12.75" customHeight="1" outlineLevel="1" x14ac:dyDescent="0.2">
      <c r="A770" s="30"/>
      <c r="D770" s="34" t="s">
        <v>477</v>
      </c>
      <c r="E770" s="1216" t="str">
        <f t="shared" si="51"/>
        <v>Conținutul de carbon</v>
      </c>
      <c r="F770" s="1216"/>
      <c r="G770" s="1216"/>
      <c r="H770" s="40" t="str">
        <f t="shared" si="52"/>
        <v/>
      </c>
      <c r="I770" s="227"/>
      <c r="J770" s="227"/>
      <c r="K770" s="248"/>
      <c r="L770" s="248"/>
      <c r="M770" s="248"/>
      <c r="N770" s="231"/>
      <c r="P770" s="39"/>
      <c r="Q770" s="30"/>
      <c r="R770" s="30"/>
      <c r="S770" s="75" t="str">
        <f>IF(H770="","",IF(I760=EUconst_NA,"",INDEX(EUwideConstants!$AJ:$AN,MATCH(Q760,EUwideConstants!$Q:$Q,0),MATCH(I760,CNTR_TierList,0))))</f>
        <v/>
      </c>
      <c r="T770" s="30"/>
      <c r="U770" s="30"/>
      <c r="V770" s="30"/>
      <c r="W770" s="42" t="b">
        <f t="shared" si="53"/>
        <v>1</v>
      </c>
    </row>
    <row r="771" spans="1:23" s="32" customFormat="1" ht="12.75" customHeight="1" outlineLevel="1" x14ac:dyDescent="0.2">
      <c r="A771" s="30"/>
      <c r="D771" s="34" t="s">
        <v>478</v>
      </c>
      <c r="E771" s="1216" t="str">
        <f t="shared" si="51"/>
        <v>Fracțiunea de biomasă (dacă este cazul)</v>
      </c>
      <c r="F771" s="1216"/>
      <c r="G771" s="1216"/>
      <c r="H771" s="40" t="str">
        <f t="shared" si="52"/>
        <v/>
      </c>
      <c r="I771" s="227"/>
      <c r="J771" s="232"/>
      <c r="K771" s="248"/>
      <c r="L771" s="248"/>
      <c r="M771" s="248"/>
      <c r="N771" s="231"/>
      <c r="P771" s="58"/>
      <c r="Q771" s="30"/>
      <c r="R771" s="30"/>
      <c r="S771" s="75" t="str">
        <f>IF(H771="","",IF(I761=EUconst_NA,"",INDEX(EUwideConstants!$AJ:$AN,MATCH(Q761,EUwideConstants!$Q:$Q,0),MATCH(I761,CNTR_TierList,0))))</f>
        <v/>
      </c>
      <c r="T771" s="30"/>
      <c r="U771" s="30"/>
      <c r="V771" s="30"/>
      <c r="W771" s="42" t="b">
        <f t="shared" si="53"/>
        <v>1</v>
      </c>
    </row>
    <row r="772" spans="1:23" s="32" customFormat="1" ht="12.75" customHeight="1" outlineLevel="1" x14ac:dyDescent="0.2">
      <c r="A772" s="30"/>
      <c r="D772" s="31"/>
      <c r="P772" s="39"/>
      <c r="Q772" s="30"/>
      <c r="R772" s="30"/>
      <c r="S772" s="30"/>
      <c r="T772" s="30"/>
      <c r="U772" s="30"/>
      <c r="V772" s="30"/>
      <c r="W772" s="30"/>
    </row>
    <row r="773" spans="1:23" s="32" customFormat="1" ht="15" customHeight="1" outlineLevel="1" x14ac:dyDescent="0.2">
      <c r="A773" s="30"/>
      <c r="D773" s="1217" t="str">
        <f>Translations!$B$545</f>
        <v>Observații și explicații:</v>
      </c>
      <c r="E773" s="1217"/>
      <c r="F773" s="1217"/>
      <c r="G773" s="1217"/>
      <c r="H773" s="1217"/>
      <c r="I773" s="1217"/>
      <c r="J773" s="1217"/>
      <c r="K773" s="1217"/>
      <c r="L773" s="1217"/>
      <c r="M773" s="1217"/>
      <c r="N773" s="1217"/>
      <c r="P773" s="39"/>
      <c r="Q773" s="39"/>
      <c r="R773" s="39"/>
      <c r="S773" s="39"/>
      <c r="T773" s="6"/>
      <c r="U773" s="30"/>
      <c r="V773" s="30"/>
      <c r="W773" s="30"/>
    </row>
    <row r="774" spans="1:23" s="32" customFormat="1" ht="5.0999999999999996" customHeight="1" outlineLevel="1" x14ac:dyDescent="0.2">
      <c r="A774" s="30"/>
      <c r="D774" s="31"/>
      <c r="P774" s="39"/>
      <c r="Q774" s="30"/>
      <c r="R774" s="30"/>
      <c r="S774" s="30"/>
      <c r="T774" s="30"/>
      <c r="U774" s="30"/>
      <c r="V774" s="30"/>
      <c r="W774" s="30"/>
    </row>
    <row r="775" spans="1:23" s="32" customFormat="1" outlineLevel="1" x14ac:dyDescent="0.2">
      <c r="A775" s="30"/>
      <c r="D775" s="31" t="s">
        <v>406</v>
      </c>
      <c r="E775" s="1222" t="str">
        <f>Translations!$B$1198</f>
        <v>Observații și justificare dacă nu se aplică nivelurile necesare:</v>
      </c>
      <c r="F775" s="1222"/>
      <c r="G775" s="1222"/>
      <c r="H775" s="1222"/>
      <c r="I775" s="1222"/>
      <c r="J775" s="1222"/>
      <c r="K775" s="1222"/>
      <c r="L775" s="1222"/>
      <c r="M775" s="1222"/>
      <c r="N775" s="1222"/>
      <c r="P775" s="39"/>
      <c r="Q775" s="30"/>
      <c r="R775" s="30"/>
      <c r="S775" s="30"/>
      <c r="T775" s="30"/>
      <c r="U775" s="30"/>
      <c r="V775" s="30"/>
      <c r="W775" s="30"/>
    </row>
    <row r="776" spans="1:23" s="32" customFormat="1" ht="5.0999999999999996" customHeight="1" outlineLevel="1" x14ac:dyDescent="0.2">
      <c r="A776" s="30"/>
      <c r="D776" s="31"/>
      <c r="E776" s="59"/>
      <c r="P776" s="39"/>
      <c r="Q776" s="30"/>
      <c r="R776" s="30"/>
      <c r="S776" s="30"/>
      <c r="T776" s="30"/>
      <c r="U776" s="30"/>
      <c r="V776" s="30"/>
      <c r="W776" s="30"/>
    </row>
    <row r="777" spans="1:23" s="32" customFormat="1" ht="12.75" customHeight="1" outlineLevel="1" x14ac:dyDescent="0.2">
      <c r="A777" s="30"/>
      <c r="D777" s="31"/>
      <c r="E777" s="1223"/>
      <c r="F777" s="1137"/>
      <c r="G777" s="1137"/>
      <c r="H777" s="1137"/>
      <c r="I777" s="1137"/>
      <c r="J777" s="1137"/>
      <c r="K777" s="1137"/>
      <c r="L777" s="1137"/>
      <c r="M777" s="1137"/>
      <c r="N777" s="1138"/>
      <c r="P777" s="39"/>
      <c r="Q777" s="30"/>
      <c r="R777" s="30"/>
      <c r="S777" s="30"/>
      <c r="T777" s="30"/>
      <c r="U777" s="30"/>
      <c r="V777" s="30"/>
      <c r="W777" s="30"/>
    </row>
    <row r="778" spans="1:23" s="32" customFormat="1" ht="12.75" customHeight="1" outlineLevel="1" x14ac:dyDescent="0.2">
      <c r="A778" s="30"/>
      <c r="D778" s="31"/>
      <c r="E778" s="1214"/>
      <c r="F778" s="1132"/>
      <c r="G778" s="1132"/>
      <c r="H778" s="1132"/>
      <c r="I778" s="1132"/>
      <c r="J778" s="1132"/>
      <c r="K778" s="1132"/>
      <c r="L778" s="1132"/>
      <c r="M778" s="1132"/>
      <c r="N778" s="1133"/>
      <c r="P778" s="39"/>
      <c r="Q778" s="30"/>
      <c r="R778" s="30"/>
      <c r="S778" s="30"/>
      <c r="T778" s="30"/>
      <c r="U778" s="30"/>
      <c r="V778" s="30"/>
      <c r="W778" s="30"/>
    </row>
    <row r="779" spans="1:23" s="32" customFormat="1" ht="12.75" customHeight="1" outlineLevel="1" x14ac:dyDescent="0.2">
      <c r="A779" s="30"/>
      <c r="D779" s="31"/>
      <c r="E779" s="1215"/>
      <c r="F779" s="1145"/>
      <c r="G779" s="1145"/>
      <c r="H779" s="1145"/>
      <c r="I779" s="1145"/>
      <c r="J779" s="1145"/>
      <c r="K779" s="1145"/>
      <c r="L779" s="1145"/>
      <c r="M779" s="1145"/>
      <c r="N779" s="1146"/>
      <c r="P779" s="39"/>
      <c r="Q779" s="30"/>
      <c r="R779" s="30"/>
      <c r="S779" s="30"/>
      <c r="T779" s="30"/>
      <c r="U779" s="30"/>
      <c r="V779" s="30"/>
      <c r="W779" s="30"/>
    </row>
    <row r="780" spans="1:23" ht="12.75" customHeight="1" thickBot="1" x14ac:dyDescent="0.25">
      <c r="A780" s="90"/>
      <c r="C780" s="66"/>
      <c r="D780" s="67"/>
      <c r="E780" s="68"/>
      <c r="F780" s="66"/>
      <c r="G780" s="69"/>
      <c r="H780" s="69"/>
      <c r="I780" s="69"/>
      <c r="J780" s="69"/>
      <c r="K780" s="69"/>
      <c r="L780" s="69"/>
      <c r="M780" s="69"/>
      <c r="N780" s="69"/>
      <c r="O780" s="32"/>
      <c r="P780" s="19"/>
      <c r="Q780" s="90"/>
      <c r="R780" s="90"/>
      <c r="S780" s="132"/>
      <c r="T780" s="90"/>
      <c r="U780" s="90"/>
      <c r="V780" s="90"/>
      <c r="W780" s="90"/>
    </row>
    <row r="781" spans="1:23" x14ac:dyDescent="0.2">
      <c r="A781" s="89" t="s">
        <v>414</v>
      </c>
      <c r="C781" s="70"/>
      <c r="D781" s="71"/>
      <c r="E781" s="72"/>
      <c r="F781" s="74"/>
      <c r="G781" s="73"/>
      <c r="H781" s="73"/>
      <c r="I781" s="73"/>
      <c r="J781" s="73"/>
      <c r="K781" s="73"/>
      <c r="L781" s="73"/>
      <c r="M781" s="73"/>
      <c r="N781" s="73"/>
      <c r="O781" s="32"/>
      <c r="P781" s="19"/>
      <c r="Q781" s="90"/>
      <c r="R781" s="90"/>
      <c r="S781" s="132"/>
      <c r="T781" s="90"/>
      <c r="U781" s="90"/>
      <c r="V781" s="90"/>
      <c r="W781" s="90"/>
    </row>
    <row r="782" spans="1:23" x14ac:dyDescent="0.2">
      <c r="A782" s="89"/>
      <c r="D782" s="15"/>
      <c r="E782" s="29"/>
      <c r="F782" s="16"/>
      <c r="G782" s="17"/>
      <c r="H782" s="17"/>
      <c r="I782" s="17"/>
      <c r="J782" s="17"/>
      <c r="K782" s="17"/>
      <c r="L782" s="17"/>
      <c r="M782" s="17"/>
      <c r="N782" s="17"/>
      <c r="O782" s="32"/>
      <c r="P782" s="19"/>
      <c r="Q782" s="90"/>
      <c r="R782" s="90"/>
      <c r="S782" s="132"/>
      <c r="T782" s="90"/>
      <c r="U782" s="90"/>
      <c r="V782" s="90"/>
      <c r="W782" s="90"/>
    </row>
    <row r="783" spans="1:23" s="12" customFormat="1" ht="15" customHeight="1" x14ac:dyDescent="0.2">
      <c r="A783" s="6"/>
      <c r="E783" s="253"/>
      <c r="F783" s="929" t="str">
        <f>EUconst_MsgNextSheet</f>
        <v xml:space="preserve">&lt;&lt;&lt; Apăsați aici pentru a trece la foaia următoare &gt;&gt;&gt; </v>
      </c>
      <c r="G783" s="929"/>
      <c r="H783" s="929"/>
      <c r="I783" s="929"/>
      <c r="J783" s="929"/>
      <c r="K783" s="929"/>
      <c r="L783" s="929"/>
      <c r="M783" s="253"/>
      <c r="N783" s="253"/>
      <c r="O783" s="32"/>
      <c r="P783" s="6"/>
      <c r="Q783" s="90"/>
      <c r="R783" s="90"/>
      <c r="S783" s="90"/>
      <c r="T783" s="90"/>
      <c r="U783" s="90"/>
      <c r="V783" s="90"/>
      <c r="W783" s="90"/>
    </row>
    <row r="784" spans="1:23" x14ac:dyDescent="0.2">
      <c r="A784" s="90"/>
      <c r="D784" s="15"/>
      <c r="E784" s="18"/>
      <c r="F784" s="16"/>
      <c r="G784" s="17"/>
      <c r="H784" s="17"/>
      <c r="I784" s="17"/>
      <c r="J784" s="17"/>
      <c r="K784" s="17"/>
      <c r="L784" s="17"/>
      <c r="M784" s="17"/>
      <c r="N784" s="17"/>
      <c r="O784" s="32"/>
      <c r="P784" s="19"/>
      <c r="Q784" s="90"/>
      <c r="R784" s="90"/>
      <c r="S784" s="132"/>
      <c r="T784" s="90"/>
      <c r="U784" s="90"/>
      <c r="V784" s="90"/>
      <c r="W784" s="90"/>
    </row>
    <row r="785" spans="1:23" hidden="1" x14ac:dyDescent="0.2">
      <c r="A785" s="89" t="s">
        <v>322</v>
      </c>
      <c r="B785" s="89" t="s">
        <v>497</v>
      </c>
      <c r="C785" s="89" t="s">
        <v>497</v>
      </c>
      <c r="D785" s="89" t="s">
        <v>497</v>
      </c>
      <c r="E785" s="89" t="s">
        <v>497</v>
      </c>
      <c r="F785" s="89" t="s">
        <v>497</v>
      </c>
      <c r="G785" s="89" t="s">
        <v>497</v>
      </c>
      <c r="H785" s="89" t="s">
        <v>497</v>
      </c>
      <c r="I785" s="89" t="s">
        <v>497</v>
      </c>
      <c r="J785" s="89" t="s">
        <v>497</v>
      </c>
      <c r="K785" s="89" t="s">
        <v>497</v>
      </c>
      <c r="L785" s="89" t="s">
        <v>497</v>
      </c>
      <c r="M785" s="89" t="s">
        <v>497</v>
      </c>
      <c r="N785" s="89" t="s">
        <v>497</v>
      </c>
      <c r="O785" s="89" t="s">
        <v>497</v>
      </c>
      <c r="P785" s="126"/>
      <c r="Q785" s="89" t="s">
        <v>497</v>
      </c>
      <c r="R785" s="89" t="s">
        <v>497</v>
      </c>
      <c r="S785" s="89" t="s">
        <v>497</v>
      </c>
      <c r="T785" s="89" t="s">
        <v>497</v>
      </c>
      <c r="U785" s="89" t="s">
        <v>497</v>
      </c>
      <c r="V785" s="89" t="s">
        <v>497</v>
      </c>
      <c r="W785" s="89" t="s">
        <v>497</v>
      </c>
    </row>
  </sheetData>
  <sheetCalcPr fullCalcOnLoad="1"/>
  <sheetProtection sheet="1" formatColumns="0" formatRows="0" insertHyperlinks="0"/>
  <mergeCells count="620">
    <mergeCell ref="F783:L783"/>
    <mergeCell ref="E140:G140"/>
    <mergeCell ref="E165:G165"/>
    <mergeCell ref="E173:G173"/>
    <mergeCell ref="E168:G168"/>
    <mergeCell ref="E166:G166"/>
    <mergeCell ref="E152:G152"/>
    <mergeCell ref="E172:G172"/>
    <mergeCell ref="D176:N176"/>
    <mergeCell ref="E163:G163"/>
    <mergeCell ref="J140:N140"/>
    <mergeCell ref="E141:G141"/>
    <mergeCell ref="E107:N107"/>
    <mergeCell ref="J144:N144"/>
    <mergeCell ref="J151:N151"/>
    <mergeCell ref="J141:N141"/>
    <mergeCell ref="J147:N147"/>
    <mergeCell ref="G117:N117"/>
    <mergeCell ref="G125:N125"/>
    <mergeCell ref="J143:N143"/>
    <mergeCell ref="E171:G171"/>
    <mergeCell ref="E169:G169"/>
    <mergeCell ref="E170:G170"/>
    <mergeCell ref="E4:F4"/>
    <mergeCell ref="D16:N16"/>
    <mergeCell ref="E150:G150"/>
    <mergeCell ref="J150:N150"/>
    <mergeCell ref="J148:N148"/>
    <mergeCell ref="E160:G160"/>
    <mergeCell ref="D105:N105"/>
    <mergeCell ref="K4:L4"/>
    <mergeCell ref="K8:N8"/>
    <mergeCell ref="D15:N15"/>
    <mergeCell ref="M4:N4"/>
    <mergeCell ref="C6:K6"/>
    <mergeCell ref="D12:N12"/>
    <mergeCell ref="D13:N13"/>
    <mergeCell ref="F100:N100"/>
    <mergeCell ref="E149:G149"/>
    <mergeCell ref="E151:G151"/>
    <mergeCell ref="E142:G142"/>
    <mergeCell ref="D35:N35"/>
    <mergeCell ref="F38:N38"/>
    <mergeCell ref="J149:N149"/>
    <mergeCell ref="E148:G148"/>
    <mergeCell ref="E133:N133"/>
    <mergeCell ref="F72:K72"/>
    <mergeCell ref="M3:N3"/>
    <mergeCell ref="L6:N6"/>
    <mergeCell ref="E3:F3"/>
    <mergeCell ref="G3:H3"/>
    <mergeCell ref="E155:N155"/>
    <mergeCell ref="E63:N63"/>
    <mergeCell ref="E146:G146"/>
    <mergeCell ref="D14:N14"/>
    <mergeCell ref="E143:G143"/>
    <mergeCell ref="J142:N142"/>
    <mergeCell ref="E2:F2"/>
    <mergeCell ref="M2:N2"/>
    <mergeCell ref="D10:N10"/>
    <mergeCell ref="I4:J4"/>
    <mergeCell ref="B2:D4"/>
    <mergeCell ref="G2:H2"/>
    <mergeCell ref="I2:J2"/>
    <mergeCell ref="K2:L2"/>
    <mergeCell ref="K3:L3"/>
    <mergeCell ref="G4:H4"/>
    <mergeCell ref="E174:G174"/>
    <mergeCell ref="E181:N181"/>
    <mergeCell ref="E179:N179"/>
    <mergeCell ref="E178:N178"/>
    <mergeCell ref="E180:N180"/>
    <mergeCell ref="E184:N184"/>
    <mergeCell ref="E183:N183"/>
    <mergeCell ref="E185:N185"/>
    <mergeCell ref="E99:N99"/>
    <mergeCell ref="E98:N98"/>
    <mergeCell ref="F73:N73"/>
    <mergeCell ref="E86:N86"/>
    <mergeCell ref="F76:K76"/>
    <mergeCell ref="F75:K75"/>
    <mergeCell ref="E89:N89"/>
    <mergeCell ref="E87:N87"/>
    <mergeCell ref="E164:G164"/>
    <mergeCell ref="E144:G144"/>
    <mergeCell ref="E156:N156"/>
    <mergeCell ref="E162:G162"/>
    <mergeCell ref="J146:N146"/>
    <mergeCell ref="E161:G161"/>
    <mergeCell ref="E147:G147"/>
    <mergeCell ref="E154:N154"/>
    <mergeCell ref="J152:N152"/>
    <mergeCell ref="F116:N116"/>
    <mergeCell ref="F101:N101"/>
    <mergeCell ref="E108:N108"/>
    <mergeCell ref="E102:N102"/>
    <mergeCell ref="E103:N103"/>
    <mergeCell ref="G111:N111"/>
    <mergeCell ref="G110:N110"/>
    <mergeCell ref="G113:N113"/>
    <mergeCell ref="G115:N115"/>
    <mergeCell ref="G114:N114"/>
    <mergeCell ref="J139:N139"/>
    <mergeCell ref="F120:N120"/>
    <mergeCell ref="F127:N127"/>
    <mergeCell ref="J138:N138"/>
    <mergeCell ref="E139:G139"/>
    <mergeCell ref="E138:G138"/>
    <mergeCell ref="E134:N134"/>
    <mergeCell ref="E122:E126"/>
    <mergeCell ref="E127:E129"/>
    <mergeCell ref="G123:N123"/>
    <mergeCell ref="M25:N25"/>
    <mergeCell ref="M19:N19"/>
    <mergeCell ref="G118:N118"/>
    <mergeCell ref="H61:I61"/>
    <mergeCell ref="F57:J57"/>
    <mergeCell ref="F109:N109"/>
    <mergeCell ref="F77:N77"/>
    <mergeCell ref="E82:N82"/>
    <mergeCell ref="E88:N88"/>
    <mergeCell ref="F78:N78"/>
    <mergeCell ref="E28:G28"/>
    <mergeCell ref="H21:L21"/>
    <mergeCell ref="F71:K71"/>
    <mergeCell ref="D19:G19"/>
    <mergeCell ref="H19:L19"/>
    <mergeCell ref="E31:N31"/>
    <mergeCell ref="E22:G22"/>
    <mergeCell ref="H23:L23"/>
    <mergeCell ref="H22:L22"/>
    <mergeCell ref="E23:G23"/>
    <mergeCell ref="E32:N32"/>
    <mergeCell ref="H28:L28"/>
    <mergeCell ref="E50:N50"/>
    <mergeCell ref="E21:G21"/>
    <mergeCell ref="D25:G25"/>
    <mergeCell ref="H25:L25"/>
    <mergeCell ref="E27:G27"/>
    <mergeCell ref="H27:L27"/>
    <mergeCell ref="H29:L29"/>
    <mergeCell ref="E29:G29"/>
    <mergeCell ref="E54:N54"/>
    <mergeCell ref="E33:N33"/>
    <mergeCell ref="E41:N41"/>
    <mergeCell ref="F39:N39"/>
    <mergeCell ref="E43:N43"/>
    <mergeCell ref="E37:N37"/>
    <mergeCell ref="D48:N48"/>
    <mergeCell ref="F40:N40"/>
    <mergeCell ref="E46:N46"/>
    <mergeCell ref="H53:I53"/>
    <mergeCell ref="H52:I52"/>
    <mergeCell ref="I3:J3"/>
    <mergeCell ref="F69:N69"/>
    <mergeCell ref="F68:N68"/>
    <mergeCell ref="K57:L57"/>
    <mergeCell ref="H62:I62"/>
    <mergeCell ref="F67:K67"/>
    <mergeCell ref="F58:N58"/>
    <mergeCell ref="F66:K66"/>
    <mergeCell ref="E64:N64"/>
    <mergeCell ref="G129:N129"/>
    <mergeCell ref="G128:N128"/>
    <mergeCell ref="F122:N122"/>
    <mergeCell ref="G126:N126"/>
    <mergeCell ref="F56:J56"/>
    <mergeCell ref="K56:L56"/>
    <mergeCell ref="F59:N59"/>
    <mergeCell ref="F112:N112"/>
    <mergeCell ref="E83:N83"/>
    <mergeCell ref="E116:E118"/>
    <mergeCell ref="E112:E115"/>
    <mergeCell ref="E109:E111"/>
    <mergeCell ref="E120:E121"/>
    <mergeCell ref="D188:G188"/>
    <mergeCell ref="H188:L188"/>
    <mergeCell ref="F119:N119"/>
    <mergeCell ref="F121:N121"/>
    <mergeCell ref="F130:N130"/>
    <mergeCell ref="G124:N124"/>
    <mergeCell ref="M188:N188"/>
    <mergeCell ref="E190:G190"/>
    <mergeCell ref="H190:L190"/>
    <mergeCell ref="E191:G191"/>
    <mergeCell ref="H191:L191"/>
    <mergeCell ref="E192:G192"/>
    <mergeCell ref="H192:L192"/>
    <mergeCell ref="E381:N381"/>
    <mergeCell ref="E382:N382"/>
    <mergeCell ref="E383:N383"/>
    <mergeCell ref="D386:G386"/>
    <mergeCell ref="H386:L386"/>
    <mergeCell ref="M386:N386"/>
    <mergeCell ref="E372:G372"/>
    <mergeCell ref="E373:G373"/>
    <mergeCell ref="E374:G374"/>
    <mergeCell ref="E375:G375"/>
    <mergeCell ref="D377:N377"/>
    <mergeCell ref="E379:N379"/>
    <mergeCell ref="E194:N194"/>
    <mergeCell ref="E365:G365"/>
    <mergeCell ref="J365:N365"/>
    <mergeCell ref="E369:G369"/>
    <mergeCell ref="E370:G370"/>
    <mergeCell ref="E371:G371"/>
    <mergeCell ref="D196:N196"/>
    <mergeCell ref="E198:N198"/>
    <mergeCell ref="H200:I200"/>
    <mergeCell ref="E363:G363"/>
    <mergeCell ref="J363:N363"/>
    <mergeCell ref="E364:G364"/>
    <mergeCell ref="J364:N364"/>
    <mergeCell ref="F202:J202"/>
    <mergeCell ref="K202:L202"/>
    <mergeCell ref="E361:G361"/>
    <mergeCell ref="J361:N361"/>
    <mergeCell ref="E362:G362"/>
    <mergeCell ref="J362:N362"/>
    <mergeCell ref="H204:I204"/>
    <mergeCell ref="F206:K206"/>
    <mergeCell ref="E359:G359"/>
    <mergeCell ref="J359:N359"/>
    <mergeCell ref="E360:G360"/>
    <mergeCell ref="J360:N360"/>
    <mergeCell ref="F208:K208"/>
    <mergeCell ref="F210:K210"/>
    <mergeCell ref="E347:N347"/>
    <mergeCell ref="E348:N348"/>
    <mergeCell ref="E349:N349"/>
    <mergeCell ref="D355:N355"/>
    <mergeCell ref="F334:J334"/>
    <mergeCell ref="K334:L334"/>
    <mergeCell ref="H336:I336"/>
    <mergeCell ref="F338:K338"/>
    <mergeCell ref="F340:K340"/>
    <mergeCell ref="F342:K342"/>
    <mergeCell ref="E215:N215"/>
    <mergeCell ref="E216:N216"/>
    <mergeCell ref="E217:N217"/>
    <mergeCell ref="D328:N328"/>
    <mergeCell ref="E330:N330"/>
    <mergeCell ref="H332:I332"/>
    <mergeCell ref="D223:N223"/>
    <mergeCell ref="E323:G323"/>
    <mergeCell ref="H323:L323"/>
    <mergeCell ref="E324:G324"/>
    <mergeCell ref="H324:L324"/>
    <mergeCell ref="E326:N326"/>
    <mergeCell ref="E316:N316"/>
    <mergeCell ref="E317:N317"/>
    <mergeCell ref="D320:G320"/>
    <mergeCell ref="H320:L320"/>
    <mergeCell ref="M320:N320"/>
    <mergeCell ref="E322:G322"/>
    <mergeCell ref="H322:L322"/>
    <mergeCell ref="E307:G307"/>
    <mergeCell ref="E308:G308"/>
    <mergeCell ref="E309:G309"/>
    <mergeCell ref="D311:N311"/>
    <mergeCell ref="E313:N313"/>
    <mergeCell ref="E315:N315"/>
    <mergeCell ref="E299:G299"/>
    <mergeCell ref="J299:N299"/>
    <mergeCell ref="E303:G303"/>
    <mergeCell ref="E304:G304"/>
    <mergeCell ref="E305:G305"/>
    <mergeCell ref="E306:G306"/>
    <mergeCell ref="E296:G296"/>
    <mergeCell ref="J296:N296"/>
    <mergeCell ref="E297:G297"/>
    <mergeCell ref="J297:N297"/>
    <mergeCell ref="E298:G298"/>
    <mergeCell ref="J298:N298"/>
    <mergeCell ref="E227:G227"/>
    <mergeCell ref="J227:N227"/>
    <mergeCell ref="E228:G228"/>
    <mergeCell ref="J228:N228"/>
    <mergeCell ref="E229:G229"/>
    <mergeCell ref="J229:N229"/>
    <mergeCell ref="E230:G230"/>
    <mergeCell ref="J230:N230"/>
    <mergeCell ref="E231:G231"/>
    <mergeCell ref="J231:N231"/>
    <mergeCell ref="E232:G232"/>
    <mergeCell ref="J232:N232"/>
    <mergeCell ref="E294:G294"/>
    <mergeCell ref="J294:N294"/>
    <mergeCell ref="E295:G295"/>
    <mergeCell ref="J295:N295"/>
    <mergeCell ref="F276:K276"/>
    <mergeCell ref="E281:N281"/>
    <mergeCell ref="E282:N282"/>
    <mergeCell ref="E283:N283"/>
    <mergeCell ref="H270:I270"/>
    <mergeCell ref="F272:K272"/>
    <mergeCell ref="F274:K274"/>
    <mergeCell ref="E233:G233"/>
    <mergeCell ref="J233:N233"/>
    <mergeCell ref="E237:G237"/>
    <mergeCell ref="E238:G238"/>
    <mergeCell ref="E239:G239"/>
    <mergeCell ref="E240:G240"/>
    <mergeCell ref="E241:G241"/>
    <mergeCell ref="E264:N264"/>
    <mergeCell ref="E242:G242"/>
    <mergeCell ref="E243:G243"/>
    <mergeCell ref="E258:G258"/>
    <mergeCell ref="H258:L258"/>
    <mergeCell ref="D245:N245"/>
    <mergeCell ref="E247:N247"/>
    <mergeCell ref="E256:G256"/>
    <mergeCell ref="H256:L256"/>
    <mergeCell ref="E257:G257"/>
    <mergeCell ref="H257:L257"/>
    <mergeCell ref="E249:N249"/>
    <mergeCell ref="E250:N250"/>
    <mergeCell ref="E251:N251"/>
    <mergeCell ref="D254:G254"/>
    <mergeCell ref="H254:L254"/>
    <mergeCell ref="M254:N254"/>
    <mergeCell ref="E388:G388"/>
    <mergeCell ref="H388:L388"/>
    <mergeCell ref="E260:N260"/>
    <mergeCell ref="D262:N262"/>
    <mergeCell ref="D289:N289"/>
    <mergeCell ref="E293:G293"/>
    <mergeCell ref="J293:N293"/>
    <mergeCell ref="H266:I266"/>
    <mergeCell ref="F268:J268"/>
    <mergeCell ref="K268:L268"/>
    <mergeCell ref="E389:G389"/>
    <mergeCell ref="H389:L389"/>
    <mergeCell ref="E390:G390"/>
    <mergeCell ref="H390:L390"/>
    <mergeCell ref="E392:N392"/>
    <mergeCell ref="D394:N394"/>
    <mergeCell ref="E396:N396"/>
    <mergeCell ref="H398:I398"/>
    <mergeCell ref="F400:J400"/>
    <mergeCell ref="K400:L400"/>
    <mergeCell ref="H402:I402"/>
    <mergeCell ref="F404:K404"/>
    <mergeCell ref="F406:K406"/>
    <mergeCell ref="F408:K408"/>
    <mergeCell ref="E413:N413"/>
    <mergeCell ref="E414:N414"/>
    <mergeCell ref="E415:N415"/>
    <mergeCell ref="D421:N421"/>
    <mergeCell ref="E425:G425"/>
    <mergeCell ref="J425:N425"/>
    <mergeCell ref="E426:G426"/>
    <mergeCell ref="J426:N426"/>
    <mergeCell ref="E427:G427"/>
    <mergeCell ref="J427:N427"/>
    <mergeCell ref="E428:G428"/>
    <mergeCell ref="J428:N428"/>
    <mergeCell ref="E429:G429"/>
    <mergeCell ref="J429:N429"/>
    <mergeCell ref="E430:G430"/>
    <mergeCell ref="J430:N430"/>
    <mergeCell ref="E431:G431"/>
    <mergeCell ref="J431:N431"/>
    <mergeCell ref="E435:G435"/>
    <mergeCell ref="E436:G436"/>
    <mergeCell ref="E437:G437"/>
    <mergeCell ref="E438:G438"/>
    <mergeCell ref="E439:G439"/>
    <mergeCell ref="E440:G440"/>
    <mergeCell ref="E441:G441"/>
    <mergeCell ref="D443:N443"/>
    <mergeCell ref="E445:N445"/>
    <mergeCell ref="E447:N447"/>
    <mergeCell ref="E448:N448"/>
    <mergeCell ref="E449:N449"/>
    <mergeCell ref="D452:G452"/>
    <mergeCell ref="H452:L452"/>
    <mergeCell ref="M452:N452"/>
    <mergeCell ref="E454:G454"/>
    <mergeCell ref="H454:L454"/>
    <mergeCell ref="E455:G455"/>
    <mergeCell ref="H455:L455"/>
    <mergeCell ref="E456:G456"/>
    <mergeCell ref="H456:L456"/>
    <mergeCell ref="E458:N458"/>
    <mergeCell ref="D460:N460"/>
    <mergeCell ref="E462:N462"/>
    <mergeCell ref="H464:I464"/>
    <mergeCell ref="F466:J466"/>
    <mergeCell ref="K466:L466"/>
    <mergeCell ref="H468:I468"/>
    <mergeCell ref="F470:K470"/>
    <mergeCell ref="F472:K472"/>
    <mergeCell ref="F474:K474"/>
    <mergeCell ref="E479:N479"/>
    <mergeCell ref="E480:N480"/>
    <mergeCell ref="E481:N481"/>
    <mergeCell ref="D487:N487"/>
    <mergeCell ref="E491:G491"/>
    <mergeCell ref="J491:N491"/>
    <mergeCell ref="E492:G492"/>
    <mergeCell ref="J492:N492"/>
    <mergeCell ref="E493:G493"/>
    <mergeCell ref="J493:N493"/>
    <mergeCell ref="E494:G494"/>
    <mergeCell ref="J494:N494"/>
    <mergeCell ref="E495:G495"/>
    <mergeCell ref="J495:N495"/>
    <mergeCell ref="E496:G496"/>
    <mergeCell ref="J496:N496"/>
    <mergeCell ref="E497:G497"/>
    <mergeCell ref="J497:N497"/>
    <mergeCell ref="E501:G501"/>
    <mergeCell ref="E502:G502"/>
    <mergeCell ref="E503:G503"/>
    <mergeCell ref="E504:G504"/>
    <mergeCell ref="E505:G505"/>
    <mergeCell ref="E506:G506"/>
    <mergeCell ref="E507:G507"/>
    <mergeCell ref="D509:N509"/>
    <mergeCell ref="E511:N511"/>
    <mergeCell ref="E513:N513"/>
    <mergeCell ref="E514:N514"/>
    <mergeCell ref="E515:N515"/>
    <mergeCell ref="D518:G518"/>
    <mergeCell ref="H518:L518"/>
    <mergeCell ref="M518:N518"/>
    <mergeCell ref="E520:G520"/>
    <mergeCell ref="H520:L520"/>
    <mergeCell ref="E521:G521"/>
    <mergeCell ref="H521:L521"/>
    <mergeCell ref="E522:G522"/>
    <mergeCell ref="H522:L522"/>
    <mergeCell ref="E524:N524"/>
    <mergeCell ref="D526:N526"/>
    <mergeCell ref="E528:N528"/>
    <mergeCell ref="H530:I530"/>
    <mergeCell ref="F532:J532"/>
    <mergeCell ref="K532:L532"/>
    <mergeCell ref="H534:I534"/>
    <mergeCell ref="F536:K536"/>
    <mergeCell ref="F538:K538"/>
    <mergeCell ref="F540:K540"/>
    <mergeCell ref="E545:N545"/>
    <mergeCell ref="E546:N546"/>
    <mergeCell ref="E547:N547"/>
    <mergeCell ref="D553:N553"/>
    <mergeCell ref="E557:G557"/>
    <mergeCell ref="J557:N557"/>
    <mergeCell ref="E558:G558"/>
    <mergeCell ref="J558:N558"/>
    <mergeCell ref="E559:G559"/>
    <mergeCell ref="J559:N559"/>
    <mergeCell ref="E560:G560"/>
    <mergeCell ref="J560:N560"/>
    <mergeCell ref="E561:G561"/>
    <mergeCell ref="J561:N561"/>
    <mergeCell ref="E562:G562"/>
    <mergeCell ref="J562:N562"/>
    <mergeCell ref="E563:G563"/>
    <mergeCell ref="J563:N563"/>
    <mergeCell ref="E567:G567"/>
    <mergeCell ref="E568:G568"/>
    <mergeCell ref="E569:G569"/>
    <mergeCell ref="E570:G570"/>
    <mergeCell ref="E571:G571"/>
    <mergeCell ref="E572:G572"/>
    <mergeCell ref="E573:G573"/>
    <mergeCell ref="D575:N575"/>
    <mergeCell ref="E577:N577"/>
    <mergeCell ref="E579:N579"/>
    <mergeCell ref="E580:N580"/>
    <mergeCell ref="E581:N581"/>
    <mergeCell ref="D584:G584"/>
    <mergeCell ref="H584:L584"/>
    <mergeCell ref="M584:N584"/>
    <mergeCell ref="E586:G586"/>
    <mergeCell ref="H586:L586"/>
    <mergeCell ref="E587:G587"/>
    <mergeCell ref="H587:L587"/>
    <mergeCell ref="E588:G588"/>
    <mergeCell ref="H588:L588"/>
    <mergeCell ref="E590:N590"/>
    <mergeCell ref="D592:N592"/>
    <mergeCell ref="E594:N594"/>
    <mergeCell ref="H596:I596"/>
    <mergeCell ref="F598:J598"/>
    <mergeCell ref="K598:L598"/>
    <mergeCell ref="H600:I600"/>
    <mergeCell ref="F602:K602"/>
    <mergeCell ref="F604:K604"/>
    <mergeCell ref="F606:K606"/>
    <mergeCell ref="E611:N611"/>
    <mergeCell ref="E612:N612"/>
    <mergeCell ref="E613:N613"/>
    <mergeCell ref="D619:N619"/>
    <mergeCell ref="E623:G623"/>
    <mergeCell ref="J623:N623"/>
    <mergeCell ref="E624:G624"/>
    <mergeCell ref="J624:N624"/>
    <mergeCell ref="E625:G625"/>
    <mergeCell ref="J625:N625"/>
    <mergeCell ref="E626:G626"/>
    <mergeCell ref="J626:N626"/>
    <mergeCell ref="E627:G627"/>
    <mergeCell ref="J627:N627"/>
    <mergeCell ref="E628:G628"/>
    <mergeCell ref="J628:N628"/>
    <mergeCell ref="E629:G629"/>
    <mergeCell ref="J629:N629"/>
    <mergeCell ref="E633:G633"/>
    <mergeCell ref="E634:G634"/>
    <mergeCell ref="E635:G635"/>
    <mergeCell ref="E636:G636"/>
    <mergeCell ref="E637:G637"/>
    <mergeCell ref="E638:G638"/>
    <mergeCell ref="E639:G639"/>
    <mergeCell ref="D641:N641"/>
    <mergeCell ref="E643:N643"/>
    <mergeCell ref="E645:N645"/>
    <mergeCell ref="E646:N646"/>
    <mergeCell ref="E647:N647"/>
    <mergeCell ref="D650:G650"/>
    <mergeCell ref="H650:L650"/>
    <mergeCell ref="M650:N650"/>
    <mergeCell ref="E652:G652"/>
    <mergeCell ref="H652:L652"/>
    <mergeCell ref="E653:G653"/>
    <mergeCell ref="H653:L653"/>
    <mergeCell ref="E654:G654"/>
    <mergeCell ref="H654:L654"/>
    <mergeCell ref="E656:N656"/>
    <mergeCell ref="D658:N658"/>
    <mergeCell ref="E660:N660"/>
    <mergeCell ref="H662:I662"/>
    <mergeCell ref="F664:J664"/>
    <mergeCell ref="K664:L664"/>
    <mergeCell ref="H666:I666"/>
    <mergeCell ref="F668:K668"/>
    <mergeCell ref="F670:K670"/>
    <mergeCell ref="F672:K672"/>
    <mergeCell ref="E677:N677"/>
    <mergeCell ref="E678:N678"/>
    <mergeCell ref="E679:N679"/>
    <mergeCell ref="D685:N685"/>
    <mergeCell ref="E689:G689"/>
    <mergeCell ref="J689:N689"/>
    <mergeCell ref="E690:G690"/>
    <mergeCell ref="J690:N690"/>
    <mergeCell ref="E691:G691"/>
    <mergeCell ref="J691:N691"/>
    <mergeCell ref="E692:G692"/>
    <mergeCell ref="J692:N692"/>
    <mergeCell ref="E693:G693"/>
    <mergeCell ref="J693:N693"/>
    <mergeCell ref="E694:G694"/>
    <mergeCell ref="J694:N694"/>
    <mergeCell ref="E695:G695"/>
    <mergeCell ref="J695:N695"/>
    <mergeCell ref="E699:G699"/>
    <mergeCell ref="E700:G700"/>
    <mergeCell ref="E701:G701"/>
    <mergeCell ref="E702:G702"/>
    <mergeCell ref="E703:G703"/>
    <mergeCell ref="E704:G704"/>
    <mergeCell ref="E705:G705"/>
    <mergeCell ref="D707:N707"/>
    <mergeCell ref="E709:N709"/>
    <mergeCell ref="E711:N711"/>
    <mergeCell ref="E712:N712"/>
    <mergeCell ref="E713:N713"/>
    <mergeCell ref="D716:G716"/>
    <mergeCell ref="H716:L716"/>
    <mergeCell ref="M716:N716"/>
    <mergeCell ref="E718:G718"/>
    <mergeCell ref="H718:L718"/>
    <mergeCell ref="E719:G719"/>
    <mergeCell ref="H719:L719"/>
    <mergeCell ref="E720:G720"/>
    <mergeCell ref="H720:L720"/>
    <mergeCell ref="E722:N722"/>
    <mergeCell ref="D724:N724"/>
    <mergeCell ref="E726:N726"/>
    <mergeCell ref="H728:I728"/>
    <mergeCell ref="F730:J730"/>
    <mergeCell ref="K730:L730"/>
    <mergeCell ref="H732:I732"/>
    <mergeCell ref="F734:K734"/>
    <mergeCell ref="F736:K736"/>
    <mergeCell ref="F738:K738"/>
    <mergeCell ref="E743:N743"/>
    <mergeCell ref="E744:N744"/>
    <mergeCell ref="E745:N745"/>
    <mergeCell ref="D751:N751"/>
    <mergeCell ref="E755:G755"/>
    <mergeCell ref="J755:N755"/>
    <mergeCell ref="E756:G756"/>
    <mergeCell ref="J756:N756"/>
    <mergeCell ref="E757:G757"/>
    <mergeCell ref="J757:N757"/>
    <mergeCell ref="E758:G758"/>
    <mergeCell ref="J758:N758"/>
    <mergeCell ref="E759:G759"/>
    <mergeCell ref="J759:N759"/>
    <mergeCell ref="E760:G760"/>
    <mergeCell ref="J760:N760"/>
    <mergeCell ref="E761:G761"/>
    <mergeCell ref="J761:N761"/>
    <mergeCell ref="E765:G765"/>
    <mergeCell ref="E766:G766"/>
    <mergeCell ref="E775:N775"/>
    <mergeCell ref="E777:N777"/>
    <mergeCell ref="E778:N778"/>
    <mergeCell ref="E779:N779"/>
    <mergeCell ref="E767:G767"/>
    <mergeCell ref="E768:G768"/>
    <mergeCell ref="E769:G769"/>
    <mergeCell ref="E770:G770"/>
    <mergeCell ref="E771:G771"/>
    <mergeCell ref="D773:N773"/>
  </mergeCells>
  <phoneticPr fontId="60" type="noConversion"/>
  <conditionalFormatting sqref="I139:N144 H161:H166">
    <cfRule type="expression" dxfId="132" priority="82" stopIfTrue="1">
      <formula>$W139=TRUE</formula>
    </cfRule>
  </conditionalFormatting>
  <conditionalFormatting sqref="I161:K166">
    <cfRule type="expression" dxfId="131" priority="83" stopIfTrue="1">
      <formula>$W161=TRUE</formula>
    </cfRule>
    <cfRule type="expression" dxfId="130" priority="84" stopIfTrue="1">
      <formula>$S161=2</formula>
    </cfRule>
  </conditionalFormatting>
  <conditionalFormatting sqref="L161:N166">
    <cfRule type="expression" dxfId="129" priority="85" stopIfTrue="1">
      <formula>$W161=TRUE</formula>
    </cfRule>
    <cfRule type="expression" dxfId="128" priority="86" stopIfTrue="1">
      <formula>$S161=1</formula>
    </cfRule>
  </conditionalFormatting>
  <conditionalFormatting sqref="L71 L66 H61:I61 K56:L56 H52:I52 L75">
    <cfRule type="expression" dxfId="127" priority="87" stopIfTrue="1">
      <formula>$W52=0</formula>
    </cfRule>
    <cfRule type="expression" dxfId="126" priority="88" stopIfTrue="1">
      <formula>$W52=1</formula>
    </cfRule>
  </conditionalFormatting>
  <conditionalFormatting sqref="H23:L23 H29:L29">
    <cfRule type="expression" dxfId="125" priority="89" stopIfTrue="1">
      <formula>NOT(ISERROR(SEARCH("!",H23)))</formula>
    </cfRule>
  </conditionalFormatting>
  <conditionalFormatting sqref="E183:N185 E87:N89 H92:H93 H80:L81 J93:N93 J97:N97 H96:H97">
    <cfRule type="expression" dxfId="124" priority="90" stopIfTrue="1">
      <formula>$L$6=EUconst_NotRelevant</formula>
    </cfRule>
  </conditionalFormatting>
  <conditionalFormatting sqref="I228:N233 H238:H243">
    <cfRule type="expression" dxfId="123" priority="73" stopIfTrue="1">
      <formula>$W228=TRUE</formula>
    </cfRule>
  </conditionalFormatting>
  <conditionalFormatting sqref="I238:K243">
    <cfRule type="expression" dxfId="122" priority="74" stopIfTrue="1">
      <formula>$W238=TRUE</formula>
    </cfRule>
    <cfRule type="expression" dxfId="121" priority="75" stopIfTrue="1">
      <formula>$S238=2</formula>
    </cfRule>
  </conditionalFormatting>
  <conditionalFormatting sqref="L238:N243">
    <cfRule type="expression" dxfId="120" priority="76" stopIfTrue="1">
      <formula>$W238=TRUE</formula>
    </cfRule>
    <cfRule type="expression" dxfId="119" priority="77" stopIfTrue="1">
      <formula>$S238=1</formula>
    </cfRule>
  </conditionalFormatting>
  <conditionalFormatting sqref="L208 L206 H204:I204 K202:L202 H200:I200 L210">
    <cfRule type="expression" dxfId="118" priority="78" stopIfTrue="1">
      <formula>$W200=0</formula>
    </cfRule>
    <cfRule type="expression" dxfId="117" priority="79" stopIfTrue="1">
      <formula>$W200=1</formula>
    </cfRule>
  </conditionalFormatting>
  <conditionalFormatting sqref="H192:L192">
    <cfRule type="expression" dxfId="116" priority="80" stopIfTrue="1">
      <formula>NOT(ISERROR(SEARCH("!",H192)))</formula>
    </cfRule>
  </conditionalFormatting>
  <conditionalFormatting sqref="E249:N251 E215:N217 H220:H221 H212:L212 J221:N221">
    <cfRule type="expression" dxfId="115" priority="81" stopIfTrue="1">
      <formula>$L$6=EUconst_NotRelevant</formula>
    </cfRule>
  </conditionalFormatting>
  <conditionalFormatting sqref="I294:N299 H304:H309">
    <cfRule type="expression" dxfId="114" priority="64" stopIfTrue="1">
      <formula>$W294=TRUE</formula>
    </cfRule>
  </conditionalFormatting>
  <conditionalFormatting sqref="I304:K309">
    <cfRule type="expression" dxfId="113" priority="65" stopIfTrue="1">
      <formula>$W304=TRUE</formula>
    </cfRule>
    <cfRule type="expression" dxfId="112" priority="66" stopIfTrue="1">
      <formula>$S304=2</formula>
    </cfRule>
  </conditionalFormatting>
  <conditionalFormatting sqref="L304:N309">
    <cfRule type="expression" dxfId="111" priority="67" stopIfTrue="1">
      <formula>$W304=TRUE</formula>
    </cfRule>
    <cfRule type="expression" dxfId="110" priority="68" stopIfTrue="1">
      <formula>$S304=1</formula>
    </cfRule>
  </conditionalFormatting>
  <conditionalFormatting sqref="L274 L272 H270:I270 K268:L268 H266:I266 L276">
    <cfRule type="expression" dxfId="109" priority="69" stopIfTrue="1">
      <formula>$W266=0</formula>
    </cfRule>
    <cfRule type="expression" dxfId="108" priority="70" stopIfTrue="1">
      <formula>$W266=1</formula>
    </cfRule>
  </conditionalFormatting>
  <conditionalFormatting sqref="H258:L258">
    <cfRule type="expression" dxfId="107" priority="71" stopIfTrue="1">
      <formula>NOT(ISERROR(SEARCH("!",H258)))</formula>
    </cfRule>
  </conditionalFormatting>
  <conditionalFormatting sqref="E315:N317 E281:N283 H286:H287 H278:L278 J287:N287">
    <cfRule type="expression" dxfId="106" priority="72" stopIfTrue="1">
      <formula>$L$6=EUconst_NotRelevant</formula>
    </cfRule>
  </conditionalFormatting>
  <conditionalFormatting sqref="I360:N365 H370:H375">
    <cfRule type="expression" dxfId="105" priority="55" stopIfTrue="1">
      <formula>$W360=TRUE</formula>
    </cfRule>
  </conditionalFormatting>
  <conditionalFormatting sqref="I370:K375">
    <cfRule type="expression" dxfId="104" priority="56" stopIfTrue="1">
      <formula>$W370=TRUE</formula>
    </cfRule>
    <cfRule type="expression" dxfId="103" priority="57" stopIfTrue="1">
      <formula>$S370=2</formula>
    </cfRule>
  </conditionalFormatting>
  <conditionalFormatting sqref="L370:N375">
    <cfRule type="expression" dxfId="102" priority="58" stopIfTrue="1">
      <formula>$W370=TRUE</formula>
    </cfRule>
    <cfRule type="expression" dxfId="101" priority="59" stopIfTrue="1">
      <formula>$S370=1</formula>
    </cfRule>
  </conditionalFormatting>
  <conditionalFormatting sqref="L340 L338 H336:I336 K334:L334 H332:I332 L342">
    <cfRule type="expression" dxfId="100" priority="60" stopIfTrue="1">
      <formula>$W332=0</formula>
    </cfRule>
    <cfRule type="expression" dxfId="99" priority="61" stopIfTrue="1">
      <formula>$W332=1</formula>
    </cfRule>
  </conditionalFormatting>
  <conditionalFormatting sqref="H324:L324">
    <cfRule type="expression" dxfId="98" priority="62" stopIfTrue="1">
      <formula>NOT(ISERROR(SEARCH("!",H324)))</formula>
    </cfRule>
  </conditionalFormatting>
  <conditionalFormatting sqref="E381:N383 E347:N349 H352:H353 H344:L344 J353:N353">
    <cfRule type="expression" dxfId="97" priority="63" stopIfTrue="1">
      <formula>$L$6=EUconst_NotRelevant</formula>
    </cfRule>
  </conditionalFormatting>
  <conditionalFormatting sqref="I426:N431 H436:H441">
    <cfRule type="expression" dxfId="96" priority="46" stopIfTrue="1">
      <formula>$W426=TRUE</formula>
    </cfRule>
  </conditionalFormatting>
  <conditionalFormatting sqref="I436:K441">
    <cfRule type="expression" dxfId="95" priority="47" stopIfTrue="1">
      <formula>$W436=TRUE</formula>
    </cfRule>
    <cfRule type="expression" dxfId="94" priority="48" stopIfTrue="1">
      <formula>$S436=2</formula>
    </cfRule>
  </conditionalFormatting>
  <conditionalFormatting sqref="L436:N441">
    <cfRule type="expression" dxfId="93" priority="49" stopIfTrue="1">
      <formula>$W436=TRUE</formula>
    </cfRule>
    <cfRule type="expression" dxfId="92" priority="50" stopIfTrue="1">
      <formula>$S436=1</formula>
    </cfRule>
  </conditionalFormatting>
  <conditionalFormatting sqref="L406 L404 H402:I402 K400:L400 H398:I398 L408">
    <cfRule type="expression" dxfId="91" priority="51" stopIfTrue="1">
      <formula>$W398=0</formula>
    </cfRule>
    <cfRule type="expression" dxfId="90" priority="52" stopIfTrue="1">
      <formula>$W398=1</formula>
    </cfRule>
  </conditionalFormatting>
  <conditionalFormatting sqref="H390:L390">
    <cfRule type="expression" dxfId="89" priority="53" stopIfTrue="1">
      <formula>NOT(ISERROR(SEARCH("!",H390)))</formula>
    </cfRule>
  </conditionalFormatting>
  <conditionalFormatting sqref="E447:N449 E413:N415 H418:H419 H410:L410 J419:N419">
    <cfRule type="expression" dxfId="88" priority="54" stopIfTrue="1">
      <formula>$L$6=EUconst_NotRelevant</formula>
    </cfRule>
  </conditionalFormatting>
  <conditionalFormatting sqref="I492:N497 H502:H507">
    <cfRule type="expression" dxfId="87" priority="37" stopIfTrue="1">
      <formula>$W492=TRUE</formula>
    </cfRule>
  </conditionalFormatting>
  <conditionalFormatting sqref="I502:K507">
    <cfRule type="expression" dxfId="86" priority="38" stopIfTrue="1">
      <formula>$W502=TRUE</formula>
    </cfRule>
    <cfRule type="expression" dxfId="85" priority="39" stopIfTrue="1">
      <formula>$S502=2</formula>
    </cfRule>
  </conditionalFormatting>
  <conditionalFormatting sqref="L502:N507">
    <cfRule type="expression" dxfId="84" priority="40" stopIfTrue="1">
      <formula>$W502=TRUE</formula>
    </cfRule>
    <cfRule type="expression" dxfId="83" priority="41" stopIfTrue="1">
      <formula>$S502=1</formula>
    </cfRule>
  </conditionalFormatting>
  <conditionalFormatting sqref="L472 L470 H468:I468 K466:L466 H464:I464 L474">
    <cfRule type="expression" dxfId="82" priority="42" stopIfTrue="1">
      <formula>$W464=0</formula>
    </cfRule>
    <cfRule type="expression" dxfId="81" priority="43" stopIfTrue="1">
      <formula>$W464=1</formula>
    </cfRule>
  </conditionalFormatting>
  <conditionalFormatting sqref="H456:L456">
    <cfRule type="expression" dxfId="80" priority="44" stopIfTrue="1">
      <formula>NOT(ISERROR(SEARCH("!",H456)))</formula>
    </cfRule>
  </conditionalFormatting>
  <conditionalFormatting sqref="E513:N515 E479:N481 H484:H485 H476:L476 J485:N485">
    <cfRule type="expression" dxfId="79" priority="45" stopIfTrue="1">
      <formula>$L$6=EUconst_NotRelevant</formula>
    </cfRule>
  </conditionalFormatting>
  <conditionalFormatting sqref="I558:N563 H568:H573">
    <cfRule type="expression" dxfId="78" priority="28" stopIfTrue="1">
      <formula>$W558=TRUE</formula>
    </cfRule>
  </conditionalFormatting>
  <conditionalFormatting sqref="I568:K573">
    <cfRule type="expression" dxfId="77" priority="29" stopIfTrue="1">
      <formula>$W568=TRUE</formula>
    </cfRule>
    <cfRule type="expression" dxfId="76" priority="30" stopIfTrue="1">
      <formula>$S568=2</formula>
    </cfRule>
  </conditionalFormatting>
  <conditionalFormatting sqref="L568:N573">
    <cfRule type="expression" dxfId="75" priority="31" stopIfTrue="1">
      <formula>$W568=TRUE</formula>
    </cfRule>
    <cfRule type="expression" dxfId="74" priority="32" stopIfTrue="1">
      <formula>$S568=1</formula>
    </cfRule>
  </conditionalFormatting>
  <conditionalFormatting sqref="L538 L536 H534:I534 K532:L532 H530:I530 L540">
    <cfRule type="expression" dxfId="73" priority="33" stopIfTrue="1">
      <formula>$W530=0</formula>
    </cfRule>
    <cfRule type="expression" dxfId="72" priority="34" stopIfTrue="1">
      <formula>$W530=1</formula>
    </cfRule>
  </conditionalFormatting>
  <conditionalFormatting sqref="H522:L522">
    <cfRule type="expression" dxfId="71" priority="35" stopIfTrue="1">
      <formula>NOT(ISERROR(SEARCH("!",H522)))</formula>
    </cfRule>
  </conditionalFormatting>
  <conditionalFormatting sqref="E579:N581 E545:N547 H550:H551 H542:L542 J551:N551">
    <cfRule type="expression" dxfId="70" priority="36" stopIfTrue="1">
      <formula>$L$6=EUconst_NotRelevant</formula>
    </cfRule>
  </conditionalFormatting>
  <conditionalFormatting sqref="I624:N629 H634:H639">
    <cfRule type="expression" dxfId="69" priority="19" stopIfTrue="1">
      <formula>$W624=TRUE</formula>
    </cfRule>
  </conditionalFormatting>
  <conditionalFormatting sqref="I634:K639">
    <cfRule type="expression" dxfId="68" priority="20" stopIfTrue="1">
      <formula>$W634=TRUE</formula>
    </cfRule>
    <cfRule type="expression" dxfId="67" priority="21" stopIfTrue="1">
      <formula>$S634=2</formula>
    </cfRule>
  </conditionalFormatting>
  <conditionalFormatting sqref="L634:N639">
    <cfRule type="expression" dxfId="66" priority="22" stopIfTrue="1">
      <formula>$W634=TRUE</formula>
    </cfRule>
    <cfRule type="expression" dxfId="65" priority="23" stopIfTrue="1">
      <formula>$S634=1</formula>
    </cfRule>
  </conditionalFormatting>
  <conditionalFormatting sqref="L604 L602 H600:I600 K598:L598 H596:I596 L606">
    <cfRule type="expression" dxfId="64" priority="24" stopIfTrue="1">
      <formula>$W596=0</formula>
    </cfRule>
    <cfRule type="expression" dxfId="63" priority="25" stopIfTrue="1">
      <formula>$W596=1</formula>
    </cfRule>
  </conditionalFormatting>
  <conditionalFormatting sqref="H588:L588">
    <cfRule type="expression" dxfId="62" priority="26" stopIfTrue="1">
      <formula>NOT(ISERROR(SEARCH("!",H588)))</formula>
    </cfRule>
  </conditionalFormatting>
  <conditionalFormatting sqref="E645:N647 E611:N613 H616:H617 H608:L608 J617:N617">
    <cfRule type="expression" dxfId="61" priority="27" stopIfTrue="1">
      <formula>$L$6=EUconst_NotRelevant</formula>
    </cfRule>
  </conditionalFormatting>
  <conditionalFormatting sqref="I690:N695 H700:H705">
    <cfRule type="expression" dxfId="60" priority="10" stopIfTrue="1">
      <formula>$W690=TRUE</formula>
    </cfRule>
  </conditionalFormatting>
  <conditionalFormatting sqref="I700:K705">
    <cfRule type="expression" dxfId="59" priority="11" stopIfTrue="1">
      <formula>$W700=TRUE</formula>
    </cfRule>
    <cfRule type="expression" dxfId="58" priority="12" stopIfTrue="1">
      <formula>$S700=2</formula>
    </cfRule>
  </conditionalFormatting>
  <conditionalFormatting sqref="L700:N705">
    <cfRule type="expression" dxfId="57" priority="13" stopIfTrue="1">
      <formula>$W700=TRUE</formula>
    </cfRule>
    <cfRule type="expression" dxfId="56" priority="14" stopIfTrue="1">
      <formula>$S700=1</formula>
    </cfRule>
  </conditionalFormatting>
  <conditionalFormatting sqref="L670 L668 H666:I666 K664:L664 H662:I662 L672">
    <cfRule type="expression" dxfId="55" priority="15" stopIfTrue="1">
      <formula>$W662=0</formula>
    </cfRule>
    <cfRule type="expression" dxfId="54" priority="16" stopIfTrue="1">
      <formula>$W662=1</formula>
    </cfRule>
  </conditionalFormatting>
  <conditionalFormatting sqref="H654:L654">
    <cfRule type="expression" dxfId="53" priority="17" stopIfTrue="1">
      <formula>NOT(ISERROR(SEARCH("!",H654)))</formula>
    </cfRule>
  </conditionalFormatting>
  <conditionalFormatting sqref="E711:N713 E677:N679 H682:H683 H674:L674 J683:N683">
    <cfRule type="expression" dxfId="52" priority="18" stopIfTrue="1">
      <formula>$L$6=EUconst_NotRelevant</formula>
    </cfRule>
  </conditionalFormatting>
  <conditionalFormatting sqref="I756:N761 H766:H771">
    <cfRule type="expression" dxfId="51" priority="1" stopIfTrue="1">
      <formula>$W756=TRUE</formula>
    </cfRule>
  </conditionalFormatting>
  <conditionalFormatting sqref="I766:K771">
    <cfRule type="expression" dxfId="50" priority="2" stopIfTrue="1">
      <formula>$W766=TRUE</formula>
    </cfRule>
    <cfRule type="expression" dxfId="49" priority="3" stopIfTrue="1">
      <formula>$S766=2</formula>
    </cfRule>
  </conditionalFormatting>
  <conditionalFormatting sqref="L766:N771">
    <cfRule type="expression" dxfId="48" priority="4" stopIfTrue="1">
      <formula>$W766=TRUE</formula>
    </cfRule>
    <cfRule type="expression" dxfId="47" priority="5" stopIfTrue="1">
      <formula>$S766=1</formula>
    </cfRule>
  </conditionalFormatting>
  <conditionalFormatting sqref="L736 L734 H732:I732 K730:L730 H728:I728 L738">
    <cfRule type="expression" dxfId="46" priority="6" stopIfTrue="1">
      <formula>$W728=0</formula>
    </cfRule>
    <cfRule type="expression" dxfId="45" priority="7" stopIfTrue="1">
      <formula>$W728=1</formula>
    </cfRule>
  </conditionalFormatting>
  <conditionalFormatting sqref="H720:L720">
    <cfRule type="expression" dxfId="44" priority="8" stopIfTrue="1">
      <formula>NOT(ISERROR(SEARCH("!",H720)))</formula>
    </cfRule>
  </conditionalFormatting>
  <conditionalFormatting sqref="E777:N779 E743:N745 H748:H749 H740:L740 J749:N749">
    <cfRule type="expression" dxfId="43" priority="9" stopIfTrue="1">
      <formula>$L$6=EUconst_NotRelevant</formula>
    </cfRule>
  </conditionalFormatting>
  <dataValidations count="16">
    <dataValidation type="list" allowBlank="1" showInputMessage="1" showErrorMessage="1" sqref="K161:K166 K238:K243 K304:K309 K370:K375 K436:K441 K502:K507 K568:K573 K634:K639 K700:K705 K766:K771">
      <formula1>CNTR_InformationSourceListISx</formula1>
    </dataValidation>
    <dataValidation type="list" allowBlank="1" showInputMessage="1" showErrorMessage="1" sqref="N161:N166 N238:N243 N304:N309 N370:N375 N436:N441 N502:N507 N568:N573 N634:N639 N700:N705 N766:N771">
      <formula1>AnalysisFrequency</formula1>
    </dataValidation>
    <dataValidation type="list" allowBlank="1" showInputMessage="1" sqref="L161:L166 L238:L243 L304:L309 L370:L375 L436:L441 L502:L507 L568:L573 L634:L639 L700:L705 L766:L771">
      <formula1>CNTR_LaboratoriesListLx</formula1>
    </dataValidation>
    <dataValidation type="list" allowBlank="1" showInputMessage="1" showErrorMessage="1" sqref="I139 I147:I148 I228 I294 I360 I426 I492 I558 I624 I690 I756">
      <formula1>NCVTiers</formula1>
    </dataValidation>
    <dataValidation type="list" allowBlank="1" showInputMessage="1" showErrorMessage="1" sqref="I140:I141 I149 I229:I230 I295:I296 I361:I362 I427:I428 I493:I494 I559:I560 I625:I626 I691:I692 I757:I758">
      <formula1>EFTiers</formula1>
    </dataValidation>
    <dataValidation type="list" allowBlank="1" showInputMessage="1" showErrorMessage="1" sqref="I142 I150 I231 I297 I363 I429 I495 I561 I627 I693 I759">
      <formula1>ConversionFactorTiers</formula1>
    </dataValidation>
    <dataValidation type="list" allowBlank="1" showInputMessage="1" showErrorMessage="1" sqref="I143 I151 I232 I298 I364 I430 I496 I562 I628 I694 I760">
      <formula1>CarbonContentTiers</formula1>
    </dataValidation>
    <dataValidation type="list" allowBlank="1" showInputMessage="1" showErrorMessage="1" sqref="I152 I144 I233 I299 I365 I431 I497 I563 I629 I695 I761">
      <formula1>BiomassTiers</formula1>
    </dataValidation>
    <dataValidation type="list" allowBlank="1" showInputMessage="1" showErrorMessage="1" sqref="H92 H96 H220 H286 H352 H418 H484 H550 H616 H682 H748">
      <formula1>ActivityDataTiers</formula1>
    </dataValidation>
    <dataValidation type="list" allowBlank="1" showInputMessage="1" showErrorMessage="1" sqref="H80:L80 H212:L212 H278:L278 H344:L344 H410:L410 H476:L476 H542:L542 H608:L608 H674:L674 H740:L740">
      <formula1>CNTR_MeasurementInstrumentListMIx</formula1>
    </dataValidation>
    <dataValidation type="list" allowBlank="1" showInputMessage="1" showErrorMessage="1" sqref="L71:L72 L66:L67 L75:L76 L208 L206 L210 L274 L272 L276 L340 L338 L342 L406 L404 L408 L472 L470 L474 L538 L536 L540 L604 L602 L606 L670 L668 L672 L736 L734 L738">
      <formula1>EUconst_TrueFalse</formula1>
    </dataValidation>
    <dataValidation type="list" allowBlank="1" showInputMessage="1" showErrorMessage="1" sqref="H61:H62 H204 H270 H336 H402 H468 H534 H600 H666 H732">
      <formula1>EUconst_OwnerInstrument</formula1>
    </dataValidation>
    <dataValidation type="list" allowBlank="1" showInputMessage="1" showErrorMessage="1" sqref="H52:H53 H200 H266 H332 H398 H464 H530 H596 H662 H728">
      <formula1>EUconst_ActivityDeterminationMethod</formula1>
    </dataValidation>
    <dataValidation type="list" allowBlank="1" showInputMessage="1" showErrorMessage="1" sqref="J163:J166 J240:J243 J306:J309 J372:J375 J438:J441 J504:J507 J570:J573 J636:J639 J702:J705 J768:J771">
      <formula1>PctUnits</formula1>
    </dataValidation>
    <dataValidation type="list" allowBlank="1" showInputMessage="1" showErrorMessage="1" sqref="J161 J238 J304 J370 J436 J502 J568 J634 J700 J766">
      <formula1>NCVUnits</formula1>
    </dataValidation>
    <dataValidation type="list" allowBlank="1" showInputMessage="1" showErrorMessage="1" sqref="J162 J239 J305 J371 J437 J503 J569 J635 J701 J767">
      <formula1>EFUnits</formula1>
    </dataValidation>
  </dataValidations>
  <hyperlinks>
    <hyperlink ref="G2:H2" location="JUMP_a_Content" display="Table of contents"/>
    <hyperlink ref="E4:F4" location="JUMP_E_Bottom" display="End of sheet"/>
    <hyperlink ref="E3:F3" location="JUMP_E_Top" display="Top of sheet"/>
    <hyperlink ref="F783:L783" location="JUMP_F_Top" display="JUMP_F_Top"/>
    <hyperlink ref="G3:H3" location="JUMP_E_1" display="1 to 5"/>
    <hyperlink ref="K2:L2" location="JUMP_F_Top" display="Next sheet"/>
    <hyperlink ref="I2:J2" location="JUMP_D_Top" display="Previous sheet"/>
    <hyperlink ref="K4:L4" location="JUMP_E_6" display="JUMP_E_6"/>
    <hyperlink ref="I3:J3" location="JUMP_E_2" display="JUMP_E_2"/>
    <hyperlink ref="K3:L3" location="JUMP_E_3" display="JUMP_E_3"/>
    <hyperlink ref="G4:H4" location="JUMP_E_4" display="JUMP_E_4"/>
    <hyperlink ref="I4:J4" location="JUMP_E_5" display="JUMP_E_5"/>
  </hyperlinks>
  <pageMargins left="0.78740157480314965" right="0.78740157480314965" top="0.78740157480314965" bottom="0.78740157480314965" header="0.39370078740157483" footer="0.39370078740157483"/>
  <pageSetup paperSize="9" scale="61" fitToHeight="20" orientation="portrait" r:id="rId1"/>
  <headerFooter alignWithMargins="0">
    <oddHeader>&amp;L&amp;F, &amp;A&amp;R&amp;D, &amp;T</oddHeader>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indexed="15"/>
    <pageSetUpPr fitToPage="1"/>
  </sheetPr>
  <dimension ref="A1:Y527"/>
  <sheetViews>
    <sheetView topLeftCell="B1" zoomScaleNormal="100" workbookViewId="0">
      <pane ySplit="4" topLeftCell="A5" activePane="bottomLeft" state="frozen"/>
      <selection activeCell="B2" sqref="B2"/>
      <selection pane="bottomLeft" activeCell="I2" sqref="I2:J2"/>
    </sheetView>
  </sheetViews>
  <sheetFormatPr defaultColWidth="11.42578125" defaultRowHeight="12.75" x14ac:dyDescent="0.2"/>
  <cols>
    <col min="1" max="1" width="2.7109375" style="77" hidden="1" customWidth="1"/>
    <col min="2" max="2" width="2.7109375" style="97" customWidth="1"/>
    <col min="3" max="3" width="4.7109375" style="97" customWidth="1"/>
    <col min="4" max="4" width="4.7109375" style="13" customWidth="1"/>
    <col min="5" max="14" width="12.7109375" style="97" customWidth="1"/>
    <col min="15" max="15" width="5" style="97" customWidth="1"/>
    <col min="16" max="16" width="27.5703125" style="77" hidden="1" customWidth="1"/>
    <col min="17" max="23" width="12.7109375" style="77" hidden="1" customWidth="1"/>
    <col min="24" max="25" width="9.140625" style="77" hidden="1" customWidth="1"/>
    <col min="26" max="16384" width="11.42578125" style="97"/>
  </cols>
  <sheetData>
    <row r="1" spans="1:25" ht="13.5" hidden="1" thickBot="1" x14ac:dyDescent="0.25">
      <c r="A1" s="79" t="s">
        <v>322</v>
      </c>
      <c r="B1" s="90"/>
      <c r="C1" s="90"/>
      <c r="D1" s="132"/>
      <c r="E1" s="90"/>
      <c r="F1" s="90"/>
      <c r="G1" s="90"/>
      <c r="H1" s="90"/>
      <c r="I1" s="90"/>
      <c r="J1" s="90"/>
      <c r="K1" s="90"/>
      <c r="L1" s="90"/>
      <c r="M1" s="90"/>
      <c r="N1" s="90"/>
      <c r="O1" s="90"/>
      <c r="P1" s="79" t="s">
        <v>322</v>
      </c>
      <c r="Q1" s="79" t="s">
        <v>322</v>
      </c>
      <c r="R1" s="79" t="s">
        <v>322</v>
      </c>
      <c r="S1" s="79" t="s">
        <v>322</v>
      </c>
      <c r="T1" s="79" t="s">
        <v>322</v>
      </c>
      <c r="U1" s="79" t="s">
        <v>322</v>
      </c>
      <c r="V1" s="79" t="s">
        <v>322</v>
      </c>
      <c r="W1" s="79" t="s">
        <v>322</v>
      </c>
      <c r="X1" s="79" t="s">
        <v>322</v>
      </c>
      <c r="Y1" s="79" t="s">
        <v>322</v>
      </c>
    </row>
    <row r="2" spans="1:25" ht="13.5" customHeight="1" thickBot="1" x14ac:dyDescent="0.25">
      <c r="A2" s="79"/>
      <c r="B2" s="962" t="str">
        <f>Translations!$B$551</f>
        <v>F. Metoda de măsurare</v>
      </c>
      <c r="C2" s="963"/>
      <c r="D2" s="964"/>
      <c r="E2" s="973" t="str">
        <f>Translations!$B$59</f>
        <v>Zona de navigare:</v>
      </c>
      <c r="F2" s="939"/>
      <c r="G2" s="930" t="str">
        <f>Translations!$B$60</f>
        <v>Cuprins</v>
      </c>
      <c r="H2" s="931"/>
      <c r="I2" s="930" t="str">
        <f>Translations!$B$61</f>
        <v>Foaia precedentă</v>
      </c>
      <c r="J2" s="931"/>
      <c r="K2" s="930" t="str">
        <f>Translations!$B$62</f>
        <v>Foaia următoare</v>
      </c>
      <c r="L2" s="931"/>
      <c r="M2" s="932"/>
      <c r="N2" s="933"/>
      <c r="O2" s="7"/>
      <c r="P2" s="293"/>
    </row>
    <row r="3" spans="1:25" ht="12.75" customHeight="1" x14ac:dyDescent="0.2">
      <c r="A3" s="79"/>
      <c r="B3" s="965"/>
      <c r="C3" s="966"/>
      <c r="D3" s="967"/>
      <c r="E3" s="935" t="str">
        <f>Translations!$B$63</f>
        <v>Începutul foii</v>
      </c>
      <c r="F3" s="935"/>
      <c r="G3" s="935" t="str">
        <f>Translations!$B$552</f>
        <v>Măsurarea emisiilor</v>
      </c>
      <c r="H3" s="935"/>
      <c r="I3" s="935" t="str">
        <f>Translations!$B$188</f>
        <v>Puncte de măsurare</v>
      </c>
      <c r="J3" s="935"/>
      <c r="K3" s="935"/>
      <c r="L3" s="935"/>
      <c r="M3" s="936"/>
      <c r="N3" s="937"/>
      <c r="O3" s="7"/>
      <c r="P3" s="293"/>
    </row>
    <row r="4" spans="1:25" ht="13.5" customHeight="1" thickBot="1" x14ac:dyDescent="0.25">
      <c r="A4" s="79"/>
      <c r="B4" s="968"/>
      <c r="C4" s="969"/>
      <c r="D4" s="970"/>
      <c r="E4" s="935" t="str">
        <f>Translations!$B$64</f>
        <v>Sfârșitul foii</v>
      </c>
      <c r="F4" s="935"/>
      <c r="G4" s="935" t="str">
        <f>Translations!$B$553</f>
        <v>Gestionare și proceduri</v>
      </c>
      <c r="H4" s="935"/>
      <c r="I4" s="935"/>
      <c r="J4" s="935"/>
      <c r="K4" s="935"/>
      <c r="L4" s="935"/>
      <c r="M4" s="936"/>
      <c r="N4" s="937"/>
      <c r="O4" s="7"/>
      <c r="P4" s="293"/>
    </row>
    <row r="5" spans="1:25" ht="12.75" customHeight="1" thickBot="1" x14ac:dyDescent="0.25">
      <c r="B5" s="8"/>
      <c r="C5" s="9"/>
      <c r="D5" s="11"/>
      <c r="E5" s="10"/>
      <c r="F5" s="11"/>
      <c r="G5" s="11"/>
      <c r="H5" s="11"/>
      <c r="I5" s="8"/>
      <c r="J5" s="8"/>
      <c r="K5" s="8"/>
      <c r="L5" s="8"/>
      <c r="M5" s="7"/>
      <c r="N5" s="7"/>
      <c r="O5" s="7"/>
      <c r="P5" s="293"/>
      <c r="Y5" s="77" t="s">
        <v>88</v>
      </c>
    </row>
    <row r="6" spans="1:25" s="217" customFormat="1" ht="25.5" customHeight="1" thickBot="1" x14ac:dyDescent="0.25">
      <c r="A6" s="288"/>
      <c r="B6" s="44"/>
      <c r="C6" s="971" t="str">
        <f>Translations!$B$20</f>
        <v>F. Metode bazate pe măsurare</v>
      </c>
      <c r="D6" s="971"/>
      <c r="E6" s="971"/>
      <c r="F6" s="971"/>
      <c r="G6" s="971"/>
      <c r="H6" s="971"/>
      <c r="I6" s="971"/>
      <c r="J6" s="971"/>
      <c r="K6" s="971"/>
      <c r="L6" s="1169" t="str">
        <f>IF(OR(CNTR_InstHasMeasurement=TRUE,CNTR_InstHasN2O=TRUE,CNTR_InstHasTransferredCO2=TRUE),EUconst_Relevant,IF(COUNTA(CNTR_ListRelevantSections)&gt;0,EUconst_NotRelevant,EUconst_Relevant))</f>
        <v>relevant</v>
      </c>
      <c r="M6" s="1170"/>
      <c r="N6" s="1171"/>
      <c r="O6" s="46"/>
      <c r="P6" s="294"/>
      <c r="Q6" s="288"/>
      <c r="R6" s="288"/>
      <c r="S6" s="288"/>
      <c r="T6" s="288"/>
      <c r="U6" s="288"/>
      <c r="V6" s="288"/>
      <c r="W6" s="77"/>
      <c r="X6" s="477"/>
      <c r="Y6" s="428" t="b">
        <f>IF(L6=EUconst_NotRelevant,TRUE,FALSE)</f>
        <v>0</v>
      </c>
    </row>
    <row r="7" spans="1:25" s="217" customFormat="1" ht="5.0999999999999996" customHeight="1" x14ac:dyDescent="0.2">
      <c r="A7" s="288"/>
      <c r="B7" s="44"/>
      <c r="C7" s="251"/>
      <c r="D7" s="257"/>
      <c r="E7" s="251"/>
      <c r="F7" s="251"/>
      <c r="G7" s="251"/>
      <c r="H7" s="251"/>
      <c r="I7" s="251"/>
      <c r="J7" s="251"/>
      <c r="K7" s="251"/>
      <c r="L7" s="254"/>
      <c r="M7" s="254"/>
      <c r="N7" s="254"/>
      <c r="O7" s="46"/>
      <c r="P7" s="294"/>
      <c r="Q7" s="288"/>
      <c r="R7" s="288"/>
      <c r="S7" s="288"/>
      <c r="T7" s="288"/>
      <c r="U7" s="288"/>
      <c r="V7" s="288"/>
      <c r="W7" s="77"/>
      <c r="X7" s="477"/>
      <c r="Y7" s="477"/>
    </row>
    <row r="8" spans="1:25" x14ac:dyDescent="0.2">
      <c r="K8" s="1085" t="str">
        <f>IF(L6=EUconst_NotRelevant,HYPERLINK("#JUMP_G_Top",EUconst_MsgNextSheet),HYPERLINK("",EUconst_MsgEnterThisSection))</f>
        <v>Introduceți date în această secțiune</v>
      </c>
      <c r="L8" s="1085"/>
      <c r="M8" s="1085"/>
      <c r="N8" s="1085"/>
      <c r="O8" s="46"/>
    </row>
    <row r="9" spans="1:25" ht="5.0999999999999996" customHeight="1" x14ac:dyDescent="0.2">
      <c r="A9" s="291"/>
      <c r="B9" s="31"/>
      <c r="C9" s="31"/>
      <c r="D9" s="518"/>
      <c r="E9" s="483"/>
      <c r="F9" s="366"/>
      <c r="G9" s="483"/>
      <c r="H9" s="483"/>
      <c r="I9" s="483"/>
      <c r="J9" s="483"/>
      <c r="K9" s="483"/>
      <c r="L9" s="483"/>
      <c r="M9" s="483"/>
      <c r="N9" s="483"/>
      <c r="O9" s="46"/>
    </row>
    <row r="10" spans="1:25" s="44" customFormat="1" ht="18.75" customHeight="1" x14ac:dyDescent="0.2">
      <c r="A10" s="288"/>
      <c r="B10" s="490"/>
      <c r="C10" s="65">
        <v>9</v>
      </c>
      <c r="D10" s="1025" t="str">
        <f>Translations!$B$21</f>
        <v xml:space="preserve">Măsurarea emisiilor de CO2 și de N2O </v>
      </c>
      <c r="E10" s="1025"/>
      <c r="F10" s="1025"/>
      <c r="G10" s="1025"/>
      <c r="H10" s="1025"/>
      <c r="I10" s="1025"/>
      <c r="J10" s="1025"/>
      <c r="K10" s="1025"/>
      <c r="L10" s="1025"/>
      <c r="M10" s="1025"/>
      <c r="N10" s="1025"/>
      <c r="O10" s="46"/>
      <c r="P10" s="77"/>
      <c r="Q10" s="77"/>
      <c r="R10" s="77"/>
      <c r="S10" s="77"/>
      <c r="T10" s="77"/>
      <c r="U10" s="77"/>
      <c r="V10" s="77"/>
      <c r="W10" s="77"/>
      <c r="X10" s="288"/>
      <c r="Y10" s="288"/>
    </row>
    <row r="11" spans="1:25" ht="12.75" customHeight="1" x14ac:dyDescent="0.2">
      <c r="B11" s="489"/>
      <c r="C11" s="489"/>
      <c r="D11" s="359"/>
      <c r="E11" s="519"/>
      <c r="F11" s="520"/>
      <c r="G11" s="520"/>
      <c r="H11" s="520"/>
      <c r="I11" s="520"/>
      <c r="J11" s="520"/>
      <c r="K11" s="520"/>
      <c r="L11" s="520"/>
      <c r="M11" s="520"/>
      <c r="N11" s="520"/>
      <c r="O11" s="46"/>
    </row>
    <row r="12" spans="1:25" ht="12.75" customHeight="1" x14ac:dyDescent="0.2">
      <c r="B12" s="489"/>
      <c r="C12" s="489"/>
      <c r="D12" s="359"/>
      <c r="E12" s="957" t="str">
        <f>Translations!$B$554</f>
        <v>Notă: Prezenta secțiune trebuie completată pentru măsurarea continuă a emisiilor de CO2, precum și a emisiilor de N2O.</v>
      </c>
      <c r="F12" s="957"/>
      <c r="G12" s="957"/>
      <c r="H12" s="957"/>
      <c r="I12" s="957"/>
      <c r="J12" s="957"/>
      <c r="K12" s="957"/>
      <c r="L12" s="957"/>
      <c r="M12" s="957"/>
      <c r="N12" s="957"/>
      <c r="O12" s="46"/>
    </row>
    <row r="13" spans="1:25" ht="12.75" customHeight="1" x14ac:dyDescent="0.2">
      <c r="B13" s="489"/>
      <c r="C13" s="489"/>
      <c r="D13" s="359"/>
      <c r="E13" s="957" t="str">
        <f>Translations!$B$1200</f>
        <v>Mai mult, unele dintre informațiile necesare pentru monitorizarea CO2 și N2O transferați și CO2 inerent trebuie să fie raportate aici.</v>
      </c>
      <c r="F13" s="957"/>
      <c r="G13" s="957"/>
      <c r="H13" s="957"/>
      <c r="I13" s="957"/>
      <c r="J13" s="957"/>
      <c r="K13" s="957"/>
      <c r="L13" s="957"/>
      <c r="M13" s="957"/>
      <c r="N13" s="957"/>
      <c r="O13" s="46"/>
    </row>
    <row r="14" spans="1:25" ht="12.75" customHeight="1" x14ac:dyDescent="0.2">
      <c r="B14" s="489"/>
      <c r="C14" s="489"/>
      <c r="D14" s="521"/>
      <c r="E14" s="489"/>
      <c r="F14" s="489"/>
      <c r="G14" s="489"/>
      <c r="H14" s="489"/>
      <c r="I14" s="489"/>
      <c r="J14" s="489"/>
      <c r="K14" s="489"/>
      <c r="L14" s="489"/>
      <c r="M14" s="489"/>
      <c r="N14" s="489"/>
      <c r="O14" s="46"/>
    </row>
    <row r="15" spans="1:25" ht="16.5" customHeight="1" x14ac:dyDescent="0.2">
      <c r="B15" s="489"/>
      <c r="C15" s="489"/>
      <c r="D15" s="31" t="s">
        <v>311</v>
      </c>
      <c r="E15" s="1114" t="str">
        <f>Translations!$B$556</f>
        <v>Descrierea metodei bazate pe măsurare</v>
      </c>
      <c r="F15" s="1114"/>
      <c r="G15" s="1114"/>
      <c r="H15" s="1114"/>
      <c r="I15" s="1114"/>
      <c r="J15" s="1114"/>
      <c r="K15" s="1114"/>
      <c r="L15" s="1114"/>
      <c r="M15" s="1114"/>
      <c r="N15" s="1114"/>
      <c r="O15" s="46"/>
    </row>
    <row r="16" spans="1:25" ht="25.5" customHeight="1" x14ac:dyDescent="0.2">
      <c r="B16" s="489"/>
      <c r="C16" s="489"/>
      <c r="D16" s="31"/>
      <c r="E16" s="1026" t="str">
        <f>Translations!$B$557</f>
        <v>Furnizați, în caseta de mai jos, o scurtă descriere a metodei de măsurare utilizate pentru a determina emisiile anuale de CO2 sau de N2O. Dacă se măsoară N2O, includeți metoda de transformare a acestor emisii în CO2(e).</v>
      </c>
      <c r="F16" s="1026"/>
      <c r="G16" s="1026"/>
      <c r="H16" s="1026"/>
      <c r="I16" s="1026"/>
      <c r="J16" s="1026"/>
      <c r="K16" s="1026"/>
      <c r="L16" s="1026"/>
      <c r="M16" s="1026"/>
      <c r="N16" s="1026"/>
      <c r="O16" s="46"/>
    </row>
    <row r="17" spans="1:25" ht="38.85" customHeight="1" x14ac:dyDescent="0.2">
      <c r="B17" s="489"/>
      <c r="C17" s="489"/>
      <c r="D17" s="523"/>
      <c r="E17" s="1026" t="str">
        <f>Translations!$B$558</f>
        <v xml:space="preserve">Descrierea trebuie să includă tipul de instrument(e) utilizat(e), dacă măsurătorile sunt efectuate în condiții de umiditate sau normale, formulele pentru aplicarea factorilor de corecție (p, T, O2 și H2O). Dacă se aplică EN 14181, trebuie precizați factorii de calibrare necesari pentru procedurile QAL2. Dacă se calculează volumul gazelor de ardere, descrieți pe scurt metoda de determinare a volumului gazelor de ardere. </v>
      </c>
      <c r="F17" s="1026"/>
      <c r="G17" s="1026"/>
      <c r="H17" s="1026"/>
      <c r="I17" s="1026"/>
      <c r="J17" s="1026"/>
      <c r="K17" s="1026"/>
      <c r="L17" s="1026"/>
      <c r="M17" s="1026"/>
      <c r="N17" s="1026"/>
      <c r="O17" s="46"/>
    </row>
    <row r="18" spans="1:25" ht="25.5" customHeight="1" x14ac:dyDescent="0.2">
      <c r="B18" s="489"/>
      <c r="C18" s="489"/>
      <c r="D18" s="523"/>
      <c r="E18" s="1026" t="str">
        <f>Translations!$B$559</f>
        <v>Descrieți modul în care sunt determinate emisiile anuale pe baza datelor privind concentrația și debitul gazelor de ardere, ținând seama de frecvența determinării concentrației și a debitului gazelor de ardere. Includeți, de asemenea, modul în care sunt înlocuite datele în cazul în care nu se pot determina ore de date valabile.</v>
      </c>
      <c r="F18" s="1026"/>
      <c r="G18" s="1026"/>
      <c r="H18" s="1026"/>
      <c r="I18" s="1026"/>
      <c r="J18" s="1026"/>
      <c r="K18" s="1026"/>
      <c r="L18" s="1026"/>
      <c r="M18" s="1026"/>
      <c r="N18" s="1026"/>
      <c r="O18" s="46"/>
    </row>
    <row r="19" spans="1:25" ht="12.75" customHeight="1" x14ac:dyDescent="0.2">
      <c r="B19" s="489"/>
      <c r="C19" s="489"/>
      <c r="D19" s="523"/>
      <c r="E19" s="1055" t="str">
        <f>Translations!$B$560</f>
        <v>Dacă este cazul, descrieți și metodologia prin care sunt determinate emisiile provenite din biomasă (utilizând o metodă de calcul) pentru scăderea acestora din totalul emisiilor.</v>
      </c>
      <c r="F19" s="1055"/>
      <c r="G19" s="1055"/>
      <c r="H19" s="1055"/>
      <c r="I19" s="1055"/>
      <c r="J19" s="1055"/>
      <c r="K19" s="1055"/>
      <c r="L19" s="1055"/>
      <c r="M19" s="1055"/>
      <c r="N19" s="1055"/>
      <c r="O19" s="46"/>
    </row>
    <row r="20" spans="1:25" s="138" customFormat="1" ht="25.5" customHeight="1" x14ac:dyDescent="0.2">
      <c r="A20" s="77"/>
      <c r="C20" s="395"/>
      <c r="E20" s="1026" t="str">
        <f>Translations!$B$195</f>
        <v>Această descriere ar trebui să furnizeze informațiile de legătură necesare pentru a înțelege modul în care informațiile introduse în alte părți ale acestui model sunt utilizate împreună pentru calcularea emisiilor. Această descriere poate fi scurtă, precum exemplul dat în foaia D_CalculationBasedApproaches, secțiunea 7(a).</v>
      </c>
      <c r="F20" s="1026"/>
      <c r="G20" s="1026"/>
      <c r="H20" s="1026"/>
      <c r="I20" s="1026"/>
      <c r="J20" s="1026"/>
      <c r="K20" s="1026"/>
      <c r="L20" s="1026"/>
      <c r="M20" s="1026"/>
      <c r="N20" s="1026"/>
      <c r="O20" s="46"/>
      <c r="P20" s="410"/>
      <c r="Q20" s="410"/>
      <c r="R20" s="410"/>
      <c r="S20" s="410"/>
      <c r="T20" s="410"/>
      <c r="U20" s="410"/>
      <c r="V20" s="410"/>
      <c r="W20" s="410"/>
      <c r="X20" s="410"/>
      <c r="Y20" s="410"/>
    </row>
    <row r="21" spans="1:25" ht="5.0999999999999996" customHeight="1" x14ac:dyDescent="0.2">
      <c r="B21" s="489"/>
      <c r="C21" s="489"/>
      <c r="D21" s="521"/>
      <c r="E21" s="366"/>
      <c r="F21" s="505"/>
      <c r="G21" s="505"/>
      <c r="H21" s="505"/>
      <c r="I21" s="505"/>
      <c r="J21" s="505"/>
      <c r="K21" s="505"/>
      <c r="L21" s="505"/>
      <c r="M21" s="489"/>
      <c r="N21" s="489"/>
      <c r="O21" s="46"/>
    </row>
    <row r="22" spans="1:25" ht="12.75" customHeight="1" x14ac:dyDescent="0.2">
      <c r="B22" s="489"/>
      <c r="C22" s="489"/>
      <c r="D22" s="521"/>
      <c r="E22" s="1102"/>
      <c r="F22" s="1103"/>
      <c r="G22" s="1103"/>
      <c r="H22" s="1103"/>
      <c r="I22" s="1103"/>
      <c r="J22" s="1103"/>
      <c r="K22" s="1103"/>
      <c r="L22" s="1103"/>
      <c r="M22" s="1103"/>
      <c r="N22" s="1104"/>
      <c r="O22" s="46"/>
    </row>
    <row r="23" spans="1:25" ht="12.75" customHeight="1" x14ac:dyDescent="0.2">
      <c r="B23" s="489"/>
      <c r="C23" s="489"/>
      <c r="D23" s="521"/>
      <c r="E23" s="1021"/>
      <c r="F23" s="1022"/>
      <c r="G23" s="1022"/>
      <c r="H23" s="1022"/>
      <c r="I23" s="1022"/>
      <c r="J23" s="1022"/>
      <c r="K23" s="1022"/>
      <c r="L23" s="1022"/>
      <c r="M23" s="1022"/>
      <c r="N23" s="1023"/>
      <c r="O23" s="46"/>
    </row>
    <row r="24" spans="1:25" ht="12.75" customHeight="1" x14ac:dyDescent="0.2">
      <c r="B24" s="489"/>
      <c r="C24" s="489"/>
      <c r="D24" s="521"/>
      <c r="E24" s="1021"/>
      <c r="F24" s="1022"/>
      <c r="G24" s="1022"/>
      <c r="H24" s="1022"/>
      <c r="I24" s="1022"/>
      <c r="J24" s="1022"/>
      <c r="K24" s="1022"/>
      <c r="L24" s="1022"/>
      <c r="M24" s="1022"/>
      <c r="N24" s="1023"/>
      <c r="O24" s="46"/>
    </row>
    <row r="25" spans="1:25" ht="12.75" customHeight="1" x14ac:dyDescent="0.2">
      <c r="B25" s="489"/>
      <c r="C25" s="489"/>
      <c r="D25" s="521"/>
      <c r="E25" s="1021"/>
      <c r="F25" s="1022"/>
      <c r="G25" s="1022"/>
      <c r="H25" s="1022"/>
      <c r="I25" s="1022"/>
      <c r="J25" s="1022"/>
      <c r="K25" s="1022"/>
      <c r="L25" s="1022"/>
      <c r="M25" s="1022"/>
      <c r="N25" s="1023"/>
      <c r="O25" s="46"/>
    </row>
    <row r="26" spans="1:25" ht="12.75" customHeight="1" x14ac:dyDescent="0.2">
      <c r="B26" s="489"/>
      <c r="C26" s="489"/>
      <c r="D26" s="521"/>
      <c r="E26" s="1021"/>
      <c r="F26" s="1022"/>
      <c r="G26" s="1022"/>
      <c r="H26" s="1022"/>
      <c r="I26" s="1022"/>
      <c r="J26" s="1022"/>
      <c r="K26" s="1022"/>
      <c r="L26" s="1022"/>
      <c r="M26" s="1022"/>
      <c r="N26" s="1023"/>
      <c r="O26" s="46"/>
    </row>
    <row r="27" spans="1:25" ht="12.75" customHeight="1" x14ac:dyDescent="0.2">
      <c r="B27" s="489"/>
      <c r="C27" s="489"/>
      <c r="D27" s="521"/>
      <c r="E27" s="1021"/>
      <c r="F27" s="1022"/>
      <c r="G27" s="1022"/>
      <c r="H27" s="1022"/>
      <c r="I27" s="1022"/>
      <c r="J27" s="1022"/>
      <c r="K27" s="1022"/>
      <c r="L27" s="1022"/>
      <c r="M27" s="1022"/>
      <c r="N27" s="1023"/>
      <c r="O27" s="46"/>
    </row>
    <row r="28" spans="1:25" ht="12.75" customHeight="1" x14ac:dyDescent="0.2">
      <c r="B28" s="489"/>
      <c r="C28" s="489"/>
      <c r="D28" s="521"/>
      <c r="E28" s="1021"/>
      <c r="F28" s="1022"/>
      <c r="G28" s="1022"/>
      <c r="H28" s="1022"/>
      <c r="I28" s="1022"/>
      <c r="J28" s="1022"/>
      <c r="K28" s="1022"/>
      <c r="L28" s="1022"/>
      <c r="M28" s="1022"/>
      <c r="N28" s="1023"/>
      <c r="O28" s="46"/>
    </row>
    <row r="29" spans="1:25" ht="12.75" customHeight="1" x14ac:dyDescent="0.2">
      <c r="B29" s="489"/>
      <c r="C29" s="489"/>
      <c r="D29" s="521"/>
      <c r="E29" s="1021"/>
      <c r="F29" s="1022"/>
      <c r="G29" s="1022"/>
      <c r="H29" s="1022"/>
      <c r="I29" s="1022"/>
      <c r="J29" s="1022"/>
      <c r="K29" s="1022"/>
      <c r="L29" s="1022"/>
      <c r="M29" s="1022"/>
      <c r="N29" s="1023"/>
      <c r="O29" s="46"/>
    </row>
    <row r="30" spans="1:25" ht="12.75" customHeight="1" x14ac:dyDescent="0.2">
      <c r="B30" s="489"/>
      <c r="C30" s="489"/>
      <c r="D30" s="521"/>
      <c r="E30" s="1021"/>
      <c r="F30" s="1022"/>
      <c r="G30" s="1022"/>
      <c r="H30" s="1022"/>
      <c r="I30" s="1022"/>
      <c r="J30" s="1022"/>
      <c r="K30" s="1022"/>
      <c r="L30" s="1022"/>
      <c r="M30" s="1022"/>
      <c r="N30" s="1023"/>
      <c r="O30" s="46"/>
    </row>
    <row r="31" spans="1:25" ht="12.75" customHeight="1" x14ac:dyDescent="0.2">
      <c r="B31" s="489"/>
      <c r="C31" s="489"/>
      <c r="D31" s="521"/>
      <c r="E31" s="1021"/>
      <c r="F31" s="1022"/>
      <c r="G31" s="1022"/>
      <c r="H31" s="1022"/>
      <c r="I31" s="1022"/>
      <c r="J31" s="1022"/>
      <c r="K31" s="1022"/>
      <c r="L31" s="1022"/>
      <c r="M31" s="1022"/>
      <c r="N31" s="1023"/>
      <c r="O31" s="46"/>
    </row>
    <row r="32" spans="1:25" ht="12.75" customHeight="1" x14ac:dyDescent="0.2">
      <c r="B32" s="489"/>
      <c r="C32" s="489"/>
      <c r="D32" s="521"/>
      <c r="E32" s="1021"/>
      <c r="F32" s="1022"/>
      <c r="G32" s="1022"/>
      <c r="H32" s="1022"/>
      <c r="I32" s="1022"/>
      <c r="J32" s="1022"/>
      <c r="K32" s="1022"/>
      <c r="L32" s="1022"/>
      <c r="M32" s="1022"/>
      <c r="N32" s="1023"/>
      <c r="O32" s="46"/>
    </row>
    <row r="33" spans="2:25" ht="12.75" customHeight="1" x14ac:dyDescent="0.2">
      <c r="B33" s="489"/>
      <c r="C33" s="489"/>
      <c r="D33" s="521"/>
      <c r="E33" s="1021"/>
      <c r="F33" s="1022"/>
      <c r="G33" s="1022"/>
      <c r="H33" s="1022"/>
      <c r="I33" s="1022"/>
      <c r="J33" s="1022"/>
      <c r="K33" s="1022"/>
      <c r="L33" s="1022"/>
      <c r="M33" s="1022"/>
      <c r="N33" s="1023"/>
      <c r="O33" s="46"/>
    </row>
    <row r="34" spans="2:25" ht="12.75" customHeight="1" x14ac:dyDescent="0.2">
      <c r="B34" s="489"/>
      <c r="C34" s="489"/>
      <c r="D34" s="521"/>
      <c r="E34" s="1021"/>
      <c r="F34" s="1022"/>
      <c r="G34" s="1022"/>
      <c r="H34" s="1022"/>
      <c r="I34" s="1022"/>
      <c r="J34" s="1022"/>
      <c r="K34" s="1022"/>
      <c r="L34" s="1022"/>
      <c r="M34" s="1022"/>
      <c r="N34" s="1023"/>
      <c r="O34" s="46"/>
    </row>
    <row r="35" spans="2:25" ht="12.75" customHeight="1" x14ac:dyDescent="0.2">
      <c r="B35" s="489"/>
      <c r="C35" s="489"/>
      <c r="D35" s="521"/>
      <c r="E35" s="1021"/>
      <c r="F35" s="1022"/>
      <c r="G35" s="1022"/>
      <c r="H35" s="1022"/>
      <c r="I35" s="1022"/>
      <c r="J35" s="1022"/>
      <c r="K35" s="1022"/>
      <c r="L35" s="1022"/>
      <c r="M35" s="1022"/>
      <c r="N35" s="1023"/>
      <c r="O35" s="46"/>
    </row>
    <row r="36" spans="2:25" ht="12.75" customHeight="1" x14ac:dyDescent="0.2">
      <c r="B36" s="489"/>
      <c r="C36" s="489"/>
      <c r="D36" s="521"/>
      <c r="E36" s="1021"/>
      <c r="F36" s="1022"/>
      <c r="G36" s="1022"/>
      <c r="H36" s="1022"/>
      <c r="I36" s="1022"/>
      <c r="J36" s="1022"/>
      <c r="K36" s="1022"/>
      <c r="L36" s="1022"/>
      <c r="M36" s="1022"/>
      <c r="N36" s="1023"/>
      <c r="O36" s="46"/>
    </row>
    <row r="37" spans="2:25" ht="12.75" customHeight="1" x14ac:dyDescent="0.2">
      <c r="B37" s="489"/>
      <c r="C37" s="489"/>
      <c r="D37" s="521"/>
      <c r="E37" s="1021"/>
      <c r="F37" s="1022"/>
      <c r="G37" s="1022"/>
      <c r="H37" s="1022"/>
      <c r="I37" s="1022"/>
      <c r="J37" s="1022"/>
      <c r="K37" s="1022"/>
      <c r="L37" s="1022"/>
      <c r="M37" s="1022"/>
      <c r="N37" s="1023"/>
      <c r="O37" s="46"/>
    </row>
    <row r="38" spans="2:25" ht="12.75" customHeight="1" x14ac:dyDescent="0.2">
      <c r="B38" s="489"/>
      <c r="C38" s="489"/>
      <c r="D38" s="521"/>
      <c r="E38" s="1021"/>
      <c r="F38" s="1022"/>
      <c r="G38" s="1022"/>
      <c r="H38" s="1022"/>
      <c r="I38" s="1022"/>
      <c r="J38" s="1022"/>
      <c r="K38" s="1022"/>
      <c r="L38" s="1022"/>
      <c r="M38" s="1022"/>
      <c r="N38" s="1023"/>
      <c r="O38" s="46"/>
    </row>
    <row r="39" spans="2:25" ht="12.75" customHeight="1" x14ac:dyDescent="0.2">
      <c r="B39" s="489"/>
      <c r="C39" s="489"/>
      <c r="D39" s="521"/>
      <c r="E39" s="1021"/>
      <c r="F39" s="1022"/>
      <c r="G39" s="1022"/>
      <c r="H39" s="1022"/>
      <c r="I39" s="1022"/>
      <c r="J39" s="1022"/>
      <c r="K39" s="1022"/>
      <c r="L39" s="1022"/>
      <c r="M39" s="1022"/>
      <c r="N39" s="1023"/>
      <c r="O39" s="46"/>
    </row>
    <row r="40" spans="2:25" ht="12.75" customHeight="1" x14ac:dyDescent="0.2">
      <c r="B40" s="489"/>
      <c r="C40" s="489"/>
      <c r="D40" s="521"/>
      <c r="E40" s="1021"/>
      <c r="F40" s="1022"/>
      <c r="G40" s="1022"/>
      <c r="H40" s="1022"/>
      <c r="I40" s="1022"/>
      <c r="J40" s="1022"/>
      <c r="K40" s="1022"/>
      <c r="L40" s="1022"/>
      <c r="M40" s="1022"/>
      <c r="N40" s="1023"/>
      <c r="O40" s="46"/>
    </row>
    <row r="41" spans="2:25" ht="12.75" customHeight="1" x14ac:dyDescent="0.2">
      <c r="B41" s="489"/>
      <c r="C41" s="489"/>
      <c r="D41" s="521"/>
      <c r="E41" s="1039"/>
      <c r="F41" s="1040"/>
      <c r="G41" s="1040"/>
      <c r="H41" s="1040"/>
      <c r="I41" s="1040"/>
      <c r="J41" s="1040"/>
      <c r="K41" s="1040"/>
      <c r="L41" s="1040"/>
      <c r="M41" s="1040"/>
      <c r="N41" s="1041"/>
      <c r="O41" s="46"/>
    </row>
    <row r="42" spans="2:25" ht="12.75" customHeight="1" x14ac:dyDescent="0.2">
      <c r="B42" s="489"/>
      <c r="C42" s="489"/>
      <c r="D42" s="521"/>
      <c r="E42" s="507"/>
      <c r="F42" s="507"/>
      <c r="G42" s="507"/>
      <c r="H42" s="507"/>
      <c r="I42" s="507"/>
      <c r="J42" s="507"/>
      <c r="K42" s="507"/>
      <c r="L42" s="507"/>
      <c r="M42" s="508"/>
      <c r="N42" s="508"/>
      <c r="O42" s="46"/>
    </row>
    <row r="43" spans="2:25" ht="12.75" customHeight="1" x14ac:dyDescent="0.2">
      <c r="B43" s="489"/>
      <c r="C43" s="489"/>
      <c r="D43" s="525" t="s">
        <v>313</v>
      </c>
      <c r="E43" s="1114" t="str">
        <f>Translations!$B$561</f>
        <v>Diagramă de proces, în cazul în care este solicitată de autoritatea competentă:</v>
      </c>
      <c r="F43" s="1114"/>
      <c r="G43" s="1114"/>
      <c r="H43" s="1114"/>
      <c r="I43" s="1098"/>
      <c r="J43" s="1071"/>
      <c r="K43" s="1071"/>
      <c r="L43" s="1071"/>
      <c r="M43" s="1071"/>
      <c r="N43" s="1071"/>
      <c r="O43" s="46"/>
      <c r="P43" s="295"/>
      <c r="Q43" s="295"/>
      <c r="R43" s="295"/>
      <c r="V43" s="444"/>
      <c r="Y43" s="415" t="b">
        <f>CNTR_SmallEmitter=TRUE</f>
        <v>0</v>
      </c>
    </row>
    <row r="44" spans="2:25" ht="25.5" customHeight="1" x14ac:dyDescent="0.2">
      <c r="B44" s="489"/>
      <c r="C44" s="489"/>
      <c r="D44" s="521"/>
      <c r="E44" s="1026" t="str">
        <f>Translations!$B$562</f>
        <v>Furnizați o diagramă de proces conținând toate punctele de emisie relevante în timpul funcționării normale și în timpul operațiunilor „atipice”, adică în timpul etapelor restrictive și de tranziție, inclusiv în timpul defecţiunilor sau în timpul perioadelor de punere în funcțiune.</v>
      </c>
      <c r="F44" s="1165"/>
      <c r="G44" s="1165"/>
      <c r="H44" s="1165"/>
      <c r="I44" s="1165"/>
      <c r="J44" s="1165"/>
      <c r="K44" s="1165"/>
      <c r="L44" s="1165"/>
      <c r="M44" s="1165"/>
      <c r="N44" s="1165"/>
      <c r="O44" s="46"/>
      <c r="P44" s="295"/>
      <c r="Q44" s="295"/>
      <c r="R44" s="295"/>
    </row>
    <row r="45" spans="2:25" ht="12.75" customHeight="1" x14ac:dyDescent="0.2">
      <c r="B45" s="489"/>
      <c r="C45" s="489"/>
      <c r="D45" s="521"/>
      <c r="E45" s="506"/>
      <c r="F45" s="506"/>
      <c r="G45" s="506"/>
      <c r="H45" s="506"/>
      <c r="I45" s="506"/>
      <c r="J45" s="506"/>
      <c r="K45" s="506"/>
      <c r="L45" s="506"/>
      <c r="M45" s="506"/>
      <c r="N45" s="506"/>
      <c r="O45" s="46"/>
      <c r="P45" s="295"/>
      <c r="Q45" s="295"/>
      <c r="R45" s="295"/>
    </row>
    <row r="46" spans="2:25" ht="12.75" customHeight="1" x14ac:dyDescent="0.2">
      <c r="B46" s="489"/>
      <c r="C46" s="489"/>
      <c r="D46" s="31" t="s">
        <v>186</v>
      </c>
      <c r="E46" s="873" t="str">
        <f>Translations!$B$563</f>
        <v>Caracteristicile și amplasarea sistemelor de măsurare pentru punctele de măsurare:</v>
      </c>
      <c r="F46" s="888"/>
      <c r="G46" s="888"/>
      <c r="H46" s="888"/>
      <c r="I46" s="888"/>
      <c r="J46" s="888"/>
      <c r="K46" s="888"/>
      <c r="L46" s="888"/>
      <c r="M46" s="888"/>
      <c r="N46" s="888"/>
      <c r="O46" s="46"/>
      <c r="P46" s="295"/>
      <c r="Q46" s="295"/>
      <c r="R46" s="295"/>
    </row>
    <row r="47" spans="2:25" ht="25.5" customHeight="1" x14ac:dyDescent="0.2">
      <c r="B47" s="489"/>
      <c r="C47" s="489"/>
      <c r="D47" s="33"/>
      <c r="E47" s="1026" t="str">
        <f>Translations!$B$564</f>
        <v>Descrieți caracteristicile și amplasarea sistemelor de măsurare care urmează să fie folosite pentru fiecare sursă de emisie, în cazul în care emisiile sunt determinate prin măsurare, și pentru punctele de măsurare pentru transferul de CO2.</v>
      </c>
      <c r="F47" s="1165"/>
      <c r="G47" s="1165"/>
      <c r="H47" s="1165"/>
      <c r="I47" s="1165"/>
      <c r="J47" s="1165"/>
      <c r="K47" s="1165"/>
      <c r="L47" s="1165"/>
      <c r="M47" s="1165"/>
      <c r="N47" s="1165"/>
      <c r="O47" s="46"/>
      <c r="P47" s="567"/>
      <c r="Q47" s="568"/>
    </row>
    <row r="48" spans="2:25" ht="25.5" customHeight="1" x14ac:dyDescent="0.2">
      <c r="B48" s="489"/>
      <c r="C48" s="489"/>
      <c r="D48" s="33"/>
      <c r="E48" s="1026" t="str">
        <f>Translations!$B$565</f>
        <v>Includeți, de asemenea, instrumentele pentru parametri auxiliari, precum conținutul de O2 și umiditatea, și, în cazul măsurătorilor indirecte, și instrumente de măsurare a concentrației pentru alți constituenți gazoși decât CO2.</v>
      </c>
      <c r="F48" s="1165"/>
      <c r="G48" s="1165"/>
      <c r="H48" s="1165"/>
      <c r="I48" s="1165"/>
      <c r="J48" s="1165"/>
      <c r="K48" s="1165"/>
      <c r="L48" s="1165"/>
      <c r="M48" s="1165"/>
      <c r="N48" s="1165"/>
      <c r="O48" s="46"/>
      <c r="P48" s="567"/>
      <c r="Q48" s="568"/>
    </row>
    <row r="49" spans="1:23" ht="12.75" customHeight="1" x14ac:dyDescent="0.2">
      <c r="B49" s="489"/>
      <c r="C49" s="489"/>
      <c r="D49" s="33"/>
      <c r="E49" s="1026" t="str">
        <f>Translations!$B$349</f>
        <v>La „Amplasament” trebuie să precizați unde se găsește contorul în cadrul instalației, precum și modul în care este identificat în schema de proces.</v>
      </c>
      <c r="F49" s="1165"/>
      <c r="G49" s="1165"/>
      <c r="H49" s="1165"/>
      <c r="I49" s="1165"/>
      <c r="J49" s="1165"/>
      <c r="K49" s="1165"/>
      <c r="L49" s="1165"/>
      <c r="M49" s="1165"/>
      <c r="N49" s="1165"/>
      <c r="O49" s="46"/>
      <c r="P49" s="567"/>
      <c r="Q49" s="568"/>
    </row>
    <row r="50" spans="1:23" ht="38.25" customHeight="1" x14ac:dyDescent="0.2">
      <c r="B50" s="489"/>
      <c r="C50" s="489"/>
      <c r="D50" s="33"/>
      <c r="E50" s="1026" t="str">
        <f>Translations!$B$356</f>
        <v>Toate instrumentele utilizate trebuie să poată fi clar identificate cu ajutorul unui identificator unic (cum ar fi numărul de serie al instrumentului). Cu toate acestea, schimbul de instrumente (necesar, de exemplu, în urma unei avarii) nu va constitui o modificare semnificativă a planului de monitorizare în sensul articolului 15 alineatul (3). Prin urmare, identificarea unică ar trebui documentată separat de planul de monitorizare. Asigurați-vă că aveți stabilită o procedură scrisă corespunzătoare în acest scop.</v>
      </c>
      <c r="F50" s="1165"/>
      <c r="G50" s="1165"/>
      <c r="H50" s="1165"/>
      <c r="I50" s="1165"/>
      <c r="J50" s="1165"/>
      <c r="K50" s="1165"/>
      <c r="L50" s="1165"/>
      <c r="M50" s="1165"/>
      <c r="N50" s="1165"/>
      <c r="O50" s="46"/>
      <c r="P50" s="567"/>
      <c r="Q50" s="568"/>
    </row>
    <row r="51" spans="1:23" ht="25.5" customHeight="1" x14ac:dyDescent="0.2">
      <c r="B51" s="489"/>
      <c r="C51" s="489"/>
      <c r="D51" s="33"/>
      <c r="E51" s="1026" t="str">
        <f>Translations!$B$350</f>
        <v>Pentru fiecare instrument de măsură, introduceți incertitudinea specificată, inclusiv plaja aferentă acestei incertitudini, astfel cum este indicată în specificațiile producătorului. În unele cazuri, incertitudinea poate fi specificată pentru două plaje diferite. În acest caz, introduceți ambele plaje.</v>
      </c>
      <c r="F51" s="1165"/>
      <c r="G51" s="1165"/>
      <c r="H51" s="1165"/>
      <c r="I51" s="1165"/>
      <c r="J51" s="1165"/>
      <c r="K51" s="1165"/>
      <c r="L51" s="1165"/>
      <c r="M51" s="1165"/>
      <c r="N51" s="1165"/>
      <c r="O51" s="46"/>
      <c r="P51" s="567"/>
      <c r="Q51" s="568"/>
    </row>
    <row r="52" spans="1:23" ht="12.75" customHeight="1" x14ac:dyDescent="0.2">
      <c r="B52" s="489"/>
      <c r="C52" s="489"/>
      <c r="D52" s="489"/>
      <c r="E52" s="1026" t="str">
        <f>Translations!$B$351</f>
        <v>Plaja de utilizare tipică se referă la plaja pentru care este utilizat de obicei instrumentul de măsură relevant în instalație.</v>
      </c>
      <c r="F52" s="1165"/>
      <c r="G52" s="1165"/>
      <c r="H52" s="1165"/>
      <c r="I52" s="1165"/>
      <c r="J52" s="1165"/>
      <c r="K52" s="1165"/>
      <c r="L52" s="1165"/>
      <c r="M52" s="1165"/>
      <c r="N52" s="1165"/>
      <c r="O52" s="46"/>
      <c r="P52" s="567"/>
      <c r="Q52" s="569"/>
      <c r="R52" s="296"/>
      <c r="S52" s="413"/>
    </row>
    <row r="53" spans="1:23" ht="12.75" customHeight="1" x14ac:dyDescent="0.2">
      <c r="B53" s="489"/>
      <c r="C53" s="489"/>
      <c r="D53" s="489"/>
      <c r="E53" s="1026" t="str">
        <f>Translations!$B$353</f>
        <v>„Tipul instrumentului de măsură”: selectați tipul corespunzător din lista verticală sau introduceți un tip mai potrivit.</v>
      </c>
      <c r="F53" s="1165"/>
      <c r="G53" s="1165"/>
      <c r="H53" s="1165"/>
      <c r="I53" s="1165"/>
      <c r="J53" s="1165"/>
      <c r="K53" s="1165"/>
      <c r="L53" s="1165"/>
      <c r="M53" s="1165"/>
      <c r="N53" s="1165"/>
      <c r="O53" s="46"/>
      <c r="P53" s="567"/>
      <c r="Q53" s="569"/>
      <c r="R53" s="296"/>
      <c r="S53" s="413"/>
    </row>
    <row r="54" spans="1:23" ht="25.5" customHeight="1" x14ac:dyDescent="0.2">
      <c r="B54" s="489"/>
      <c r="C54" s="489"/>
      <c r="D54" s="489"/>
      <c r="E54" s="1075" t="str">
        <f>Translations!$B$566</f>
        <v>Lista instrumentelor introduse aici va fi disponibilă ca listă verticală pentru fiecare sursă de emisie din secțiunea 10 de mai jos, unde trebuie făcută o trimitere la instrumentele de măsură relevante utilizate.</v>
      </c>
      <c r="F54" s="888"/>
      <c r="G54" s="888"/>
      <c r="H54" s="888"/>
      <c r="I54" s="888"/>
      <c r="J54" s="888"/>
      <c r="K54" s="888"/>
      <c r="L54" s="888"/>
      <c r="M54" s="888"/>
      <c r="N54" s="888"/>
      <c r="O54" s="46"/>
      <c r="P54" s="567"/>
    </row>
    <row r="55" spans="1:23" ht="25.5" customHeight="1" x14ac:dyDescent="0.2">
      <c r="B55" s="489"/>
      <c r="C55" s="489"/>
      <c r="D55" s="489"/>
      <c r="E55" s="1075" t="str">
        <f>Translations!$B$355</f>
        <v>În cazul debitmetrelor de gaze, indicați Nm³/h în cazul în care compensarea p/T este integrată în instrument și m³ în mod de funcționare în cazul în care compensarea p/T este realizată de un instrument separat. În acest din urmă caz, enumerați de asemenea aceste instrumente separat.</v>
      </c>
      <c r="F55" s="888"/>
      <c r="G55" s="888"/>
      <c r="H55" s="888"/>
      <c r="I55" s="888"/>
      <c r="J55" s="888"/>
      <c r="K55" s="888"/>
      <c r="L55" s="888"/>
      <c r="M55" s="888"/>
      <c r="N55" s="888"/>
      <c r="O55" s="46"/>
      <c r="P55" s="567"/>
    </row>
    <row r="56" spans="1:23" ht="25.5" customHeight="1" x14ac:dyDescent="0.2">
      <c r="B56" s="489"/>
      <c r="C56" s="489"/>
      <c r="D56" s="489"/>
      <c r="E56" s="1075" t="str">
        <f>Translations!$B$567</f>
        <v>Frecvența măsurătorilor trebuie să indice frecvența punctelor de date produse de instrument înainte ca datele să fie agregate pentru a se obține medii orare sau medii pe perioade mai scurte.</v>
      </c>
      <c r="F56" s="888"/>
      <c r="G56" s="888"/>
      <c r="H56" s="888"/>
      <c r="I56" s="888"/>
      <c r="J56" s="888"/>
      <c r="K56" s="888"/>
      <c r="L56" s="888"/>
      <c r="M56" s="888"/>
      <c r="N56" s="888"/>
      <c r="O56" s="46"/>
      <c r="P56" s="567"/>
    </row>
    <row r="57" spans="1:23" ht="12.75" customHeight="1" x14ac:dyDescent="0.2">
      <c r="B57" s="489"/>
      <c r="C57" s="489"/>
      <c r="D57" s="521"/>
      <c r="E57" s="507"/>
      <c r="F57" s="507"/>
      <c r="G57" s="507"/>
      <c r="H57" s="507"/>
      <c r="I57" s="507"/>
      <c r="J57" s="507"/>
      <c r="K57" s="507"/>
      <c r="L57" s="507"/>
      <c r="M57" s="508"/>
      <c r="N57" s="508"/>
      <c r="O57" s="46"/>
      <c r="P57" s="295"/>
      <c r="Q57" s="295"/>
      <c r="R57" s="295"/>
    </row>
    <row r="58" spans="1:23" ht="25.5" customHeight="1" x14ac:dyDescent="0.2">
      <c r="B58" s="489"/>
      <c r="C58" s="1292" t="str">
        <f>Translations!$B$357</f>
        <v>Ref.</v>
      </c>
      <c r="D58" s="1293"/>
      <c r="E58" s="1180" t="str">
        <f>Translations!$B$358</f>
        <v>Tipul instrumentului de măsură</v>
      </c>
      <c r="F58" s="954"/>
      <c r="G58" s="1305" t="str">
        <f>Translations!$B$359</f>
        <v>Amplasare (ID intern)</v>
      </c>
      <c r="H58" s="1115" t="str">
        <f>Translations!$B$360</f>
        <v>Plaja de măsurare</v>
      </c>
      <c r="I58" s="1116"/>
      <c r="J58" s="1117"/>
      <c r="K58" s="1305" t="str">
        <f>Translations!$B$361</f>
        <v>Incertitudinea
specificată
(+/-%)</v>
      </c>
      <c r="L58" s="1115" t="str">
        <f>Translations!$B$362</f>
        <v>Plaja tipică de utilizare</v>
      </c>
      <c r="M58" s="1117"/>
      <c r="N58" s="1305" t="str">
        <f>Translations!$B$568</f>
        <v>Frecvența măsurătorilor</v>
      </c>
      <c r="O58" s="46"/>
      <c r="P58" s="30"/>
      <c r="Q58" s="30"/>
      <c r="R58" s="30"/>
      <c r="S58" s="30"/>
      <c r="T58" s="30"/>
      <c r="U58" s="30"/>
      <c r="V58" s="30"/>
      <c r="W58" s="30"/>
    </row>
    <row r="59" spans="1:23" x14ac:dyDescent="0.2">
      <c r="B59" s="489"/>
      <c r="C59" s="1292"/>
      <c r="D59" s="1293"/>
      <c r="E59" s="1180"/>
      <c r="F59" s="954"/>
      <c r="G59" s="1306"/>
      <c r="H59" s="144" t="str">
        <f>Translations!$B$363</f>
        <v>unitate</v>
      </c>
      <c r="I59" s="144" t="str">
        <f>Translations!$B$364</f>
        <v>extremitatea inferioară</v>
      </c>
      <c r="J59" s="144" t="str">
        <f>Translations!$B$365</f>
        <v>extremitatea superioară</v>
      </c>
      <c r="K59" s="1306"/>
      <c r="L59" s="144" t="str">
        <f>Translations!$B$364</f>
        <v>extremitatea inferioară</v>
      </c>
      <c r="M59" s="144" t="str">
        <f>Translations!$B$365</f>
        <v>extremitatea superioară</v>
      </c>
      <c r="N59" s="1306"/>
      <c r="O59" s="46"/>
      <c r="P59" s="30"/>
      <c r="Q59" s="30"/>
      <c r="S59" s="413" t="s">
        <v>357</v>
      </c>
      <c r="T59" s="413" t="s">
        <v>357</v>
      </c>
      <c r="U59" s="413" t="s">
        <v>357</v>
      </c>
      <c r="V59" s="570" t="s">
        <v>357</v>
      </c>
      <c r="W59" s="30"/>
    </row>
    <row r="60" spans="1:23" x14ac:dyDescent="0.2">
      <c r="A60" s="79" t="s">
        <v>413</v>
      </c>
      <c r="B60" s="489"/>
      <c r="C60" s="1309" t="s">
        <v>480</v>
      </c>
      <c r="D60" s="1293"/>
      <c r="E60" s="1299" t="str">
        <f>Translations!$B$569</f>
        <v>Concentrația de CO2 (NDIR)</v>
      </c>
      <c r="F60" s="1300"/>
      <c r="G60" s="1297" t="str">
        <f>Translations!$B$570</f>
        <v>Coş 1 platforma A (diagramă: St.1-A)</v>
      </c>
      <c r="H60" s="1163" t="str">
        <f>Translations!$B$1201</f>
        <v>g CO2/Nm³</v>
      </c>
      <c r="I60" s="271">
        <v>0</v>
      </c>
      <c r="J60" s="271">
        <v>250</v>
      </c>
      <c r="K60" s="468">
        <v>5.5</v>
      </c>
      <c r="L60" s="1163">
        <v>25</v>
      </c>
      <c r="M60" s="1163">
        <v>200</v>
      </c>
      <c r="N60" s="1163" t="str">
        <f>Translations!$B$571</f>
        <v>1 pe secundă</v>
      </c>
      <c r="O60" s="46"/>
      <c r="P60" s="30"/>
      <c r="Q60" s="30"/>
      <c r="S60" s="413"/>
      <c r="T60" s="413"/>
      <c r="U60" s="413"/>
      <c r="V60" s="570"/>
      <c r="W60" s="30"/>
    </row>
    <row r="61" spans="1:23" x14ac:dyDescent="0.2">
      <c r="A61" s="79" t="s">
        <v>413</v>
      </c>
      <c r="B61" s="489"/>
      <c r="C61" s="1309"/>
      <c r="D61" s="1293"/>
      <c r="E61" s="1299"/>
      <c r="F61" s="1300"/>
      <c r="G61" s="1298"/>
      <c r="H61" s="1164"/>
      <c r="I61" s="467"/>
      <c r="J61" s="467"/>
      <c r="K61" s="272"/>
      <c r="L61" s="1304"/>
      <c r="M61" s="1164"/>
      <c r="N61" s="1164"/>
      <c r="O61" s="46"/>
      <c r="P61" s="30"/>
      <c r="Q61" s="30"/>
      <c r="S61" s="413"/>
      <c r="T61" s="413"/>
      <c r="U61" s="413"/>
      <c r="V61" s="570"/>
      <c r="W61" s="30"/>
    </row>
    <row r="62" spans="1:23" x14ac:dyDescent="0.2">
      <c r="A62" s="79" t="s">
        <v>413</v>
      </c>
      <c r="B62" s="489"/>
      <c r="C62" s="1309" t="s">
        <v>481</v>
      </c>
      <c r="D62" s="1293"/>
      <c r="E62" s="1299" t="str">
        <f>Translations!$B$572</f>
        <v>Măsurarea debitului (tub Pitot - medie)</v>
      </c>
      <c r="F62" s="1300"/>
      <c r="G62" s="1297" t="str">
        <f>Translations!$B$570</f>
        <v>Coş 1 platforma A (diagramă: St.1-A)</v>
      </c>
      <c r="H62" s="1163" t="s">
        <v>232</v>
      </c>
      <c r="I62" s="271">
        <v>10</v>
      </c>
      <c r="J62" s="454">
        <v>10000</v>
      </c>
      <c r="K62" s="469">
        <v>4</v>
      </c>
      <c r="L62" s="1301">
        <v>1000</v>
      </c>
      <c r="M62" s="1301">
        <v>8000</v>
      </c>
      <c r="N62" s="1163" t="str">
        <f>Translations!$B$571</f>
        <v>1 pe secundă</v>
      </c>
      <c r="O62" s="46"/>
      <c r="P62" s="30"/>
      <c r="Q62" s="30"/>
      <c r="S62" s="413"/>
      <c r="T62" s="413"/>
      <c r="U62" s="413"/>
      <c r="V62" s="570"/>
      <c r="W62" s="30"/>
    </row>
    <row r="63" spans="1:23" ht="13.5" thickBot="1" x14ac:dyDescent="0.25">
      <c r="A63" s="79" t="s">
        <v>413</v>
      </c>
      <c r="B63" s="489"/>
      <c r="C63" s="1309"/>
      <c r="D63" s="1293"/>
      <c r="E63" s="1299"/>
      <c r="F63" s="1300"/>
      <c r="G63" s="1298"/>
      <c r="H63" s="1164"/>
      <c r="I63" s="467"/>
      <c r="J63" s="467"/>
      <c r="K63" s="272"/>
      <c r="L63" s="1303"/>
      <c r="M63" s="1302"/>
      <c r="N63" s="1164"/>
      <c r="O63" s="46"/>
      <c r="P63" s="30"/>
      <c r="Q63" s="30"/>
      <c r="S63" s="413"/>
      <c r="T63" s="413"/>
      <c r="U63" s="413"/>
      <c r="V63" s="570"/>
      <c r="W63" s="30"/>
    </row>
    <row r="64" spans="1:23" x14ac:dyDescent="0.2">
      <c r="B64" s="489"/>
      <c r="C64" s="1292" t="s">
        <v>105</v>
      </c>
      <c r="D64" s="1293"/>
      <c r="E64" s="1295"/>
      <c r="F64" s="1296"/>
      <c r="G64" s="1307"/>
      <c r="H64" s="1161"/>
      <c r="I64" s="237"/>
      <c r="J64" s="237"/>
      <c r="K64" s="237"/>
      <c r="L64" s="1161"/>
      <c r="M64" s="1161"/>
      <c r="N64" s="1161"/>
      <c r="O64" s="46"/>
      <c r="P64" s="30"/>
      <c r="Q64" s="30"/>
      <c r="R64" s="77">
        <v>1</v>
      </c>
      <c r="S64" s="1290">
        <v>1</v>
      </c>
      <c r="T64" s="1291" t="str">
        <f>IF(ISBLANK(E64),"",MAX(T$60:T63)+1)</f>
        <v/>
      </c>
      <c r="U64" s="1291" t="str">
        <f>IF(ISBLANK(E64),"",C64 &amp; ": " &amp;E64)</f>
        <v/>
      </c>
      <c r="V64" s="417" t="str">
        <f t="shared" ref="V64:V85" si="0">IF(COUNTIF($T$61:$T$85,R64)=1,INDEX($U$61:$U$85,MATCH(R64,$T$61:$T$85,0)),EUconst_NA)</f>
        <v>n.a.</v>
      </c>
      <c r="W64" s="30"/>
    </row>
    <row r="65" spans="2:23" x14ac:dyDescent="0.2">
      <c r="B65" s="489"/>
      <c r="C65" s="1292"/>
      <c r="D65" s="1293"/>
      <c r="E65" s="1295"/>
      <c r="F65" s="1296"/>
      <c r="G65" s="1308"/>
      <c r="H65" s="1162"/>
      <c r="I65" s="238"/>
      <c r="J65" s="238"/>
      <c r="K65" s="239"/>
      <c r="L65" s="1294"/>
      <c r="M65" s="1162"/>
      <c r="N65" s="1162"/>
      <c r="O65" s="46"/>
      <c r="P65" s="30"/>
      <c r="Q65" s="30"/>
      <c r="R65" s="77">
        <v>2</v>
      </c>
      <c r="S65" s="1290"/>
      <c r="T65" s="1291"/>
      <c r="U65" s="1291"/>
      <c r="V65" s="419" t="str">
        <f t="shared" si="0"/>
        <v>n.a.</v>
      </c>
      <c r="W65" s="30"/>
    </row>
    <row r="66" spans="2:23" x14ac:dyDescent="0.2">
      <c r="B66" s="489"/>
      <c r="C66" s="1292" t="s">
        <v>106</v>
      </c>
      <c r="D66" s="1293"/>
      <c r="E66" s="1295"/>
      <c r="F66" s="1296"/>
      <c r="G66" s="1307"/>
      <c r="H66" s="1161"/>
      <c r="I66" s="237"/>
      <c r="J66" s="237"/>
      <c r="K66" s="237"/>
      <c r="L66" s="1161"/>
      <c r="M66" s="1161"/>
      <c r="N66" s="1161"/>
      <c r="O66" s="46"/>
      <c r="P66" s="30"/>
      <c r="Q66" s="30"/>
      <c r="R66" s="77">
        <v>3</v>
      </c>
      <c r="S66" s="1290">
        <v>2</v>
      </c>
      <c r="T66" s="1291" t="str">
        <f>IF(ISBLANK(E66),"",MAX(T$60:T65)+1)</f>
        <v/>
      </c>
      <c r="U66" s="1291" t="str">
        <f>IF(ISBLANK(E66),"",C66 &amp; ": " &amp;E66)</f>
        <v/>
      </c>
      <c r="V66" s="419" t="str">
        <f t="shared" si="0"/>
        <v>n.a.</v>
      </c>
      <c r="W66" s="30"/>
    </row>
    <row r="67" spans="2:23" x14ac:dyDescent="0.2">
      <c r="B67" s="489"/>
      <c r="C67" s="1292"/>
      <c r="D67" s="1293"/>
      <c r="E67" s="1295"/>
      <c r="F67" s="1296"/>
      <c r="G67" s="1308"/>
      <c r="H67" s="1162"/>
      <c r="I67" s="238"/>
      <c r="J67" s="238"/>
      <c r="K67" s="239"/>
      <c r="L67" s="1294"/>
      <c r="M67" s="1162"/>
      <c r="N67" s="1162"/>
      <c r="O67" s="46"/>
      <c r="P67" s="30"/>
      <c r="Q67" s="30"/>
      <c r="R67" s="77">
        <v>4</v>
      </c>
      <c r="S67" s="1290"/>
      <c r="T67" s="1291"/>
      <c r="U67" s="1291"/>
      <c r="V67" s="419" t="str">
        <f t="shared" si="0"/>
        <v>n.a.</v>
      </c>
      <c r="W67" s="30"/>
    </row>
    <row r="68" spans="2:23" x14ac:dyDescent="0.2">
      <c r="B68" s="489"/>
      <c r="C68" s="1292" t="s">
        <v>107</v>
      </c>
      <c r="D68" s="1293"/>
      <c r="E68" s="1295"/>
      <c r="F68" s="1296"/>
      <c r="G68" s="1307"/>
      <c r="H68" s="1161"/>
      <c r="I68" s="237"/>
      <c r="J68" s="237"/>
      <c r="K68" s="237"/>
      <c r="L68" s="1161"/>
      <c r="M68" s="1161"/>
      <c r="N68" s="1161"/>
      <c r="O68" s="46"/>
      <c r="P68" s="30"/>
      <c r="Q68" s="30"/>
      <c r="R68" s="77">
        <v>5</v>
      </c>
      <c r="S68" s="1290">
        <v>3</v>
      </c>
      <c r="T68" s="1291" t="str">
        <f>IF(ISBLANK(E68),"",MAX(T$60:T67)+1)</f>
        <v/>
      </c>
      <c r="U68" s="1291" t="str">
        <f>IF(ISBLANK(E68),"",C68 &amp; ": " &amp;E68)</f>
        <v/>
      </c>
      <c r="V68" s="419" t="str">
        <f t="shared" si="0"/>
        <v>n.a.</v>
      </c>
      <c r="W68" s="30"/>
    </row>
    <row r="69" spans="2:23" x14ac:dyDescent="0.2">
      <c r="B69" s="489"/>
      <c r="C69" s="1292"/>
      <c r="D69" s="1293"/>
      <c r="E69" s="1295"/>
      <c r="F69" s="1296"/>
      <c r="G69" s="1308"/>
      <c r="H69" s="1162"/>
      <c r="I69" s="238"/>
      <c r="J69" s="238"/>
      <c r="K69" s="239"/>
      <c r="L69" s="1294"/>
      <c r="M69" s="1162"/>
      <c r="N69" s="1162"/>
      <c r="O69" s="46"/>
      <c r="P69" s="30"/>
      <c r="Q69" s="30"/>
      <c r="R69" s="77">
        <v>6</v>
      </c>
      <c r="S69" s="1290"/>
      <c r="T69" s="1291"/>
      <c r="U69" s="1291"/>
      <c r="V69" s="419" t="str">
        <f t="shared" si="0"/>
        <v>n.a.</v>
      </c>
      <c r="W69" s="30"/>
    </row>
    <row r="70" spans="2:23" x14ac:dyDescent="0.2">
      <c r="B70" s="489"/>
      <c r="C70" s="1292" t="s">
        <v>108</v>
      </c>
      <c r="D70" s="1293"/>
      <c r="E70" s="1295"/>
      <c r="F70" s="1296"/>
      <c r="G70" s="1307"/>
      <c r="H70" s="1161"/>
      <c r="I70" s="237"/>
      <c r="J70" s="237"/>
      <c r="K70" s="237"/>
      <c r="L70" s="1161"/>
      <c r="M70" s="1161"/>
      <c r="N70" s="1161"/>
      <c r="O70" s="46"/>
      <c r="P70" s="30"/>
      <c r="Q70" s="30"/>
      <c r="R70" s="77">
        <v>7</v>
      </c>
      <c r="S70" s="1290">
        <v>4</v>
      </c>
      <c r="T70" s="1291" t="str">
        <f>IF(ISBLANK(E70),"",MAX(T$60:T69)+1)</f>
        <v/>
      </c>
      <c r="U70" s="1291" t="str">
        <f>IF(ISBLANK(E70),"",C70 &amp; ": " &amp;E70)</f>
        <v/>
      </c>
      <c r="V70" s="419" t="str">
        <f t="shared" si="0"/>
        <v>n.a.</v>
      </c>
      <c r="W70" s="30"/>
    </row>
    <row r="71" spans="2:23" x14ac:dyDescent="0.2">
      <c r="B71" s="489"/>
      <c r="C71" s="1292"/>
      <c r="D71" s="1293"/>
      <c r="E71" s="1295"/>
      <c r="F71" s="1296"/>
      <c r="G71" s="1308"/>
      <c r="H71" s="1162"/>
      <c r="I71" s="238"/>
      <c r="J71" s="238"/>
      <c r="K71" s="239"/>
      <c r="L71" s="1294"/>
      <c r="M71" s="1162"/>
      <c r="N71" s="1162"/>
      <c r="O71" s="46"/>
      <c r="P71" s="30"/>
      <c r="Q71" s="30"/>
      <c r="R71" s="77">
        <v>8</v>
      </c>
      <c r="S71" s="1290"/>
      <c r="T71" s="1291"/>
      <c r="U71" s="1291"/>
      <c r="V71" s="419" t="str">
        <f t="shared" si="0"/>
        <v>n.a.</v>
      </c>
      <c r="W71" s="30"/>
    </row>
    <row r="72" spans="2:23" x14ac:dyDescent="0.2">
      <c r="B72" s="489"/>
      <c r="C72" s="1292" t="s">
        <v>109</v>
      </c>
      <c r="D72" s="1293"/>
      <c r="E72" s="1295"/>
      <c r="F72" s="1296"/>
      <c r="G72" s="1307"/>
      <c r="H72" s="1161"/>
      <c r="I72" s="237"/>
      <c r="J72" s="237"/>
      <c r="K72" s="237"/>
      <c r="L72" s="1161"/>
      <c r="M72" s="1161"/>
      <c r="N72" s="1161"/>
      <c r="O72" s="46"/>
      <c r="P72" s="30"/>
      <c r="Q72" s="30"/>
      <c r="R72" s="77">
        <v>9</v>
      </c>
      <c r="S72" s="1290">
        <v>5</v>
      </c>
      <c r="T72" s="1291" t="str">
        <f>IF(ISBLANK(E72),"",MAX(T$60:T71)+1)</f>
        <v/>
      </c>
      <c r="U72" s="1291" t="str">
        <f>IF(ISBLANK(E72),"",C72 &amp; ": " &amp;E72)</f>
        <v/>
      </c>
      <c r="V72" s="419" t="str">
        <f t="shared" si="0"/>
        <v>n.a.</v>
      </c>
      <c r="W72" s="30"/>
    </row>
    <row r="73" spans="2:23" x14ac:dyDescent="0.2">
      <c r="B73" s="489"/>
      <c r="C73" s="1292"/>
      <c r="D73" s="1293"/>
      <c r="E73" s="1295"/>
      <c r="F73" s="1296"/>
      <c r="G73" s="1308"/>
      <c r="H73" s="1162"/>
      <c r="I73" s="238"/>
      <c r="J73" s="238"/>
      <c r="K73" s="239"/>
      <c r="L73" s="1294"/>
      <c r="M73" s="1162"/>
      <c r="N73" s="1162"/>
      <c r="O73" s="46"/>
      <c r="P73" s="30"/>
      <c r="Q73" s="30"/>
      <c r="R73" s="77">
        <v>10</v>
      </c>
      <c r="S73" s="1290"/>
      <c r="T73" s="1291"/>
      <c r="U73" s="1291"/>
      <c r="V73" s="419" t="str">
        <f t="shared" si="0"/>
        <v>n.a.</v>
      </c>
      <c r="W73" s="30"/>
    </row>
    <row r="74" spans="2:23" x14ac:dyDescent="0.2">
      <c r="B74" s="489"/>
      <c r="C74" s="1292" t="s">
        <v>482</v>
      </c>
      <c r="D74" s="1293"/>
      <c r="E74" s="1295"/>
      <c r="F74" s="1296"/>
      <c r="G74" s="1307"/>
      <c r="H74" s="1161"/>
      <c r="I74" s="237"/>
      <c r="J74" s="237"/>
      <c r="K74" s="237"/>
      <c r="L74" s="1161"/>
      <c r="M74" s="1161"/>
      <c r="N74" s="1161"/>
      <c r="O74" s="46"/>
      <c r="P74" s="30"/>
      <c r="Q74" s="30"/>
      <c r="R74" s="77">
        <v>11</v>
      </c>
      <c r="S74" s="1290">
        <v>6</v>
      </c>
      <c r="T74" s="1291" t="str">
        <f>IF(ISBLANK(E74),"",MAX(T$60:T73)+1)</f>
        <v/>
      </c>
      <c r="U74" s="1291" t="str">
        <f>IF(ISBLANK(E74),"",C74 &amp; ": " &amp;E74)</f>
        <v/>
      </c>
      <c r="V74" s="419" t="str">
        <f t="shared" si="0"/>
        <v>n.a.</v>
      </c>
      <c r="W74" s="30"/>
    </row>
    <row r="75" spans="2:23" x14ac:dyDescent="0.2">
      <c r="B75" s="489"/>
      <c r="C75" s="1292"/>
      <c r="D75" s="1293"/>
      <c r="E75" s="1295"/>
      <c r="F75" s="1296"/>
      <c r="G75" s="1308"/>
      <c r="H75" s="1162"/>
      <c r="I75" s="238"/>
      <c r="J75" s="238"/>
      <c r="K75" s="239"/>
      <c r="L75" s="1294"/>
      <c r="M75" s="1162"/>
      <c r="N75" s="1162"/>
      <c r="O75" s="46"/>
      <c r="P75" s="30"/>
      <c r="Q75" s="30"/>
      <c r="R75" s="77">
        <v>12</v>
      </c>
      <c r="S75" s="1290"/>
      <c r="T75" s="1291"/>
      <c r="U75" s="1291"/>
      <c r="V75" s="419" t="str">
        <f t="shared" si="0"/>
        <v>n.a.</v>
      </c>
      <c r="W75" s="30"/>
    </row>
    <row r="76" spans="2:23" x14ac:dyDescent="0.2">
      <c r="B76" s="489"/>
      <c r="C76" s="1292" t="s">
        <v>483</v>
      </c>
      <c r="D76" s="1293"/>
      <c r="E76" s="1295"/>
      <c r="F76" s="1296"/>
      <c r="G76" s="1307"/>
      <c r="H76" s="1161"/>
      <c r="I76" s="237"/>
      <c r="J76" s="237"/>
      <c r="K76" s="237"/>
      <c r="L76" s="1161"/>
      <c r="M76" s="1161"/>
      <c r="N76" s="1161"/>
      <c r="O76" s="46"/>
      <c r="P76" s="30"/>
      <c r="Q76" s="30"/>
      <c r="R76" s="77">
        <v>13</v>
      </c>
      <c r="S76" s="1290">
        <v>7</v>
      </c>
      <c r="T76" s="1291" t="str">
        <f>IF(ISBLANK(E76),"",MAX(T$60:T75)+1)</f>
        <v/>
      </c>
      <c r="U76" s="1291" t="str">
        <f>IF(ISBLANK(E76),"",C76 &amp; ": " &amp;E76)</f>
        <v/>
      </c>
      <c r="V76" s="419" t="str">
        <f t="shared" si="0"/>
        <v>n.a.</v>
      </c>
      <c r="W76" s="30"/>
    </row>
    <row r="77" spans="2:23" x14ac:dyDescent="0.2">
      <c r="B77" s="489"/>
      <c r="C77" s="1292"/>
      <c r="D77" s="1293"/>
      <c r="E77" s="1295"/>
      <c r="F77" s="1296"/>
      <c r="G77" s="1308"/>
      <c r="H77" s="1162"/>
      <c r="I77" s="238"/>
      <c r="J77" s="238"/>
      <c r="K77" s="239"/>
      <c r="L77" s="1294"/>
      <c r="M77" s="1162"/>
      <c r="N77" s="1162"/>
      <c r="O77" s="46"/>
      <c r="P77" s="30"/>
      <c r="Q77" s="30"/>
      <c r="R77" s="77">
        <v>14</v>
      </c>
      <c r="S77" s="1290"/>
      <c r="T77" s="1291"/>
      <c r="U77" s="1291"/>
      <c r="V77" s="419" t="str">
        <f t="shared" si="0"/>
        <v>n.a.</v>
      </c>
      <c r="W77" s="30"/>
    </row>
    <row r="78" spans="2:23" x14ac:dyDescent="0.2">
      <c r="B78" s="489"/>
      <c r="C78" s="1292" t="s">
        <v>484</v>
      </c>
      <c r="D78" s="1293"/>
      <c r="E78" s="1295"/>
      <c r="F78" s="1296"/>
      <c r="G78" s="1307"/>
      <c r="H78" s="1161"/>
      <c r="I78" s="237"/>
      <c r="J78" s="237"/>
      <c r="K78" s="237"/>
      <c r="L78" s="1161"/>
      <c r="M78" s="1161"/>
      <c r="N78" s="1161"/>
      <c r="O78" s="46"/>
      <c r="P78" s="30"/>
      <c r="Q78" s="30"/>
      <c r="R78" s="77">
        <v>15</v>
      </c>
      <c r="S78" s="1290">
        <v>8</v>
      </c>
      <c r="T78" s="1291" t="str">
        <f>IF(ISBLANK(E78),"",MAX(T$60:T77)+1)</f>
        <v/>
      </c>
      <c r="U78" s="1291" t="str">
        <f>IF(ISBLANK(E78),"",C78 &amp; ": " &amp;E78)</f>
        <v/>
      </c>
      <c r="V78" s="419" t="str">
        <f t="shared" si="0"/>
        <v>n.a.</v>
      </c>
      <c r="W78" s="30"/>
    </row>
    <row r="79" spans="2:23" x14ac:dyDescent="0.2">
      <c r="B79" s="489"/>
      <c r="C79" s="1292"/>
      <c r="D79" s="1293"/>
      <c r="E79" s="1295"/>
      <c r="F79" s="1296"/>
      <c r="G79" s="1308"/>
      <c r="H79" s="1162"/>
      <c r="I79" s="238"/>
      <c r="J79" s="238"/>
      <c r="K79" s="239"/>
      <c r="L79" s="1294"/>
      <c r="M79" s="1162"/>
      <c r="N79" s="1162"/>
      <c r="O79" s="46"/>
      <c r="P79" s="30"/>
      <c r="Q79" s="30"/>
      <c r="R79" s="77">
        <v>16</v>
      </c>
      <c r="S79" s="1290"/>
      <c r="T79" s="1291"/>
      <c r="U79" s="1291"/>
      <c r="V79" s="419" t="str">
        <f t="shared" si="0"/>
        <v>n.a.</v>
      </c>
      <c r="W79" s="30"/>
    </row>
    <row r="80" spans="2:23" x14ac:dyDescent="0.2">
      <c r="B80" s="489"/>
      <c r="C80" s="1292" t="s">
        <v>485</v>
      </c>
      <c r="D80" s="1293"/>
      <c r="E80" s="1295"/>
      <c r="F80" s="1296"/>
      <c r="G80" s="1307"/>
      <c r="H80" s="1161"/>
      <c r="I80" s="237"/>
      <c r="J80" s="237"/>
      <c r="K80" s="237"/>
      <c r="L80" s="1161"/>
      <c r="M80" s="1161"/>
      <c r="N80" s="1161"/>
      <c r="O80" s="46"/>
      <c r="P80" s="30"/>
      <c r="Q80" s="30"/>
      <c r="R80" s="77">
        <v>17</v>
      </c>
      <c r="S80" s="1290">
        <v>9</v>
      </c>
      <c r="T80" s="1291" t="str">
        <f>IF(ISBLANK(E80),"",MAX(T$60:T79)+1)</f>
        <v/>
      </c>
      <c r="U80" s="1291" t="str">
        <f>IF(ISBLANK(E80),"",C80 &amp; ": " &amp;E80)</f>
        <v/>
      </c>
      <c r="V80" s="419" t="str">
        <f t="shared" si="0"/>
        <v>n.a.</v>
      </c>
      <c r="W80" s="30"/>
    </row>
    <row r="81" spans="1:25" x14ac:dyDescent="0.2">
      <c r="B81" s="489"/>
      <c r="C81" s="1292"/>
      <c r="D81" s="1293"/>
      <c r="E81" s="1295"/>
      <c r="F81" s="1296"/>
      <c r="G81" s="1308"/>
      <c r="H81" s="1162"/>
      <c r="I81" s="238"/>
      <c r="J81" s="238"/>
      <c r="K81" s="239"/>
      <c r="L81" s="1294"/>
      <c r="M81" s="1162"/>
      <c r="N81" s="1162"/>
      <c r="O81" s="46"/>
      <c r="P81" s="30"/>
      <c r="Q81" s="30"/>
      <c r="R81" s="77">
        <v>18</v>
      </c>
      <c r="S81" s="1290"/>
      <c r="T81" s="1291"/>
      <c r="U81" s="1291"/>
      <c r="V81" s="419" t="str">
        <f t="shared" si="0"/>
        <v>n.a.</v>
      </c>
      <c r="W81" s="30"/>
    </row>
    <row r="82" spans="1:25" x14ac:dyDescent="0.2">
      <c r="B82" s="489"/>
      <c r="C82" s="1292" t="s">
        <v>486</v>
      </c>
      <c r="D82" s="1293"/>
      <c r="E82" s="1295"/>
      <c r="F82" s="1296"/>
      <c r="G82" s="1307"/>
      <c r="H82" s="1161"/>
      <c r="I82" s="237"/>
      <c r="J82" s="237"/>
      <c r="K82" s="237"/>
      <c r="L82" s="1161"/>
      <c r="M82" s="1161"/>
      <c r="N82" s="1161"/>
      <c r="O82" s="46"/>
      <c r="P82" s="30"/>
      <c r="Q82" s="30"/>
      <c r="R82" s="77">
        <v>19</v>
      </c>
      <c r="S82" s="1290">
        <v>10</v>
      </c>
      <c r="T82" s="1291" t="str">
        <f>IF(ISBLANK(E82),"",MAX(T$60:T81)+1)</f>
        <v/>
      </c>
      <c r="U82" s="1291" t="str">
        <f>IF(ISBLANK(E82),"",C82 &amp; ": " &amp;E82)</f>
        <v/>
      </c>
      <c r="V82" s="419" t="str">
        <f t="shared" si="0"/>
        <v>n.a.</v>
      </c>
      <c r="W82" s="30"/>
    </row>
    <row r="83" spans="1:25" x14ac:dyDescent="0.2">
      <c r="B83" s="489"/>
      <c r="C83" s="1292"/>
      <c r="D83" s="1293"/>
      <c r="E83" s="1295"/>
      <c r="F83" s="1296"/>
      <c r="G83" s="1308"/>
      <c r="H83" s="1162"/>
      <c r="I83" s="238"/>
      <c r="J83" s="238"/>
      <c r="K83" s="239"/>
      <c r="L83" s="1294"/>
      <c r="M83" s="1162"/>
      <c r="N83" s="1162"/>
      <c r="O83" s="46"/>
      <c r="P83" s="30"/>
      <c r="Q83" s="30"/>
      <c r="R83" s="77">
        <v>20</v>
      </c>
      <c r="S83" s="1290"/>
      <c r="T83" s="1291"/>
      <c r="U83" s="1291"/>
      <c r="V83" s="419" t="str">
        <f t="shared" si="0"/>
        <v>n.a.</v>
      </c>
      <c r="W83" s="30"/>
    </row>
    <row r="84" spans="1:25" hidden="1" x14ac:dyDescent="0.2">
      <c r="A84" s="77" t="s">
        <v>322</v>
      </c>
      <c r="B84" s="489"/>
      <c r="C84" s="1292"/>
      <c r="D84" s="1293"/>
      <c r="E84" s="1295"/>
      <c r="F84" s="1076"/>
      <c r="G84" s="1307"/>
      <c r="H84" s="1161"/>
      <c r="I84" s="237"/>
      <c r="J84" s="237"/>
      <c r="K84" s="237"/>
      <c r="L84" s="1161"/>
      <c r="M84" s="1161"/>
      <c r="N84" s="1161"/>
      <c r="O84" s="46"/>
      <c r="P84" s="30"/>
      <c r="Q84" s="30"/>
      <c r="S84" s="1290"/>
      <c r="T84" s="1291" t="str">
        <f>IF(ISBLANK(E84),"",MAX(T$60:T83)+1)</f>
        <v/>
      </c>
      <c r="U84" s="1291" t="str">
        <f>IF(ISBLANK(E84),"",C84 &amp; ": " &amp;E84)</f>
        <v/>
      </c>
      <c r="V84" s="419" t="str">
        <f t="shared" si="0"/>
        <v>n.a.</v>
      </c>
      <c r="W84" s="30"/>
    </row>
    <row r="85" spans="1:25" ht="13.5" hidden="1" thickBot="1" x14ac:dyDescent="0.25">
      <c r="A85" s="77" t="s">
        <v>322</v>
      </c>
      <c r="B85" s="489"/>
      <c r="C85" s="1292"/>
      <c r="D85" s="1293"/>
      <c r="E85" s="1295"/>
      <c r="F85" s="1076"/>
      <c r="G85" s="1308"/>
      <c r="H85" s="1162"/>
      <c r="I85" s="238"/>
      <c r="J85" s="238"/>
      <c r="K85" s="239"/>
      <c r="L85" s="1310"/>
      <c r="M85" s="1162"/>
      <c r="N85" s="1162"/>
      <c r="O85" s="46"/>
      <c r="P85" s="30"/>
      <c r="Q85" s="30"/>
      <c r="S85" s="1290"/>
      <c r="T85" s="1291"/>
      <c r="U85" s="1291"/>
      <c r="V85" s="429" t="str">
        <f t="shared" si="0"/>
        <v>n.a.</v>
      </c>
      <c r="W85" s="30"/>
    </row>
    <row r="86" spans="1:25" s="371" customFormat="1" ht="12.75" customHeight="1" x14ac:dyDescent="0.2">
      <c r="A86" s="77" t="s">
        <v>5</v>
      </c>
      <c r="B86" s="489"/>
      <c r="C86" s="489"/>
      <c r="D86" s="489"/>
      <c r="E86" s="507"/>
      <c r="F86" s="507"/>
      <c r="G86" s="507"/>
      <c r="H86" s="507"/>
      <c r="I86" s="507"/>
      <c r="J86" s="507"/>
      <c r="K86" s="507"/>
      <c r="L86" s="507"/>
      <c r="M86" s="508"/>
      <c r="N86" s="508"/>
      <c r="O86" s="46"/>
      <c r="P86" s="295"/>
      <c r="Q86" s="295"/>
      <c r="R86" s="295"/>
      <c r="S86" s="77"/>
      <c r="T86" s="77"/>
      <c r="U86" s="77"/>
      <c r="V86" s="444"/>
      <c r="W86" s="77"/>
      <c r="X86" s="372"/>
      <c r="Y86" s="372"/>
    </row>
    <row r="87" spans="1:25" s="371" customFormat="1" ht="5.0999999999999996" customHeight="1" x14ac:dyDescent="0.2">
      <c r="A87" s="79"/>
      <c r="B87" s="489"/>
      <c r="C87" s="503"/>
      <c r="D87" s="33"/>
      <c r="E87" s="489"/>
      <c r="F87" s="489"/>
      <c r="G87" s="1193" t="str">
        <f>Translations!$B$368</f>
        <v>Apăsați pe „+” pentru a adăuga mai multe instrumente de măsură</v>
      </c>
      <c r="H87" s="1194"/>
      <c r="I87" s="1194"/>
      <c r="J87" s="1194"/>
      <c r="K87" s="1195"/>
      <c r="L87" s="489"/>
      <c r="M87" s="408"/>
      <c r="N87" s="489"/>
      <c r="O87" s="46"/>
      <c r="P87" s="77"/>
      <c r="Q87" s="77"/>
      <c r="R87" s="77"/>
      <c r="S87" s="77"/>
      <c r="T87" s="77"/>
      <c r="U87" s="430"/>
      <c r="V87" s="77"/>
      <c r="W87" s="290"/>
      <c r="X87" s="372"/>
      <c r="Y87" s="372"/>
    </row>
    <row r="88" spans="1:25" s="371" customFormat="1" ht="12.75" customHeight="1" x14ac:dyDescent="0.2">
      <c r="A88" s="79"/>
      <c r="B88" s="489"/>
      <c r="C88" s="503"/>
      <c r="D88" s="33"/>
      <c r="E88" s="489"/>
      <c r="F88" s="489"/>
      <c r="G88" s="1196"/>
      <c r="H88" s="1197"/>
      <c r="I88" s="1197"/>
      <c r="J88" s="1197"/>
      <c r="K88" s="1198"/>
      <c r="L88" s="489"/>
      <c r="M88" s="408"/>
      <c r="N88" s="489"/>
      <c r="O88" s="46"/>
      <c r="P88" s="77"/>
      <c r="Q88" s="77"/>
      <c r="R88" s="77"/>
      <c r="S88" s="77"/>
      <c r="T88" s="77"/>
      <c r="U88" s="430"/>
      <c r="V88" s="77"/>
      <c r="W88" s="290"/>
      <c r="X88" s="372"/>
      <c r="Y88" s="372"/>
    </row>
    <row r="89" spans="1:25" s="371" customFormat="1" ht="5.0999999999999996" customHeight="1" x14ac:dyDescent="0.2">
      <c r="A89" s="79"/>
      <c r="B89" s="489"/>
      <c r="C89" s="503"/>
      <c r="D89" s="33"/>
      <c r="E89" s="489"/>
      <c r="F89" s="489"/>
      <c r="G89" s="1199"/>
      <c r="H89" s="1200"/>
      <c r="I89" s="1200"/>
      <c r="J89" s="1200"/>
      <c r="K89" s="1201"/>
      <c r="L89" s="489"/>
      <c r="M89" s="408"/>
      <c r="N89" s="489"/>
      <c r="O89" s="46"/>
      <c r="P89" s="77"/>
      <c r="Q89" s="77"/>
      <c r="R89" s="77"/>
      <c r="S89" s="77"/>
      <c r="T89" s="77"/>
      <c r="U89" s="430"/>
      <c r="V89" s="77"/>
      <c r="W89" s="290"/>
      <c r="X89" s="372"/>
      <c r="Y89" s="372"/>
    </row>
    <row r="90" spans="1:25" s="371" customFormat="1" ht="12.75" customHeight="1" x14ac:dyDescent="0.2">
      <c r="A90" s="77"/>
      <c r="B90" s="489"/>
      <c r="C90" s="489"/>
      <c r="D90" s="489"/>
      <c r="E90" s="489"/>
      <c r="F90" s="489"/>
      <c r="G90" s="489"/>
      <c r="H90" s="489"/>
      <c r="I90" s="489"/>
      <c r="J90" s="489"/>
      <c r="K90" s="489"/>
      <c r="L90" s="489"/>
      <c r="M90" s="489"/>
      <c r="N90" s="489"/>
      <c r="O90" s="46"/>
      <c r="P90" s="77"/>
      <c r="Q90" s="77"/>
      <c r="R90" s="77"/>
      <c r="S90" s="77"/>
      <c r="T90" s="77"/>
      <c r="U90" s="77"/>
      <c r="V90" s="77"/>
      <c r="W90" s="77"/>
      <c r="X90" s="372"/>
      <c r="Y90" s="372"/>
    </row>
    <row r="91" spans="1:25" s="371" customFormat="1" ht="12.75" customHeight="1" x14ac:dyDescent="0.2">
      <c r="A91" s="77"/>
      <c r="B91" s="489"/>
      <c r="C91" s="489"/>
      <c r="D91" s="120" t="s">
        <v>314</v>
      </c>
      <c r="E91" s="1114" t="str">
        <f>Translations!$B$369</f>
        <v>Titlul și referința documentului privind evaluarea calculelor de incertitudine:</v>
      </c>
      <c r="F91" s="1114"/>
      <c r="G91" s="1114"/>
      <c r="H91" s="1114"/>
      <c r="I91" s="1098"/>
      <c r="J91" s="1124"/>
      <c r="K91" s="1213"/>
      <c r="L91" s="1213"/>
      <c r="M91" s="1213"/>
      <c r="N91" s="1125"/>
      <c r="O91" s="46"/>
      <c r="P91" s="295"/>
      <c r="Q91" s="295"/>
      <c r="R91" s="295"/>
      <c r="S91" s="77"/>
      <c r="T91" s="77"/>
      <c r="U91" s="77"/>
      <c r="V91" s="444"/>
      <c r="W91" s="416" t="b">
        <f>CNTR_SmallEmitter=TRUE</f>
        <v>0</v>
      </c>
      <c r="X91" s="372"/>
      <c r="Y91" s="372"/>
    </row>
    <row r="92" spans="1:25" s="371" customFormat="1" ht="25.5" customHeight="1" x14ac:dyDescent="0.2">
      <c r="A92" s="77"/>
      <c r="B92" s="489"/>
      <c r="C92" s="489"/>
      <c r="D92" s="489"/>
      <c r="E92" s="1026" t="str">
        <f>Translations!$B$370</f>
        <v xml:space="preserve">Trebuie să furnizați dovezi pentru a demonstra conformitatea cu nivelurile aplicate, în conformitate cu articolul 12. Enumerați trimiterile la calculele de incertitudine și/sau la schemele aferente în caseta de deasupra. </v>
      </c>
      <c r="F92" s="1165"/>
      <c r="G92" s="1165"/>
      <c r="H92" s="1165"/>
      <c r="I92" s="1165"/>
      <c r="J92" s="1165"/>
      <c r="K92" s="1165"/>
      <c r="L92" s="1165"/>
      <c r="M92" s="1165"/>
      <c r="N92" s="1165"/>
      <c r="O92" s="46"/>
      <c r="P92" s="295"/>
      <c r="Q92" s="295"/>
      <c r="R92" s="295"/>
      <c r="S92" s="77"/>
      <c r="T92" s="77"/>
      <c r="U92" s="77"/>
      <c r="V92" s="77"/>
      <c r="W92" s="77"/>
      <c r="X92" s="372"/>
      <c r="Y92" s="372"/>
    </row>
    <row r="93" spans="1:25" s="371" customFormat="1" ht="12.75" customHeight="1" x14ac:dyDescent="0.2">
      <c r="A93" s="77"/>
      <c r="B93" s="489"/>
      <c r="C93" s="489"/>
      <c r="D93" s="489"/>
      <c r="E93" s="957" t="str">
        <f>Translations!$B$371</f>
        <v>Precizăm că, în conformitate cu articolul 47 alineatul (3), instalațiile cu emisii reduse nu au obligația de a prezenta acest document către AC.</v>
      </c>
      <c r="F93" s="1210"/>
      <c r="G93" s="1210"/>
      <c r="H93" s="1210"/>
      <c r="I93" s="1210"/>
      <c r="J93" s="1210"/>
      <c r="K93" s="1210"/>
      <c r="L93" s="1210"/>
      <c r="M93" s="1210"/>
      <c r="N93" s="1210"/>
      <c r="O93" s="46"/>
      <c r="P93" s="295"/>
      <c r="Q93" s="295"/>
      <c r="R93" s="295"/>
      <c r="S93" s="77"/>
      <c r="T93" s="77"/>
      <c r="U93" s="77"/>
      <c r="V93" s="77"/>
      <c r="W93" s="77"/>
      <c r="X93" s="372"/>
      <c r="Y93" s="372"/>
    </row>
    <row r="94" spans="1:25" ht="12.75" customHeight="1" x14ac:dyDescent="0.2">
      <c r="B94" s="489"/>
      <c r="C94" s="489"/>
      <c r="D94" s="521"/>
      <c r="E94" s="507"/>
      <c r="F94" s="507"/>
      <c r="G94" s="507"/>
      <c r="H94" s="507"/>
      <c r="I94" s="507"/>
      <c r="J94" s="507"/>
      <c r="K94" s="507"/>
      <c r="L94" s="507"/>
      <c r="M94" s="508"/>
      <c r="N94" s="508"/>
      <c r="O94" s="46"/>
      <c r="P94" s="295"/>
      <c r="Q94" s="295"/>
      <c r="R94" s="295"/>
    </row>
    <row r="95" spans="1:25" s="371" customFormat="1" ht="12.75" customHeight="1" x14ac:dyDescent="0.2">
      <c r="A95" s="77"/>
      <c r="B95" s="489"/>
      <c r="C95" s="489"/>
      <c r="D95" s="33" t="s">
        <v>315</v>
      </c>
      <c r="E95" s="873" t="str">
        <f>Translations!$B$573</f>
        <v>Laboratoare și metode utilizate pentru aplicarea de metode de măsurare continuă:</v>
      </c>
      <c r="F95" s="888"/>
      <c r="G95" s="888"/>
      <c r="H95" s="888"/>
      <c r="I95" s="888"/>
      <c r="J95" s="888"/>
      <c r="K95" s="888"/>
      <c r="L95" s="888"/>
      <c r="M95" s="888"/>
      <c r="N95" s="888"/>
      <c r="O95" s="46"/>
      <c r="P95" s="410"/>
      <c r="Q95" s="410"/>
      <c r="R95" s="77"/>
      <c r="S95" s="77"/>
      <c r="T95" s="77"/>
      <c r="U95" s="77"/>
      <c r="V95" s="77"/>
      <c r="W95" s="77"/>
      <c r="X95" s="372"/>
      <c r="Y95" s="372"/>
    </row>
    <row r="96" spans="1:25" s="371" customFormat="1" ht="38.85" customHeight="1" x14ac:dyDescent="0.2">
      <c r="A96" s="77"/>
      <c r="B96" s="489"/>
      <c r="C96" s="489"/>
      <c r="D96" s="489"/>
      <c r="E96" s="1026" t="str">
        <f>Translations!$B$384</f>
        <v>Enumerați metodele care urmează să fie utilizate la analizarea combustibililor și a materialelor în scopul determinării parametrilor de calcul, acolo unde este cazul în funcție de nivelul selectat. În cazul în care laboratorul nu este acreditat în conformitate cu EN ISO/IEC 17025, trebuie să demonstrați că laboratorul este competent din punct de vedere tehnic în conformitate cu articolul 34. În acest scop, includeți o trimitere la un document anexat.</v>
      </c>
      <c r="F96" s="1165"/>
      <c r="G96" s="1165"/>
      <c r="H96" s="1165"/>
      <c r="I96" s="1165"/>
      <c r="J96" s="1165"/>
      <c r="K96" s="1165"/>
      <c r="L96" s="1165"/>
      <c r="M96" s="1165"/>
      <c r="N96" s="1165"/>
      <c r="O96" s="46"/>
      <c r="P96" s="572"/>
      <c r="Q96" s="572"/>
      <c r="R96" s="77"/>
      <c r="S96" s="77"/>
      <c r="T96" s="77"/>
      <c r="U96" s="77"/>
      <c r="V96" s="77"/>
      <c r="W96" s="77"/>
      <c r="X96" s="372"/>
      <c r="Y96" s="372"/>
    </row>
    <row r="97" spans="1:25" s="371" customFormat="1" ht="12.75" customHeight="1" x14ac:dyDescent="0.2">
      <c r="A97" s="77"/>
      <c r="B97" s="489"/>
      <c r="C97" s="489"/>
      <c r="D97" s="489"/>
      <c r="E97" s="1026" t="str">
        <f>Translations!$B$574</f>
        <v>Această listă va fi disponibilă ca listă verticală mai jos, în secțiunea 10, pentru a face trimitere la metodele de analiză aferente punctelor de măsurare relevante.</v>
      </c>
      <c r="F97" s="1165"/>
      <c r="G97" s="1165"/>
      <c r="H97" s="1165"/>
      <c r="I97" s="1165"/>
      <c r="J97" s="1165"/>
      <c r="K97" s="1165"/>
      <c r="L97" s="1165"/>
      <c r="M97" s="1165"/>
      <c r="N97" s="1165"/>
      <c r="O97" s="46"/>
      <c r="P97" s="573"/>
      <c r="Q97" s="573"/>
      <c r="R97" s="574"/>
      <c r="S97" s="413"/>
      <c r="T97" s="77"/>
      <c r="U97" s="77"/>
      <c r="V97" s="77"/>
      <c r="W97" s="77"/>
      <c r="X97" s="372"/>
      <c r="Y97" s="372"/>
    </row>
    <row r="98" spans="1:25" s="371" customFormat="1" ht="12.75" customHeight="1" x14ac:dyDescent="0.2">
      <c r="A98" s="77"/>
      <c r="B98" s="489"/>
      <c r="C98" s="503"/>
      <c r="D98" s="33"/>
      <c r="E98" s="957" t="str">
        <f>Translations!$B$135</f>
        <v>Pentru a afişa/ascunde exemplele, apăsați butonul „Exemple” din zona de navigație.</v>
      </c>
      <c r="F98" s="1073"/>
      <c r="G98" s="1073"/>
      <c r="H98" s="1073"/>
      <c r="I98" s="1073"/>
      <c r="J98" s="1073"/>
      <c r="K98" s="1073"/>
      <c r="L98" s="1073"/>
      <c r="M98" s="1073"/>
      <c r="N98" s="1073"/>
      <c r="O98" s="46"/>
      <c r="P98" s="77"/>
      <c r="Q98" s="77"/>
      <c r="R98" s="77"/>
      <c r="S98" s="77"/>
      <c r="T98" s="77"/>
      <c r="U98" s="77"/>
      <c r="V98" s="77"/>
      <c r="W98" s="77"/>
      <c r="X98" s="372"/>
      <c r="Y98" s="372"/>
    </row>
    <row r="99" spans="1:25" s="371" customFormat="1" ht="5.0999999999999996" customHeight="1" x14ac:dyDescent="0.2">
      <c r="A99" s="77"/>
      <c r="B99" s="489"/>
      <c r="C99" s="489"/>
      <c r="D99" s="489"/>
      <c r="E99" s="489"/>
      <c r="F99" s="489"/>
      <c r="G99" s="489"/>
      <c r="H99" s="489"/>
      <c r="I99" s="489"/>
      <c r="J99" s="489"/>
      <c r="K99" s="489"/>
      <c r="L99" s="489"/>
      <c r="M99" s="489"/>
      <c r="N99" s="489"/>
      <c r="O99" s="46"/>
      <c r="P99" s="77"/>
      <c r="Q99" s="77"/>
      <c r="R99" s="434"/>
      <c r="S99" s="77"/>
      <c r="T99" s="77"/>
      <c r="U99" s="77"/>
      <c r="V99" s="77"/>
      <c r="W99" s="77"/>
      <c r="X99" s="372"/>
      <c r="Y99" s="372"/>
    </row>
    <row r="100" spans="1:25" s="371" customFormat="1" ht="45" customHeight="1" x14ac:dyDescent="0.2">
      <c r="A100" s="77"/>
      <c r="B100" s="489"/>
      <c r="C100" s="489"/>
      <c r="D100" s="489"/>
      <c r="E100" s="404" t="str">
        <f>Translations!$B$387</f>
        <v>Ref. laborator</v>
      </c>
      <c r="F100" s="1027" t="str">
        <f>Translations!$B$388</f>
        <v>Numele laboratorului</v>
      </c>
      <c r="G100" s="1064"/>
      <c r="H100" s="511" t="str">
        <f>Translations!$B$389</f>
        <v>Parametru</v>
      </c>
      <c r="I100" s="1180" t="str">
        <f>Translations!$B$390</f>
        <v>Metoda de analiză
(includeți trimiterea la procedură și o scurtă descriere a metodei)</v>
      </c>
      <c r="J100" s="1181"/>
      <c r="K100" s="1181"/>
      <c r="L100" s="404" t="str">
        <f>Translations!$B$391</f>
        <v>Laboratorul este acreditat EN ISO/IEC 17025 pentru această analiză?</v>
      </c>
      <c r="M100" s="1180" t="str">
        <f>Translations!$B$392</f>
        <v>Dacă nu, trimiterea la dovada care trebuie prezentată</v>
      </c>
      <c r="N100" s="1181"/>
      <c r="O100" s="46"/>
      <c r="P100" s="77"/>
      <c r="Q100" s="575"/>
      <c r="R100" s="434"/>
      <c r="S100" s="77"/>
      <c r="T100" s="413" t="s">
        <v>357</v>
      </c>
      <c r="U100" s="77"/>
      <c r="V100" s="413" t="s">
        <v>357</v>
      </c>
      <c r="W100" s="413" t="s">
        <v>357</v>
      </c>
      <c r="X100" s="372"/>
      <c r="Y100" s="372"/>
    </row>
    <row r="101" spans="1:25" s="371" customFormat="1" ht="12.75" customHeight="1" x14ac:dyDescent="0.2">
      <c r="A101" s="79" t="s">
        <v>413</v>
      </c>
      <c r="B101" s="489"/>
      <c r="C101" s="489"/>
      <c r="D101" s="489"/>
      <c r="E101" s="456" t="s">
        <v>28</v>
      </c>
      <c r="F101" s="1178" t="str">
        <f>Translations!$B$393</f>
        <v>Exemplu laborator</v>
      </c>
      <c r="G101" s="1177"/>
      <c r="H101" s="480" t="str">
        <f>Translations!$B$575</f>
        <v>Proceduri QAL</v>
      </c>
      <c r="I101" s="1178" t="str">
        <f>Translations!$B$576</f>
        <v>EN 14181</v>
      </c>
      <c r="J101" s="1179"/>
      <c r="K101" s="1177"/>
      <c r="L101" s="456" t="b">
        <v>1</v>
      </c>
      <c r="M101" s="1176"/>
      <c r="N101" s="1177"/>
      <c r="O101" s="46"/>
      <c r="P101" s="77"/>
      <c r="Q101" s="575"/>
      <c r="R101" s="434"/>
      <c r="S101" s="77"/>
      <c r="T101" s="413"/>
      <c r="U101" s="77"/>
      <c r="V101" s="413"/>
      <c r="W101" s="413"/>
      <c r="X101" s="372"/>
      <c r="Y101" s="372"/>
    </row>
    <row r="102" spans="1:25" s="371" customFormat="1" ht="25.5" customHeight="1" thickBot="1" x14ac:dyDescent="0.25">
      <c r="A102" s="79" t="s">
        <v>413</v>
      </c>
      <c r="B102" s="489"/>
      <c r="C102" s="489"/>
      <c r="D102" s="489"/>
      <c r="E102" s="456" t="s">
        <v>29</v>
      </c>
      <c r="F102" s="1178" t="str">
        <f>Translations!$B$396</f>
        <v>Exemplu laborator 2</v>
      </c>
      <c r="G102" s="1177"/>
      <c r="H102" s="480" t="str">
        <f>Translations!$B$577</f>
        <v>Concentrația de CO2</v>
      </c>
      <c r="I102" s="1178" t="str">
        <f>Translations!$B$578</f>
        <v>ISO 12039</v>
      </c>
      <c r="J102" s="1179"/>
      <c r="K102" s="1177"/>
      <c r="L102" s="456" t="b">
        <v>0</v>
      </c>
      <c r="M102" s="1178" t="str">
        <f>Translations!$B$399</f>
        <v>Competență_lab.pdf, 2/3/2012</v>
      </c>
      <c r="N102" s="1177"/>
      <c r="O102" s="46"/>
      <c r="P102" s="77"/>
      <c r="Q102" s="575"/>
      <c r="R102" s="434"/>
      <c r="S102" s="77"/>
      <c r="T102" s="413"/>
      <c r="U102" s="77"/>
      <c r="V102" s="413"/>
      <c r="W102" s="413"/>
      <c r="X102" s="372"/>
      <c r="Y102" s="372"/>
    </row>
    <row r="103" spans="1:25" s="371" customFormat="1" ht="12.75" customHeight="1" x14ac:dyDescent="0.2">
      <c r="A103" s="77"/>
      <c r="B103" s="489"/>
      <c r="C103" s="489"/>
      <c r="D103" s="489"/>
      <c r="E103" s="512" t="s">
        <v>144</v>
      </c>
      <c r="F103" s="1124"/>
      <c r="G103" s="1125"/>
      <c r="H103" s="240"/>
      <c r="I103" s="1126"/>
      <c r="J103" s="1126"/>
      <c r="K103" s="1126"/>
      <c r="L103" s="457"/>
      <c r="M103" s="1126"/>
      <c r="N103" s="1126"/>
      <c r="O103" s="46"/>
      <c r="P103" s="77"/>
      <c r="Q103" s="576"/>
      <c r="R103" s="434"/>
      <c r="S103" s="77"/>
      <c r="T103" s="433">
        <v>1</v>
      </c>
      <c r="U103" s="77"/>
      <c r="V103" s="571" t="str">
        <f>IF(ISBLANK(F103),"",MAX(V$102:V102)+1)</f>
        <v/>
      </c>
      <c r="W103" s="577" t="str">
        <f t="shared" ref="W103:W118" si="1">IF(COUNTIF($V$103:$V$118,T103)=1,INDEX($E$103:$E$118,MATCH(T103,$V$103:$V$118,0))&amp; ": " &amp;INDEX($F$103:$F$118,MATCH(T103,$V$103:$V$118,0)),EUconst_NA)</f>
        <v>n.a.</v>
      </c>
      <c r="X103" s="372"/>
      <c r="Y103" s="372"/>
    </row>
    <row r="104" spans="1:25" s="371" customFormat="1" ht="12.75" customHeight="1" x14ac:dyDescent="0.2">
      <c r="A104" s="77"/>
      <c r="B104" s="489"/>
      <c r="C104" s="489"/>
      <c r="D104" s="489"/>
      <c r="E104" s="512" t="s">
        <v>145</v>
      </c>
      <c r="F104" s="1124"/>
      <c r="G104" s="1125"/>
      <c r="H104" s="240"/>
      <c r="I104" s="1126"/>
      <c r="J104" s="1126"/>
      <c r="K104" s="1126"/>
      <c r="L104" s="457"/>
      <c r="M104" s="1126"/>
      <c r="N104" s="1126"/>
      <c r="O104" s="46"/>
      <c r="P104" s="77"/>
      <c r="Q104" s="576"/>
      <c r="R104" s="434"/>
      <c r="S104" s="77"/>
      <c r="T104" s="433">
        <v>2</v>
      </c>
      <c r="U104" s="77"/>
      <c r="V104" s="571" t="str">
        <f>IF(ISBLANK(F104),"",MAX(V$102:V103)+1)</f>
        <v/>
      </c>
      <c r="W104" s="578" t="str">
        <f t="shared" si="1"/>
        <v>n.a.</v>
      </c>
      <c r="X104" s="372"/>
      <c r="Y104" s="372"/>
    </row>
    <row r="105" spans="1:25" s="371" customFormat="1" ht="12.75" customHeight="1" x14ac:dyDescent="0.2">
      <c r="A105" s="77"/>
      <c r="B105" s="489"/>
      <c r="C105" s="489"/>
      <c r="D105" s="489"/>
      <c r="E105" s="512" t="s">
        <v>146</v>
      </c>
      <c r="F105" s="1124"/>
      <c r="G105" s="1125"/>
      <c r="H105" s="240"/>
      <c r="I105" s="1126"/>
      <c r="J105" s="1126"/>
      <c r="K105" s="1126"/>
      <c r="L105" s="457"/>
      <c r="M105" s="1126"/>
      <c r="N105" s="1126"/>
      <c r="O105" s="46"/>
      <c r="P105" s="77"/>
      <c r="Q105" s="576"/>
      <c r="R105" s="434"/>
      <c r="S105" s="77"/>
      <c r="T105" s="433">
        <v>3</v>
      </c>
      <c r="U105" s="77"/>
      <c r="V105" s="571" t="str">
        <f>IF(ISBLANK(F105),"",MAX(V$102:V104)+1)</f>
        <v/>
      </c>
      <c r="W105" s="578" t="str">
        <f t="shared" si="1"/>
        <v>n.a.</v>
      </c>
      <c r="X105" s="372"/>
      <c r="Y105" s="372"/>
    </row>
    <row r="106" spans="1:25" s="371" customFormat="1" ht="12.75" customHeight="1" x14ac:dyDescent="0.2">
      <c r="A106" s="77"/>
      <c r="B106" s="489"/>
      <c r="C106" s="489"/>
      <c r="D106" s="489"/>
      <c r="E106" s="512" t="s">
        <v>147</v>
      </c>
      <c r="F106" s="1124"/>
      <c r="G106" s="1125"/>
      <c r="H106" s="240"/>
      <c r="I106" s="1126"/>
      <c r="J106" s="1126"/>
      <c r="K106" s="1126"/>
      <c r="L106" s="457"/>
      <c r="M106" s="1126"/>
      <c r="N106" s="1126"/>
      <c r="O106" s="46"/>
      <c r="P106" s="77"/>
      <c r="Q106" s="576"/>
      <c r="R106" s="434"/>
      <c r="S106" s="77"/>
      <c r="T106" s="433">
        <v>4</v>
      </c>
      <c r="U106" s="77"/>
      <c r="V106" s="571" t="str">
        <f>IF(ISBLANK(F106),"",MAX(V$102:V105)+1)</f>
        <v/>
      </c>
      <c r="W106" s="578" t="str">
        <f t="shared" si="1"/>
        <v>n.a.</v>
      </c>
      <c r="X106" s="372"/>
      <c r="Y106" s="372"/>
    </row>
    <row r="107" spans="1:25" s="371" customFormat="1" ht="12.75" customHeight="1" x14ac:dyDescent="0.2">
      <c r="A107" s="77"/>
      <c r="B107" s="489"/>
      <c r="C107" s="489"/>
      <c r="D107" s="489"/>
      <c r="E107" s="512" t="s">
        <v>148</v>
      </c>
      <c r="F107" s="1124"/>
      <c r="G107" s="1125"/>
      <c r="H107" s="240"/>
      <c r="I107" s="1126"/>
      <c r="J107" s="1126"/>
      <c r="K107" s="1126"/>
      <c r="L107" s="457"/>
      <c r="M107" s="1126"/>
      <c r="N107" s="1126"/>
      <c r="O107" s="46"/>
      <c r="P107" s="77"/>
      <c r="Q107" s="576"/>
      <c r="R107" s="434"/>
      <c r="S107" s="77"/>
      <c r="T107" s="433">
        <v>5</v>
      </c>
      <c r="U107" s="77"/>
      <c r="V107" s="571" t="str">
        <f>IF(ISBLANK(F107),"",MAX(V$102:V106)+1)</f>
        <v/>
      </c>
      <c r="W107" s="578" t="str">
        <f t="shared" si="1"/>
        <v>n.a.</v>
      </c>
      <c r="X107" s="372"/>
      <c r="Y107" s="372"/>
    </row>
    <row r="108" spans="1:25" s="371" customFormat="1" ht="12.75" customHeight="1" x14ac:dyDescent="0.2">
      <c r="A108" s="77"/>
      <c r="B108" s="489"/>
      <c r="C108" s="489"/>
      <c r="D108" s="489"/>
      <c r="E108" s="512" t="s">
        <v>149</v>
      </c>
      <c r="F108" s="1124"/>
      <c r="G108" s="1125"/>
      <c r="H108" s="240"/>
      <c r="I108" s="1126"/>
      <c r="J108" s="1126"/>
      <c r="K108" s="1126"/>
      <c r="L108" s="457"/>
      <c r="M108" s="1126"/>
      <c r="N108" s="1126"/>
      <c r="O108" s="46"/>
      <c r="P108" s="77"/>
      <c r="Q108" s="576"/>
      <c r="R108" s="434"/>
      <c r="S108" s="77"/>
      <c r="T108" s="433">
        <v>6</v>
      </c>
      <c r="U108" s="77"/>
      <c r="V108" s="571" t="str">
        <f>IF(ISBLANK(F108),"",MAX(V$102:V107)+1)</f>
        <v/>
      </c>
      <c r="W108" s="578" t="str">
        <f t="shared" si="1"/>
        <v>n.a.</v>
      </c>
      <c r="X108" s="372"/>
      <c r="Y108" s="372"/>
    </row>
    <row r="109" spans="1:25" s="371" customFormat="1" ht="12.75" customHeight="1" x14ac:dyDescent="0.2">
      <c r="A109" s="77"/>
      <c r="B109" s="489"/>
      <c r="C109" s="489"/>
      <c r="D109" s="489"/>
      <c r="E109" s="512" t="s">
        <v>150</v>
      </c>
      <c r="F109" s="1124"/>
      <c r="G109" s="1125"/>
      <c r="H109" s="240"/>
      <c r="I109" s="1126"/>
      <c r="J109" s="1126"/>
      <c r="K109" s="1126"/>
      <c r="L109" s="457"/>
      <c r="M109" s="1126"/>
      <c r="N109" s="1126"/>
      <c r="O109" s="46"/>
      <c r="P109" s="77"/>
      <c r="Q109" s="576"/>
      <c r="R109" s="434"/>
      <c r="S109" s="77"/>
      <c r="T109" s="433">
        <v>7</v>
      </c>
      <c r="U109" s="77"/>
      <c r="V109" s="571" t="str">
        <f>IF(ISBLANK(F109),"",MAX(V$102:V108)+1)</f>
        <v/>
      </c>
      <c r="W109" s="578" t="str">
        <f t="shared" si="1"/>
        <v>n.a.</v>
      </c>
      <c r="X109" s="372"/>
      <c r="Y109" s="372"/>
    </row>
    <row r="110" spans="1:25" s="371" customFormat="1" ht="12.75" customHeight="1" x14ac:dyDescent="0.2">
      <c r="A110" s="77"/>
      <c r="B110" s="489"/>
      <c r="C110" s="489"/>
      <c r="D110" s="489"/>
      <c r="E110" s="512" t="s">
        <v>151</v>
      </c>
      <c r="F110" s="1124"/>
      <c r="G110" s="1125"/>
      <c r="H110" s="240"/>
      <c r="I110" s="1126"/>
      <c r="J110" s="1126"/>
      <c r="K110" s="1126"/>
      <c r="L110" s="457"/>
      <c r="M110" s="1126"/>
      <c r="N110" s="1126"/>
      <c r="O110" s="46"/>
      <c r="P110" s="77"/>
      <c r="Q110" s="576"/>
      <c r="R110" s="434"/>
      <c r="S110" s="77"/>
      <c r="T110" s="433">
        <v>8</v>
      </c>
      <c r="U110" s="77"/>
      <c r="V110" s="571" t="str">
        <f>IF(ISBLANK(F110),"",MAX(V$102:V109)+1)</f>
        <v/>
      </c>
      <c r="W110" s="578" t="str">
        <f t="shared" si="1"/>
        <v>n.a.</v>
      </c>
      <c r="X110" s="372"/>
      <c r="Y110" s="372"/>
    </row>
    <row r="111" spans="1:25" s="371" customFormat="1" ht="12.75" customHeight="1" x14ac:dyDescent="0.2">
      <c r="A111" s="77"/>
      <c r="B111" s="489"/>
      <c r="C111" s="489"/>
      <c r="D111" s="489"/>
      <c r="E111" s="512" t="s">
        <v>152</v>
      </c>
      <c r="F111" s="1124"/>
      <c r="G111" s="1125"/>
      <c r="H111" s="240"/>
      <c r="I111" s="1126"/>
      <c r="J111" s="1126"/>
      <c r="K111" s="1126"/>
      <c r="L111" s="457"/>
      <c r="M111" s="1126"/>
      <c r="N111" s="1126"/>
      <c r="O111" s="46"/>
      <c r="P111" s="77"/>
      <c r="Q111" s="576"/>
      <c r="R111" s="434"/>
      <c r="S111" s="77"/>
      <c r="T111" s="433">
        <v>9</v>
      </c>
      <c r="U111" s="77"/>
      <c r="V111" s="571" t="str">
        <f>IF(ISBLANK(F111),"",MAX(V$102:V110)+1)</f>
        <v/>
      </c>
      <c r="W111" s="578" t="str">
        <f t="shared" si="1"/>
        <v>n.a.</v>
      </c>
      <c r="X111" s="372"/>
      <c r="Y111" s="372"/>
    </row>
    <row r="112" spans="1:25" s="371" customFormat="1" ht="12.75" customHeight="1" x14ac:dyDescent="0.2">
      <c r="A112" s="77"/>
      <c r="B112" s="489"/>
      <c r="C112" s="489"/>
      <c r="D112" s="489"/>
      <c r="E112" s="512" t="s">
        <v>153</v>
      </c>
      <c r="F112" s="1124"/>
      <c r="G112" s="1125"/>
      <c r="H112" s="240"/>
      <c r="I112" s="1126"/>
      <c r="J112" s="1126"/>
      <c r="K112" s="1126"/>
      <c r="L112" s="457"/>
      <c r="M112" s="1126"/>
      <c r="N112" s="1126"/>
      <c r="O112" s="46"/>
      <c r="P112" s="77"/>
      <c r="Q112" s="576"/>
      <c r="R112" s="434"/>
      <c r="S112" s="77"/>
      <c r="T112" s="433">
        <v>10</v>
      </c>
      <c r="U112" s="77"/>
      <c r="V112" s="571" t="str">
        <f>IF(ISBLANK(F112),"",MAX(V$102:V111)+1)</f>
        <v/>
      </c>
      <c r="W112" s="578" t="str">
        <f t="shared" si="1"/>
        <v>n.a.</v>
      </c>
      <c r="X112" s="372"/>
      <c r="Y112" s="372"/>
    </row>
    <row r="113" spans="1:25" s="371" customFormat="1" ht="12.75" customHeight="1" x14ac:dyDescent="0.2">
      <c r="A113" s="77"/>
      <c r="B113" s="489"/>
      <c r="C113" s="489"/>
      <c r="D113" s="489"/>
      <c r="E113" s="512" t="s">
        <v>154</v>
      </c>
      <c r="F113" s="1124"/>
      <c r="G113" s="1125"/>
      <c r="H113" s="240"/>
      <c r="I113" s="1126"/>
      <c r="J113" s="1126"/>
      <c r="K113" s="1126"/>
      <c r="L113" s="457"/>
      <c r="M113" s="1126"/>
      <c r="N113" s="1126"/>
      <c r="O113" s="46"/>
      <c r="P113" s="77"/>
      <c r="Q113" s="576"/>
      <c r="R113" s="434"/>
      <c r="S113" s="77"/>
      <c r="T113" s="433">
        <v>11</v>
      </c>
      <c r="U113" s="77"/>
      <c r="V113" s="571" t="str">
        <f>IF(ISBLANK(F113),"",MAX(V$102:V112)+1)</f>
        <v/>
      </c>
      <c r="W113" s="578" t="str">
        <f t="shared" si="1"/>
        <v>n.a.</v>
      </c>
      <c r="X113" s="372"/>
      <c r="Y113" s="372"/>
    </row>
    <row r="114" spans="1:25" s="371" customFormat="1" ht="12.75" customHeight="1" x14ac:dyDescent="0.2">
      <c r="A114" s="77"/>
      <c r="B114" s="489"/>
      <c r="C114" s="489"/>
      <c r="D114" s="489"/>
      <c r="E114" s="512" t="s">
        <v>155</v>
      </c>
      <c r="F114" s="1124"/>
      <c r="G114" s="1125"/>
      <c r="H114" s="240"/>
      <c r="I114" s="1126"/>
      <c r="J114" s="1126"/>
      <c r="K114" s="1126"/>
      <c r="L114" s="457"/>
      <c r="M114" s="1126"/>
      <c r="N114" s="1126"/>
      <c r="O114" s="46"/>
      <c r="P114" s="77"/>
      <c r="Q114" s="576"/>
      <c r="R114" s="434"/>
      <c r="S114" s="77"/>
      <c r="T114" s="433">
        <v>12</v>
      </c>
      <c r="U114" s="77"/>
      <c r="V114" s="571" t="str">
        <f>IF(ISBLANK(F114),"",MAX(V$102:V113)+1)</f>
        <v/>
      </c>
      <c r="W114" s="578" t="str">
        <f t="shared" si="1"/>
        <v>n.a.</v>
      </c>
      <c r="X114" s="372"/>
      <c r="Y114" s="372"/>
    </row>
    <row r="115" spans="1:25" s="371" customFormat="1" ht="12.75" customHeight="1" x14ac:dyDescent="0.2">
      <c r="A115" s="77"/>
      <c r="B115" s="489"/>
      <c r="C115" s="489"/>
      <c r="D115" s="489"/>
      <c r="E115" s="512" t="s">
        <v>156</v>
      </c>
      <c r="F115" s="1124"/>
      <c r="G115" s="1125"/>
      <c r="H115" s="240"/>
      <c r="I115" s="1126"/>
      <c r="J115" s="1126"/>
      <c r="K115" s="1126"/>
      <c r="L115" s="457"/>
      <c r="M115" s="1126"/>
      <c r="N115" s="1126"/>
      <c r="O115" s="46"/>
      <c r="P115" s="77"/>
      <c r="Q115" s="576"/>
      <c r="R115" s="434"/>
      <c r="S115" s="77"/>
      <c r="T115" s="433">
        <v>13</v>
      </c>
      <c r="U115" s="77"/>
      <c r="V115" s="571" t="str">
        <f>IF(ISBLANK(F115),"",MAX(V$102:V114)+1)</f>
        <v/>
      </c>
      <c r="W115" s="578" t="str">
        <f t="shared" si="1"/>
        <v>n.a.</v>
      </c>
      <c r="X115" s="372"/>
      <c r="Y115" s="372"/>
    </row>
    <row r="116" spans="1:25" s="371" customFormat="1" ht="12.75" customHeight="1" x14ac:dyDescent="0.2">
      <c r="A116" s="77"/>
      <c r="B116" s="489"/>
      <c r="C116" s="489"/>
      <c r="D116" s="489"/>
      <c r="E116" s="512" t="s">
        <v>157</v>
      </c>
      <c r="F116" s="1124"/>
      <c r="G116" s="1125"/>
      <c r="H116" s="240"/>
      <c r="I116" s="1126"/>
      <c r="J116" s="1126"/>
      <c r="K116" s="1126"/>
      <c r="L116" s="457"/>
      <c r="M116" s="1126"/>
      <c r="N116" s="1126"/>
      <c r="O116" s="46"/>
      <c r="P116" s="77"/>
      <c r="Q116" s="576"/>
      <c r="R116" s="434"/>
      <c r="S116" s="77"/>
      <c r="T116" s="433">
        <v>14</v>
      </c>
      <c r="U116" s="77"/>
      <c r="V116" s="571" t="str">
        <f>IF(ISBLANK(F116),"",MAX(V$102:V115)+1)</f>
        <v/>
      </c>
      <c r="W116" s="578" t="str">
        <f t="shared" si="1"/>
        <v>n.a.</v>
      </c>
      <c r="X116" s="372"/>
      <c r="Y116" s="372"/>
    </row>
    <row r="117" spans="1:25" s="371" customFormat="1" ht="12.75" customHeight="1" x14ac:dyDescent="0.2">
      <c r="A117" s="77"/>
      <c r="B117" s="489"/>
      <c r="C117" s="489"/>
      <c r="D117" s="489"/>
      <c r="E117" s="512" t="s">
        <v>27</v>
      </c>
      <c r="F117" s="1124"/>
      <c r="G117" s="1125"/>
      <c r="H117" s="240"/>
      <c r="I117" s="1126"/>
      <c r="J117" s="1126"/>
      <c r="K117" s="1126"/>
      <c r="L117" s="457"/>
      <c r="M117" s="1126"/>
      <c r="N117" s="1126"/>
      <c r="O117" s="46"/>
      <c r="P117" s="77"/>
      <c r="Q117" s="576"/>
      <c r="R117" s="434"/>
      <c r="S117" s="77"/>
      <c r="T117" s="433">
        <v>15</v>
      </c>
      <c r="U117" s="77"/>
      <c r="V117" s="571" t="str">
        <f>IF(ISBLANK(F117),"",MAX(V$102:V116)+1)</f>
        <v/>
      </c>
      <c r="W117" s="578" t="str">
        <f t="shared" si="1"/>
        <v>n.a.</v>
      </c>
      <c r="X117" s="372"/>
      <c r="Y117" s="372"/>
    </row>
    <row r="118" spans="1:25" s="371" customFormat="1" ht="12.75" hidden="1" customHeight="1" x14ac:dyDescent="0.2">
      <c r="A118" s="79" t="s">
        <v>322</v>
      </c>
      <c r="B118" s="489"/>
      <c r="C118" s="489"/>
      <c r="D118" s="489"/>
      <c r="E118" s="513"/>
      <c r="F118" s="1124"/>
      <c r="G118" s="1125"/>
      <c r="H118" s="240"/>
      <c r="I118" s="1126"/>
      <c r="J118" s="1126"/>
      <c r="K118" s="1126"/>
      <c r="L118" s="457"/>
      <c r="M118" s="1126"/>
      <c r="N118" s="1126"/>
      <c r="O118" s="46"/>
      <c r="P118" s="77"/>
      <c r="Q118" s="576"/>
      <c r="R118" s="434"/>
      <c r="S118" s="77"/>
      <c r="T118" s="433"/>
      <c r="U118" s="77"/>
      <c r="V118" s="571" t="str">
        <f>IF(ISBLANK(F118),"",MAX(V$102:V117)+1)</f>
        <v/>
      </c>
      <c r="W118" s="578" t="str">
        <f t="shared" si="1"/>
        <v>n.a.</v>
      </c>
      <c r="X118" s="372"/>
      <c r="Y118" s="372"/>
    </row>
    <row r="119" spans="1:25" s="371" customFormat="1" ht="12.75" customHeight="1" x14ac:dyDescent="0.2">
      <c r="A119" s="79" t="s">
        <v>1</v>
      </c>
      <c r="B119" s="489"/>
      <c r="C119" s="489"/>
      <c r="D119" s="489"/>
      <c r="E119" s="489"/>
      <c r="F119" s="489"/>
      <c r="G119" s="489"/>
      <c r="H119" s="489"/>
      <c r="I119" s="489"/>
      <c r="J119" s="489"/>
      <c r="K119" s="489"/>
      <c r="L119" s="489"/>
      <c r="M119" s="489"/>
      <c r="N119" s="489"/>
      <c r="O119" s="46"/>
      <c r="P119" s="77"/>
      <c r="Q119" s="77"/>
      <c r="R119" s="77"/>
      <c r="S119" s="77"/>
      <c r="T119" s="77"/>
      <c r="U119" s="77"/>
      <c r="V119" s="77"/>
      <c r="W119" s="77"/>
      <c r="X119" s="372"/>
      <c r="Y119" s="372"/>
    </row>
    <row r="120" spans="1:25" s="371" customFormat="1" ht="5.0999999999999996" customHeight="1" x14ac:dyDescent="0.2">
      <c r="A120" s="79"/>
      <c r="B120" s="489"/>
      <c r="C120" s="503"/>
      <c r="D120" s="33"/>
      <c r="E120" s="489"/>
      <c r="F120" s="489"/>
      <c r="G120" s="1202" t="str">
        <f>Translations!$B$400</f>
        <v>Apăsați pe „+” pentru a adăuga mai multe metode și laboratoare</v>
      </c>
      <c r="H120" s="1203"/>
      <c r="I120" s="1203"/>
      <c r="J120" s="1203"/>
      <c r="K120" s="1204"/>
      <c r="L120" s="489"/>
      <c r="M120" s="408"/>
      <c r="N120" s="489"/>
      <c r="O120" s="46"/>
      <c r="P120" s="77"/>
      <c r="Q120" s="77"/>
      <c r="R120" s="77"/>
      <c r="S120" s="77"/>
      <c r="T120" s="77"/>
      <c r="U120" s="430"/>
      <c r="V120" s="77"/>
      <c r="W120" s="290"/>
      <c r="X120" s="372"/>
      <c r="Y120" s="372"/>
    </row>
    <row r="121" spans="1:25" s="371" customFormat="1" ht="12.75" customHeight="1" x14ac:dyDescent="0.2">
      <c r="A121" s="79"/>
      <c r="B121" s="489"/>
      <c r="C121" s="503"/>
      <c r="D121" s="33"/>
      <c r="E121" s="489"/>
      <c r="F121" s="489"/>
      <c r="G121" s="1205"/>
      <c r="H121" s="1206"/>
      <c r="I121" s="1206"/>
      <c r="J121" s="1206"/>
      <c r="K121" s="1013"/>
      <c r="L121" s="489"/>
      <c r="M121" s="408"/>
      <c r="N121" s="489"/>
      <c r="O121" s="46"/>
      <c r="P121" s="77"/>
      <c r="Q121" s="77"/>
      <c r="R121" s="77"/>
      <c r="S121" s="77"/>
      <c r="T121" s="77"/>
      <c r="U121" s="430"/>
      <c r="V121" s="77"/>
      <c r="W121" s="290"/>
      <c r="X121" s="372"/>
      <c r="Y121" s="372"/>
    </row>
    <row r="122" spans="1:25" s="371" customFormat="1" ht="5.0999999999999996" customHeight="1" x14ac:dyDescent="0.2">
      <c r="A122" s="79"/>
      <c r="B122" s="489"/>
      <c r="C122" s="503"/>
      <c r="D122" s="33"/>
      <c r="E122" s="489"/>
      <c r="F122" s="489"/>
      <c r="G122" s="1207"/>
      <c r="H122" s="1208"/>
      <c r="I122" s="1208"/>
      <c r="J122" s="1208"/>
      <c r="K122" s="1209"/>
      <c r="L122" s="489"/>
      <c r="M122" s="408"/>
      <c r="N122" s="489"/>
      <c r="O122" s="46"/>
      <c r="P122" s="77"/>
      <c r="Q122" s="77"/>
      <c r="R122" s="77"/>
      <c r="S122" s="77"/>
      <c r="T122" s="77"/>
      <c r="U122" s="430"/>
      <c r="V122" s="77"/>
      <c r="W122" s="290"/>
      <c r="X122" s="372"/>
      <c r="Y122" s="372"/>
    </row>
    <row r="123" spans="1:25" ht="12.75" customHeight="1" x14ac:dyDescent="0.2">
      <c r="B123" s="489"/>
      <c r="C123" s="489"/>
      <c r="D123" s="521"/>
      <c r="E123" s="507"/>
      <c r="F123" s="507"/>
      <c r="G123" s="507"/>
      <c r="H123" s="507"/>
      <c r="I123" s="507"/>
      <c r="J123" s="507"/>
      <c r="K123" s="507"/>
      <c r="L123" s="507"/>
      <c r="M123" s="508"/>
      <c r="N123" s="508"/>
      <c r="O123" s="46"/>
      <c r="P123" s="30"/>
      <c r="Q123" s="30"/>
      <c r="R123" s="30"/>
      <c r="S123" s="30"/>
      <c r="T123" s="30"/>
      <c r="U123" s="30"/>
      <c r="V123" s="30"/>
      <c r="W123" s="30"/>
    </row>
    <row r="124" spans="1:25" ht="5.0999999999999996" customHeight="1" x14ac:dyDescent="0.2">
      <c r="B124" s="489"/>
      <c r="C124" s="489"/>
      <c r="D124" s="521"/>
      <c r="E124" s="507"/>
      <c r="F124" s="507"/>
      <c r="G124" s="507"/>
      <c r="H124" s="507"/>
      <c r="I124" s="507"/>
      <c r="J124" s="507"/>
      <c r="K124" s="507"/>
      <c r="L124" s="507"/>
      <c r="M124" s="508"/>
      <c r="N124" s="508"/>
      <c r="O124" s="46"/>
      <c r="P124" s="30"/>
      <c r="Q124" s="30"/>
      <c r="R124" s="30"/>
      <c r="S124" s="30"/>
      <c r="T124" s="30"/>
      <c r="U124" s="30"/>
      <c r="V124" s="30"/>
      <c r="W124" s="30"/>
    </row>
    <row r="125" spans="1:25" s="44" customFormat="1" ht="18.75" customHeight="1" x14ac:dyDescent="0.2">
      <c r="A125" s="288"/>
      <c r="B125" s="490"/>
      <c r="C125" s="65">
        <v>10</v>
      </c>
      <c r="D125" s="1025" t="str">
        <f>Translations!$B$22</f>
        <v>Detalii privind punctele de măsurare</v>
      </c>
      <c r="E125" s="1025"/>
      <c r="F125" s="1025"/>
      <c r="G125" s="1025"/>
      <c r="H125" s="1025"/>
      <c r="I125" s="1025"/>
      <c r="J125" s="1025"/>
      <c r="K125" s="1025"/>
      <c r="L125" s="1025"/>
      <c r="M125" s="1025"/>
      <c r="N125" s="1025"/>
      <c r="O125" s="46"/>
      <c r="P125" s="30"/>
      <c r="Q125" s="30"/>
      <c r="R125" s="30"/>
      <c r="S125" s="30"/>
      <c r="T125" s="30"/>
      <c r="U125" s="30"/>
      <c r="V125" s="30"/>
      <c r="W125" s="30"/>
      <c r="X125" s="288"/>
      <c r="Y125" s="288"/>
    </row>
    <row r="126" spans="1:25" ht="12.75" customHeight="1" x14ac:dyDescent="0.2">
      <c r="B126" s="489"/>
      <c r="C126" s="489"/>
      <c r="D126" s="521"/>
      <c r="E126" s="507"/>
      <c r="F126" s="507"/>
      <c r="G126" s="507"/>
      <c r="H126" s="507"/>
      <c r="I126" s="507"/>
      <c r="J126" s="507"/>
      <c r="K126" s="507"/>
      <c r="L126" s="507"/>
      <c r="M126" s="508"/>
      <c r="N126" s="508"/>
      <c r="O126" s="46"/>
      <c r="P126" s="30"/>
      <c r="Q126" s="30"/>
      <c r="R126" s="30"/>
      <c r="S126" s="30"/>
      <c r="T126" s="30"/>
      <c r="U126" s="30"/>
      <c r="V126" s="30"/>
      <c r="W126" s="30"/>
    </row>
    <row r="127" spans="1:25" ht="12.75" customHeight="1" x14ac:dyDescent="0.2">
      <c r="B127" s="489"/>
      <c r="C127" s="489"/>
      <c r="D127" s="1276" t="str">
        <f>Translations!$B$579</f>
        <v>Vă rugăm să rețineți că textul explicativ se afișează doar pentru primul punct de măsurare.</v>
      </c>
      <c r="E127" s="1173"/>
      <c r="F127" s="1173"/>
      <c r="G127" s="1173"/>
      <c r="H127" s="1173"/>
      <c r="I127" s="1173"/>
      <c r="J127" s="1173"/>
      <c r="K127" s="1173"/>
      <c r="L127" s="1173"/>
      <c r="M127" s="1173"/>
      <c r="N127" s="1173"/>
      <c r="O127" s="46"/>
      <c r="P127" s="30"/>
      <c r="Q127" s="30"/>
      <c r="R127" s="30"/>
      <c r="S127" s="30"/>
      <c r="T127" s="30"/>
      <c r="U127" s="30"/>
      <c r="V127" s="30"/>
      <c r="W127" s="30"/>
    </row>
    <row r="128" spans="1:25" ht="12.75" customHeight="1" x14ac:dyDescent="0.2">
      <c r="B128" s="489"/>
      <c r="C128" s="489"/>
      <c r="D128" s="1276" t="str">
        <f>Translations!$B$580</f>
        <v>Dacă doriți să se afișeze date și pentru alte puncte de măsurare, apăsați pe semnele „+” din stânga (funcția de grupare a datelor).</v>
      </c>
      <c r="E128" s="1173"/>
      <c r="F128" s="1173"/>
      <c r="G128" s="1173"/>
      <c r="H128" s="1173"/>
      <c r="I128" s="1173"/>
      <c r="J128" s="1173"/>
      <c r="K128" s="1173"/>
      <c r="L128" s="1173"/>
      <c r="M128" s="1173"/>
      <c r="N128" s="1173"/>
      <c r="O128" s="46"/>
      <c r="P128" s="30"/>
      <c r="Q128" s="30"/>
      <c r="R128" s="30"/>
      <c r="S128" s="30"/>
      <c r="T128" s="30"/>
      <c r="U128" s="30"/>
      <c r="V128" s="30"/>
      <c r="W128" s="30"/>
    </row>
    <row r="129" spans="1:25" ht="12.75" customHeight="1" x14ac:dyDescent="0.2">
      <c r="B129" s="489"/>
      <c r="C129" s="489"/>
      <c r="D129" s="1276" t="str">
        <f>Translations!$B$581</f>
        <v>Pentru adăugarea de alte punct de măsurare, treceți la secțiunea 6.d din foaia C_InstallationDescription și să folosiți macro-ul de acolo.</v>
      </c>
      <c r="E129" s="1173"/>
      <c r="F129" s="1173"/>
      <c r="G129" s="1173"/>
      <c r="H129" s="1173"/>
      <c r="I129" s="1173"/>
      <c r="J129" s="1173"/>
      <c r="K129" s="1173"/>
      <c r="L129" s="1173"/>
      <c r="M129" s="1173"/>
      <c r="N129" s="1173"/>
      <c r="O129" s="46"/>
      <c r="P129" s="30"/>
      <c r="Q129" s="30"/>
      <c r="R129" s="30"/>
      <c r="S129" s="30"/>
      <c r="T129" s="30"/>
      <c r="U129" s="30"/>
      <c r="V129" s="30"/>
      <c r="W129" s="30"/>
    </row>
    <row r="130" spans="1:25" ht="12.75" customHeight="1" x14ac:dyDescent="0.2">
      <c r="B130" s="489"/>
      <c r="C130" s="489"/>
      <c r="D130" s="1276" t="str">
        <f>Translations!$B$135</f>
        <v>Pentru a afişa/ascunde exemplele, apăsați butonul „Exemple” din zona de navigație.</v>
      </c>
      <c r="E130" s="1173"/>
      <c r="F130" s="1173"/>
      <c r="G130" s="1173"/>
      <c r="H130" s="1173"/>
      <c r="I130" s="1173"/>
      <c r="J130" s="1173"/>
      <c r="K130" s="1173"/>
      <c r="L130" s="1173"/>
      <c r="M130" s="1173"/>
      <c r="N130" s="1173"/>
      <c r="O130" s="46"/>
      <c r="P130" s="30"/>
      <c r="Q130" s="30"/>
      <c r="R130" s="30"/>
      <c r="S130" s="30"/>
      <c r="T130" s="30"/>
      <c r="U130" s="30"/>
      <c r="V130" s="30"/>
      <c r="W130" s="30"/>
    </row>
    <row r="131" spans="1:25" ht="12.75" customHeight="1" x14ac:dyDescent="0.2">
      <c r="B131" s="489"/>
      <c r="C131" s="489"/>
      <c r="D131" s="1276" t="str">
        <f>Translations!$B$582</f>
        <v>Exemplul este integrat în primul punct de măsurare.</v>
      </c>
      <c r="E131" s="1173"/>
      <c r="F131" s="1173"/>
      <c r="G131" s="1173"/>
      <c r="H131" s="1173"/>
      <c r="I131" s="1173"/>
      <c r="J131" s="1173"/>
      <c r="K131" s="1173"/>
      <c r="L131" s="1173"/>
      <c r="M131" s="1173"/>
      <c r="N131" s="1173"/>
      <c r="O131" s="46"/>
      <c r="P131" s="30"/>
      <c r="Q131" s="30"/>
      <c r="R131" s="30"/>
      <c r="S131" s="30"/>
      <c r="T131" s="30"/>
      <c r="U131" s="30"/>
      <c r="V131" s="30"/>
      <c r="W131" s="30"/>
    </row>
    <row r="132" spans="1:25" ht="12.75" customHeight="1" x14ac:dyDescent="0.2">
      <c r="B132" s="489"/>
      <c r="C132" s="489"/>
      <c r="D132" s="521"/>
      <c r="E132" s="507"/>
      <c r="F132" s="507"/>
      <c r="G132" s="507"/>
      <c r="H132" s="507"/>
      <c r="I132" s="507"/>
      <c r="J132" s="507"/>
      <c r="K132" s="507"/>
      <c r="L132" s="507"/>
      <c r="M132" s="508"/>
      <c r="N132" s="508"/>
      <c r="O132" s="46"/>
      <c r="P132" s="30"/>
      <c r="Q132" s="30"/>
      <c r="R132" s="30"/>
      <c r="S132" s="30"/>
      <c r="T132" s="30"/>
      <c r="U132" s="30"/>
      <c r="V132" s="30"/>
      <c r="W132" s="30"/>
    </row>
    <row r="133" spans="1:25" ht="12.75" customHeight="1" thickBot="1" x14ac:dyDescent="0.25">
      <c r="B133" s="489"/>
      <c r="C133" s="66"/>
      <c r="D133" s="67"/>
      <c r="E133" s="68"/>
      <c r="F133" s="66"/>
      <c r="G133" s="69"/>
      <c r="H133" s="69"/>
      <c r="I133" s="69"/>
      <c r="J133" s="69"/>
      <c r="K133" s="69"/>
      <c r="L133" s="69"/>
      <c r="M133" s="69"/>
      <c r="N133" s="69"/>
      <c r="O133" s="46"/>
      <c r="P133" s="30"/>
      <c r="Q133" s="30"/>
      <c r="R133" s="30"/>
      <c r="S133" s="30"/>
      <c r="T133" s="30"/>
      <c r="U133" s="30"/>
      <c r="V133" s="30"/>
      <c r="W133" s="30"/>
    </row>
    <row r="134" spans="1:25" ht="12.75" customHeight="1" thickBot="1" x14ac:dyDescent="0.25">
      <c r="B134" s="489"/>
      <c r="C134" s="489"/>
      <c r="D134" s="521"/>
      <c r="E134" s="507"/>
      <c r="F134" s="507"/>
      <c r="G134" s="507"/>
      <c r="H134" s="507"/>
      <c r="I134" s="507"/>
      <c r="J134" s="507"/>
      <c r="K134" s="507"/>
      <c r="L134" s="507"/>
      <c r="M134" s="508"/>
      <c r="N134" s="508"/>
      <c r="O134" s="46"/>
      <c r="P134" s="30"/>
      <c r="Q134" s="30"/>
      <c r="R134" s="30"/>
      <c r="S134" s="30"/>
      <c r="T134" s="30"/>
      <c r="U134" s="30"/>
      <c r="V134" s="30"/>
      <c r="W134" s="30"/>
      <c r="Y134" s="77" t="s">
        <v>230</v>
      </c>
    </row>
    <row r="135" spans="1:25" s="219" customFormat="1" ht="15" customHeight="1" thickBot="1" x14ac:dyDescent="0.25">
      <c r="A135" s="288"/>
      <c r="B135" s="44"/>
      <c r="C135" s="256" t="str">
        <f>"M"&amp;Q135</f>
        <v>M1</v>
      </c>
      <c r="D135" s="1282" t="str">
        <f>CONCATENATE(EUconst_MeasurementPoint," ",Q135,":")</f>
        <v>Punct de măsurare 1:</v>
      </c>
      <c r="E135" s="1282"/>
      <c r="F135" s="1282"/>
      <c r="G135" s="1283"/>
      <c r="H135" s="1245" t="str">
        <f>IF(INDEX(C_InstallationDescription!$F$169:$F$174,MATCH(C135,C_InstallationDescription!$E$169:$E$174,0))&gt;0,INDEX(C_InstallationDescription!$F$169:$F$174,MATCH(C135,C_InstallationDescription!$E$169:$E$174,0)),"")</f>
        <v/>
      </c>
      <c r="I135" s="1245"/>
      <c r="J135" s="1245"/>
      <c r="K135" s="1245"/>
      <c r="L135" s="1246"/>
      <c r="M135" s="1247" t="str">
        <f>IF(U135=TRUE,V135,"")</f>
        <v/>
      </c>
      <c r="N135" s="1248"/>
      <c r="O135" s="46"/>
      <c r="P135" s="294"/>
      <c r="Q135" s="43">
        <v>1</v>
      </c>
      <c r="R135" s="47"/>
      <c r="S135" s="51" t="b">
        <f>IF(INDEX(C_InstallationDescription!$M:$M,MATCH(Q137,C_InstallationDescription!$Q:$Q,0))="",FALSE,TRUE)</f>
        <v>0</v>
      </c>
      <c r="T135" s="433" t="str">
        <f>IF(S135=TRUE,INDEX(C_InstallationDescription!$M:$M,MATCH(Q137,C_InstallationDescription!$Q:$Q,0)),"")</f>
        <v/>
      </c>
      <c r="U135" s="51" t="b">
        <f>IF(INDEX(C_InstallationDescription!$N:$N,MATCH(Q137,C_InstallationDescription!$Q:$Q,0))="",FALSE,TRUE)</f>
        <v>0</v>
      </c>
      <c r="V135" s="433" t="str">
        <f>IF(U135=TRUE,INDEX(C_InstallationDescription!$N:$N,MATCH(Q137,C_InstallationDescription!$Q:$Q,0)),"")</f>
        <v/>
      </c>
      <c r="W135" s="47"/>
      <c r="X135" s="47"/>
      <c r="Y135" s="51" t="s">
        <v>143</v>
      </c>
    </row>
    <row r="136" spans="1:25" s="32" customFormat="1" ht="5.0999999999999996" customHeight="1" thickBot="1" x14ac:dyDescent="0.25">
      <c r="A136" s="77"/>
      <c r="B136" s="8"/>
      <c r="C136" s="8"/>
      <c r="D136" s="13"/>
      <c r="E136" s="8"/>
      <c r="F136" s="8"/>
      <c r="G136" s="8"/>
      <c r="H136" s="8"/>
      <c r="I136" s="8"/>
      <c r="J136" s="8"/>
      <c r="K136" s="8"/>
      <c r="L136" s="8"/>
      <c r="M136" s="7"/>
      <c r="N136" s="7"/>
      <c r="O136" s="46"/>
      <c r="P136" s="293"/>
      <c r="Q136" s="14"/>
      <c r="R136" s="30"/>
      <c r="S136" s="30"/>
      <c r="T136" s="30"/>
      <c r="U136" s="30"/>
      <c r="V136" s="30"/>
      <c r="W136" s="30"/>
      <c r="X136" s="30"/>
      <c r="Y136" s="30"/>
    </row>
    <row r="137" spans="1:25" s="32" customFormat="1" ht="13.5" thickBot="1" x14ac:dyDescent="0.25">
      <c r="A137" s="30"/>
      <c r="D137" s="31" t="s">
        <v>311</v>
      </c>
      <c r="E137" s="984" t="str">
        <f>Translations!$B$583</f>
        <v>Tip de funcționare:</v>
      </c>
      <c r="F137" s="984"/>
      <c r="G137" s="1280"/>
      <c r="H137" s="1281"/>
      <c r="I137" s="1281"/>
      <c r="J137" s="1281"/>
      <c r="K137" s="33"/>
      <c r="L137" s="33"/>
      <c r="M137" s="1247" t="str">
        <f>IF(S135=TRUE,T135,"")</f>
        <v/>
      </c>
      <c r="N137" s="1248"/>
      <c r="O137" s="46"/>
      <c r="P137" s="30"/>
      <c r="Q137" s="42" t="str">
        <f>EUconst_CNTR_SourceCategory&amp;C135</f>
        <v>SourceCategory_M1</v>
      </c>
      <c r="R137" s="30"/>
      <c r="S137" s="30"/>
      <c r="T137" s="30"/>
      <c r="U137" s="30"/>
      <c r="V137" s="30"/>
      <c r="W137" s="30"/>
      <c r="X137" s="30"/>
      <c r="Y137" s="30"/>
    </row>
    <row r="138" spans="1:25" s="32" customFormat="1" ht="5.0999999999999996" customHeight="1" thickBot="1" x14ac:dyDescent="0.25">
      <c r="A138" s="79" t="s">
        <v>413</v>
      </c>
      <c r="B138" s="8"/>
      <c r="C138" s="8"/>
      <c r="D138" s="13"/>
      <c r="E138" s="8"/>
      <c r="F138" s="8"/>
      <c r="G138" s="8"/>
      <c r="H138" s="8"/>
      <c r="I138" s="8"/>
      <c r="J138" s="8"/>
      <c r="K138" s="8"/>
      <c r="L138" s="8"/>
      <c r="M138" s="7"/>
      <c r="N138" s="7"/>
      <c r="O138" s="46"/>
      <c r="P138" s="293"/>
      <c r="Q138" s="14"/>
      <c r="R138" s="30"/>
      <c r="S138" s="30"/>
      <c r="T138" s="30"/>
      <c r="U138" s="30"/>
      <c r="V138" s="30"/>
      <c r="W138" s="30"/>
      <c r="X138" s="30"/>
      <c r="Y138" s="30"/>
    </row>
    <row r="139" spans="1:25" s="219" customFormat="1" ht="15" customHeight="1" thickBot="1" x14ac:dyDescent="0.25">
      <c r="A139" s="79" t="s">
        <v>413</v>
      </c>
      <c r="B139" s="44"/>
      <c r="C139" s="256"/>
      <c r="D139" s="1312" t="str">
        <f>Translations!$B$452</f>
        <v>Exemplu de date:</v>
      </c>
      <c r="E139" s="1312"/>
      <c r="F139" s="1312"/>
      <c r="G139" s="1313"/>
      <c r="H139" s="1314" t="str">
        <f>Translations!$B$279</f>
        <v>Coş de cazan pe cărbune, platformă de măsurare A</v>
      </c>
      <c r="I139" s="1314"/>
      <c r="J139" s="1314"/>
      <c r="K139" s="1314"/>
      <c r="L139" s="1315"/>
      <c r="M139" s="1288" t="s">
        <v>516</v>
      </c>
      <c r="N139" s="1289"/>
      <c r="O139" s="46"/>
      <c r="P139" s="294"/>
      <c r="Q139" s="30"/>
      <c r="R139" s="30"/>
      <c r="S139" s="30"/>
      <c r="T139" s="30"/>
      <c r="U139" s="30"/>
      <c r="V139" s="30"/>
      <c r="W139" s="47"/>
      <c r="X139" s="47"/>
      <c r="Y139" s="47"/>
    </row>
    <row r="140" spans="1:25" s="32" customFormat="1" ht="5.0999999999999996" customHeight="1" thickBot="1" x14ac:dyDescent="0.25">
      <c r="A140" s="79" t="s">
        <v>413</v>
      </c>
      <c r="B140" s="8"/>
      <c r="C140" s="8"/>
      <c r="D140" s="13"/>
      <c r="E140" s="8"/>
      <c r="F140" s="8"/>
      <c r="G140" s="8"/>
      <c r="H140" s="8"/>
      <c r="I140" s="8"/>
      <c r="J140" s="8"/>
      <c r="K140" s="8"/>
      <c r="L140" s="8"/>
      <c r="M140" s="7"/>
      <c r="N140" s="7"/>
      <c r="O140" s="46"/>
      <c r="P140" s="293"/>
      <c r="Q140" s="30"/>
      <c r="R140" s="30"/>
      <c r="S140" s="30"/>
      <c r="T140" s="30"/>
      <c r="U140" s="30"/>
      <c r="V140" s="30"/>
      <c r="W140" s="30"/>
      <c r="X140" s="30"/>
      <c r="Y140" s="30"/>
    </row>
    <row r="141" spans="1:25" s="32" customFormat="1" ht="13.5" thickBot="1" x14ac:dyDescent="0.25">
      <c r="A141" s="79" t="s">
        <v>413</v>
      </c>
      <c r="D141" s="31"/>
      <c r="E141" s="984"/>
      <c r="F141" s="984"/>
      <c r="G141" s="1280"/>
      <c r="H141" s="1266" t="str">
        <f>Translations!$B$584</f>
        <v>Funcționare normală și funcționare atipică</v>
      </c>
      <c r="I141" s="1266"/>
      <c r="J141" s="1266"/>
      <c r="K141" s="33"/>
      <c r="L141" s="33"/>
      <c r="M141" s="1288" t="str">
        <f>Translations!$B$313</f>
        <v>Major</v>
      </c>
      <c r="N141" s="1289"/>
      <c r="O141" s="46"/>
      <c r="P141" s="30"/>
      <c r="Q141" s="30"/>
      <c r="R141" s="30"/>
      <c r="S141" s="30"/>
      <c r="T141" s="30"/>
      <c r="U141" s="30"/>
      <c r="V141" s="30"/>
      <c r="W141" s="30"/>
      <c r="X141" s="30"/>
      <c r="Y141" s="30"/>
    </row>
    <row r="142" spans="1:25" s="32" customFormat="1" ht="5.0999999999999996" customHeight="1" x14ac:dyDescent="0.2">
      <c r="A142" s="79" t="s">
        <v>413</v>
      </c>
      <c r="B142" s="8"/>
      <c r="C142" s="8"/>
      <c r="D142" s="13"/>
      <c r="E142" s="8"/>
      <c r="F142" s="8"/>
      <c r="G142" s="8"/>
      <c r="H142" s="8"/>
      <c r="I142" s="8"/>
      <c r="J142" s="8"/>
      <c r="K142" s="8"/>
      <c r="L142" s="8"/>
      <c r="M142" s="7"/>
      <c r="N142" s="7"/>
      <c r="O142" s="46"/>
      <c r="P142" s="293"/>
      <c r="Q142" s="14"/>
      <c r="R142" s="30"/>
      <c r="S142" s="30"/>
      <c r="T142" s="30"/>
      <c r="U142" s="30"/>
      <c r="V142" s="30"/>
      <c r="W142" s="30"/>
      <c r="X142" s="30"/>
      <c r="Y142" s="30"/>
    </row>
    <row r="143" spans="1:25" s="32" customFormat="1" ht="25.5" customHeight="1" x14ac:dyDescent="0.2">
      <c r="A143" s="30"/>
      <c r="D143" s="31"/>
      <c r="E143" s="1046" t="str">
        <f>Translations!$B$585</f>
        <v>Selectați aici dacă acest punct de măsurare este un punct de emisie/de măsurare în timpul funcționării normale sau atipice (în timpul fazelor restrictive și de tranziție, inclusiv defecţiunile sau perioadele de punere în funcțiune).</v>
      </c>
      <c r="F143" s="1046"/>
      <c r="G143" s="1046"/>
      <c r="H143" s="1046"/>
      <c r="I143" s="1046"/>
      <c r="J143" s="1046"/>
      <c r="K143" s="1046"/>
      <c r="L143" s="1046"/>
      <c r="M143" s="1046"/>
      <c r="N143" s="1046"/>
      <c r="O143" s="46"/>
      <c r="P143" s="30"/>
      <c r="Q143" s="30"/>
      <c r="R143" s="30"/>
      <c r="S143" s="30"/>
      <c r="T143" s="30"/>
      <c r="U143" s="30"/>
      <c r="V143" s="30"/>
      <c r="W143" s="6" t="s">
        <v>32</v>
      </c>
      <c r="X143" s="30"/>
      <c r="Y143" s="30"/>
    </row>
    <row r="144" spans="1:25" s="32" customFormat="1" ht="12.75" customHeight="1" x14ac:dyDescent="0.2">
      <c r="A144" s="30"/>
      <c r="D144" s="258"/>
      <c r="E144" s="1046" t="str">
        <f>Translations!$B$586</f>
        <v>Informațiile din câmpurile verzi sunt preluate automat de la punctul 6(d) din foaia C_InstallationDescription.</v>
      </c>
      <c r="F144" s="1046"/>
      <c r="G144" s="1046"/>
      <c r="H144" s="1046"/>
      <c r="I144" s="1046"/>
      <c r="J144" s="1046"/>
      <c r="K144" s="1046"/>
      <c r="L144" s="1046"/>
      <c r="M144" s="1046"/>
      <c r="N144" s="1046"/>
      <c r="O144" s="46"/>
      <c r="P144" s="30"/>
      <c r="Q144" s="30"/>
      <c r="R144" s="30"/>
      <c r="S144" s="30"/>
      <c r="T144" s="30"/>
      <c r="U144" s="30"/>
      <c r="V144" s="30"/>
      <c r="W144" s="30"/>
      <c r="X144" s="30"/>
      <c r="Y144" s="30"/>
    </row>
    <row r="145" spans="1:25" s="32" customFormat="1" ht="5.0999999999999996" customHeight="1" x14ac:dyDescent="0.2">
      <c r="A145" s="30"/>
      <c r="D145" s="258"/>
      <c r="O145" s="46"/>
      <c r="P145" s="30"/>
      <c r="Q145" s="30"/>
      <c r="R145" s="30"/>
      <c r="S145" s="30"/>
      <c r="T145" s="30"/>
      <c r="U145" s="30"/>
      <c r="V145" s="30"/>
      <c r="W145" s="30"/>
      <c r="X145" s="30"/>
      <c r="Y145" s="30"/>
    </row>
    <row r="146" spans="1:25" s="32" customFormat="1" ht="12.75" customHeight="1" x14ac:dyDescent="0.2">
      <c r="A146" s="30"/>
      <c r="D146" s="1217" t="str">
        <f>Translations!$B$446</f>
        <v>Asistență automată privind nivelurile aplicabile:</v>
      </c>
      <c r="E146" s="1217"/>
      <c r="F146" s="1217"/>
      <c r="G146" s="1217"/>
      <c r="H146" s="1217"/>
      <c r="I146" s="1217"/>
      <c r="J146" s="1217"/>
      <c r="K146" s="1217"/>
      <c r="L146" s="1217"/>
      <c r="M146" s="1217"/>
      <c r="N146" s="1217"/>
      <c r="O146" s="46"/>
      <c r="P146" s="30"/>
      <c r="Q146" s="30"/>
      <c r="R146" s="30"/>
      <c r="S146" s="30"/>
      <c r="T146" s="30"/>
      <c r="U146" s="30"/>
      <c r="V146" s="30"/>
      <c r="W146" s="30"/>
      <c r="X146" s="30"/>
      <c r="Y146" s="30"/>
    </row>
    <row r="147" spans="1:25" s="32" customFormat="1" ht="5.0999999999999996" customHeight="1" x14ac:dyDescent="0.2">
      <c r="A147" s="30"/>
      <c r="D147" s="31"/>
      <c r="E147" s="155"/>
      <c r="F147" s="155"/>
      <c r="G147" s="155"/>
      <c r="H147" s="155"/>
      <c r="I147" s="155"/>
      <c r="J147" s="155"/>
      <c r="K147" s="155"/>
      <c r="L147" s="155"/>
      <c r="M147" s="155"/>
      <c r="N147" s="155"/>
      <c r="O147" s="46"/>
      <c r="P147" s="30"/>
      <c r="Q147" s="30"/>
      <c r="R147" s="30"/>
      <c r="S147" s="30"/>
      <c r="T147" s="30"/>
      <c r="U147" s="30"/>
      <c r="V147" s="30"/>
      <c r="W147" s="30"/>
      <c r="X147" s="30"/>
      <c r="Y147" s="30"/>
    </row>
    <row r="148" spans="1:25" s="32" customFormat="1" ht="25.5" customHeight="1" x14ac:dyDescent="0.2">
      <c r="A148" s="30"/>
      <c r="D148" s="31"/>
      <c r="E148" s="1046" t="str">
        <f>Translations!$B$587</f>
        <v>Mai jos, în câmpurile verzi, sunt afișate nivelurile necesare pentru metodele bazate pe măsurare, pe baza intrărilor din secțiunile 5(d) și 6(d). Acestea sunt nivelurile minime pentru sursele de emisie majore. Cu toate acestea, se pot accepta cerințe mai reduse. Îndrumări corespunzătoare vor fi afișate în caseta verde de mai jos, în funcție de următoarele puncte:</v>
      </c>
      <c r="F148" s="1046"/>
      <c r="G148" s="1046"/>
      <c r="H148" s="1046"/>
      <c r="I148" s="1046"/>
      <c r="J148" s="1046"/>
      <c r="K148" s="1046"/>
      <c r="L148" s="1046"/>
      <c r="M148" s="1046"/>
      <c r="N148" s="1046"/>
      <c r="O148" s="46"/>
      <c r="P148" s="30"/>
      <c r="Q148" s="30"/>
      <c r="R148" s="30"/>
      <c r="S148" s="30"/>
      <c r="T148" s="30"/>
      <c r="U148" s="30"/>
      <c r="V148" s="30"/>
      <c r="W148" s="30"/>
      <c r="X148" s="30"/>
      <c r="Y148" s="30"/>
    </row>
    <row r="149" spans="1:25" s="32" customFormat="1" ht="25.5" customHeight="1" x14ac:dyDescent="0.2">
      <c r="A149" s="30"/>
      <c r="D149" s="31"/>
      <c r="E149" s="60" t="s">
        <v>386</v>
      </c>
      <c r="F149" s="1046" t="str">
        <f>Translations!$B$588</f>
        <v>se aplică cerințe reduse pentru sursele de emisie care emit mai puțin de 5 000 de tone de CO2(e) pe an sau care contribuie cu mai puțin de 10% la totalul anual al emisiilor instalației, luându-se în considerare valoarea cea mai mare dintre acestea, în conformitate cu articolul 41 alineatul (1).</v>
      </c>
      <c r="G149" s="1046"/>
      <c r="H149" s="1046"/>
      <c r="I149" s="1046"/>
      <c r="J149" s="1046"/>
      <c r="K149" s="1046"/>
      <c r="L149" s="1046"/>
      <c r="M149" s="1046"/>
      <c r="N149" s="1046"/>
      <c r="O149" s="46"/>
      <c r="P149" s="30"/>
      <c r="Q149" s="30"/>
      <c r="R149" s="30"/>
      <c r="S149" s="30"/>
      <c r="T149" s="30"/>
      <c r="U149" s="30"/>
      <c r="V149" s="30"/>
      <c r="W149" s="30"/>
      <c r="X149" s="30"/>
      <c r="Y149" s="30"/>
    </row>
    <row r="150" spans="1:25" s="32" customFormat="1" ht="5.0999999999999996" customHeight="1" x14ac:dyDescent="0.2">
      <c r="A150" s="30"/>
      <c r="D150" s="31"/>
      <c r="O150" s="46"/>
      <c r="P150" s="30"/>
      <c r="Q150" s="30"/>
      <c r="R150" s="30"/>
      <c r="S150" s="30"/>
      <c r="T150" s="30"/>
      <c r="U150" s="30"/>
      <c r="V150" s="30"/>
      <c r="W150" s="30"/>
      <c r="X150" s="30"/>
      <c r="Y150" s="30"/>
    </row>
    <row r="151" spans="1:25" s="32" customFormat="1" ht="60" customHeight="1" x14ac:dyDescent="0.2">
      <c r="A151" s="30"/>
      <c r="D151" s="31"/>
      <c r="E151" s="1241" t="str">
        <f>IF(H135="","",INDEX(EUconst_CEMSTiersMsg,MATCH(Q151,EUconst_CEMSTiers,0)))</f>
        <v/>
      </c>
      <c r="F151" s="1242"/>
      <c r="G151" s="1242"/>
      <c r="H151" s="1242"/>
      <c r="I151" s="1242"/>
      <c r="J151" s="1242"/>
      <c r="K151" s="1242"/>
      <c r="L151" s="1242"/>
      <c r="M151" s="1242"/>
      <c r="N151" s="1243"/>
      <c r="O151" s="46"/>
      <c r="P151" s="6"/>
      <c r="Q151" s="242" t="str">
        <f>IF(CNTR_SmallEmitter=TRUE,EUconst_CNTR_SmallEmitter,EUconst_CNTR_NoSmallEmitter) &amp; "_" &amp; IF(M137="",1,MATCH(M137,SourceCategoryCEMS,0))</f>
        <v>NoSmallEmitter__1</v>
      </c>
      <c r="R151" s="30"/>
      <c r="S151" s="30"/>
      <c r="T151" s="30"/>
      <c r="U151" s="30"/>
      <c r="V151" s="30"/>
      <c r="W151" s="30"/>
      <c r="X151" s="30"/>
      <c r="Y151" s="30"/>
    </row>
    <row r="152" spans="1:25" s="32" customFormat="1" ht="60" customHeight="1" x14ac:dyDescent="0.2">
      <c r="A152" s="79" t="s">
        <v>413</v>
      </c>
      <c r="D152" s="31"/>
      <c r="E152" s="1263" t="str">
        <f>Translations!$B$589</f>
        <v>Articolul 41: Se aplică nivelul minim afișat mai jos.
Doar în cazul în care puteți demonstra în mod concludent autorității competente că aplicarea nivelului impus nu este fezabilă din punct de vedere tehnic sau presupune costuri nerezonabile și că aplicarea unei metode de calcul pe baza nivelurilor prevăzute la articolul 26 nu este fezabilă din punct de vedere tehnic sau presupune costuri nerezonabile, se poate utiliza nivelul inferior următor, nivelul 1 fiind minimul.</v>
      </c>
      <c r="F152" s="1264"/>
      <c r="G152" s="1264"/>
      <c r="H152" s="1264"/>
      <c r="I152" s="1264"/>
      <c r="J152" s="1264"/>
      <c r="K152" s="1264"/>
      <c r="L152" s="1264"/>
      <c r="M152" s="1264"/>
      <c r="N152" s="1265"/>
      <c r="O152" s="46"/>
      <c r="P152" s="6"/>
      <c r="Q152" s="30"/>
      <c r="R152" s="30"/>
      <c r="S152" s="30"/>
      <c r="T152" s="30"/>
      <c r="U152" s="30"/>
      <c r="V152" s="30"/>
      <c r="W152" s="30"/>
      <c r="X152" s="30"/>
      <c r="Y152" s="30"/>
    </row>
    <row r="153" spans="1:25" s="32" customFormat="1" ht="12.75" customHeight="1" x14ac:dyDescent="0.2">
      <c r="A153" s="30"/>
      <c r="D153" s="31"/>
      <c r="O153" s="46"/>
      <c r="P153" s="30"/>
      <c r="Q153" s="30"/>
      <c r="R153" s="30"/>
      <c r="S153" s="30"/>
      <c r="T153" s="30"/>
      <c r="U153" s="30"/>
      <c r="V153" s="30"/>
      <c r="W153" s="30"/>
      <c r="X153" s="30"/>
      <c r="Y153" s="30"/>
    </row>
    <row r="154" spans="1:25" s="32" customFormat="1" ht="15" customHeight="1" x14ac:dyDescent="0.2">
      <c r="A154" s="30"/>
      <c r="D154" s="1217" t="str">
        <f>Translations!$B$590</f>
        <v>Instrumente și niveluri:</v>
      </c>
      <c r="E154" s="1217"/>
      <c r="F154" s="1217"/>
      <c r="G154" s="1217"/>
      <c r="H154" s="1217"/>
      <c r="I154" s="1217"/>
      <c r="J154" s="1217"/>
      <c r="K154" s="1217"/>
      <c r="L154" s="1217"/>
      <c r="M154" s="1217"/>
      <c r="N154" s="1217"/>
      <c r="O154" s="46"/>
      <c r="P154" s="30"/>
      <c r="Q154" s="30"/>
      <c r="R154" s="30"/>
      <c r="S154" s="30"/>
      <c r="T154" s="30"/>
      <c r="U154" s="30"/>
      <c r="V154" s="30"/>
      <c r="W154" s="30"/>
      <c r="X154" s="30"/>
      <c r="Y154" s="30"/>
    </row>
    <row r="155" spans="1:25" s="32" customFormat="1" ht="5.0999999999999996" customHeight="1" x14ac:dyDescent="0.2">
      <c r="A155" s="30"/>
      <c r="D155" s="31"/>
      <c r="O155" s="46"/>
      <c r="P155" s="30"/>
      <c r="Q155" s="30"/>
      <c r="R155" s="30"/>
      <c r="S155" s="30"/>
      <c r="T155" s="30"/>
      <c r="U155" s="30"/>
      <c r="V155" s="30"/>
      <c r="W155" s="30"/>
      <c r="X155" s="30"/>
      <c r="Y155" s="30"/>
    </row>
    <row r="156" spans="1:25" s="32" customFormat="1" ht="12.75" customHeight="1" x14ac:dyDescent="0.2">
      <c r="A156" s="30"/>
      <c r="D156" s="31" t="s">
        <v>313</v>
      </c>
      <c r="E156" s="33" t="str">
        <f>Translations!$B$472</f>
        <v>Instrumente de măsură utilizate:</v>
      </c>
      <c r="H156" s="250"/>
      <c r="I156" s="250"/>
      <c r="J156" s="250"/>
      <c r="K156" s="250"/>
      <c r="L156" s="250"/>
      <c r="O156" s="46"/>
      <c r="P156" s="30"/>
      <c r="Q156" s="30"/>
      <c r="R156" s="30"/>
      <c r="S156" s="30"/>
      <c r="T156" s="30"/>
      <c r="U156" s="30"/>
      <c r="V156" s="30"/>
      <c r="W156" s="30"/>
      <c r="X156" s="30"/>
      <c r="Y156" s="30"/>
    </row>
    <row r="157" spans="1:25" s="32" customFormat="1" ht="12.75" customHeight="1" x14ac:dyDescent="0.2">
      <c r="A157" s="79" t="s">
        <v>413</v>
      </c>
      <c r="D157" s="1312"/>
      <c r="E157" s="1312"/>
      <c r="F157" s="1312"/>
      <c r="G157" s="1313"/>
      <c r="H157" s="302" t="str">
        <f>Translations!$B$591</f>
        <v>MM1: CO2</v>
      </c>
      <c r="I157" s="302" t="str">
        <f>Translations!$B$592</f>
        <v>MM2: Debit</v>
      </c>
      <c r="J157" s="302"/>
      <c r="K157" s="302"/>
      <c r="L157" s="302"/>
      <c r="M157" s="471"/>
      <c r="N157" s="471"/>
      <c r="O157" s="46"/>
      <c r="P157" s="30"/>
      <c r="Q157" s="30"/>
      <c r="R157" s="30"/>
      <c r="S157" s="30"/>
      <c r="T157" s="30"/>
      <c r="U157" s="30"/>
      <c r="V157" s="30"/>
      <c r="W157" s="30"/>
      <c r="X157" s="30"/>
      <c r="Y157" s="30"/>
    </row>
    <row r="158" spans="1:25" s="32" customFormat="1" ht="5.0999999999999996" customHeight="1" x14ac:dyDescent="0.2">
      <c r="A158" s="30"/>
      <c r="D158" s="31"/>
      <c r="E158" s="33"/>
      <c r="O158" s="46"/>
      <c r="P158" s="30"/>
      <c r="Q158" s="30"/>
      <c r="R158" s="30"/>
      <c r="S158" s="30"/>
      <c r="T158" s="30"/>
      <c r="U158" s="30"/>
      <c r="V158" s="30"/>
      <c r="W158" s="30"/>
      <c r="X158" s="30"/>
      <c r="Y158" s="30"/>
    </row>
    <row r="159" spans="1:25" s="32" customFormat="1" x14ac:dyDescent="0.2">
      <c r="A159" s="30"/>
      <c r="D159" s="31"/>
      <c r="E159" s="1046" t="str">
        <f>Translations!$B$593</f>
        <v>Selectați aici unul sau mai multe dintre instrumentele pe care le-ați definit în secțiunea 9(c) de mai sus.</v>
      </c>
      <c r="F159" s="1046"/>
      <c r="G159" s="1046"/>
      <c r="H159" s="1046"/>
      <c r="I159" s="1046"/>
      <c r="J159" s="1046"/>
      <c r="K159" s="1046"/>
      <c r="L159" s="1046"/>
      <c r="M159" s="1046"/>
      <c r="N159" s="1046"/>
      <c r="O159" s="46"/>
      <c r="P159" s="6"/>
      <c r="Q159" s="30"/>
      <c r="R159" s="30"/>
      <c r="S159" s="30"/>
      <c r="T159" s="30"/>
      <c r="U159" s="30"/>
      <c r="V159" s="30"/>
      <c r="W159" s="30"/>
      <c r="X159" s="30"/>
      <c r="Y159" s="30"/>
    </row>
    <row r="160" spans="1:25" s="32" customFormat="1" ht="12.75" customHeight="1" x14ac:dyDescent="0.2">
      <c r="A160" s="30"/>
      <c r="D160" s="31"/>
      <c r="E160" s="1046" t="str">
        <f>Translations!$B$594</f>
        <v>Dacă pentru acest punct de măsurare se folosesc mai mult de 5 instrumente de măsură, utilizați caseta de observații de mai jos pentru a oferi explicații suplimentare.</v>
      </c>
      <c r="F160" s="1046"/>
      <c r="G160" s="1046"/>
      <c r="H160" s="1046"/>
      <c r="I160" s="1046"/>
      <c r="J160" s="1046"/>
      <c r="K160" s="1046"/>
      <c r="L160" s="1046"/>
      <c r="M160" s="1046"/>
      <c r="N160" s="1046"/>
      <c r="O160" s="46"/>
      <c r="P160" s="6"/>
      <c r="Q160" s="30"/>
      <c r="R160" s="30"/>
      <c r="S160" s="30"/>
      <c r="T160" s="30"/>
      <c r="U160" s="30"/>
      <c r="V160" s="30"/>
      <c r="W160" s="30"/>
      <c r="X160" s="30"/>
      <c r="Y160" s="30"/>
    </row>
    <row r="161" spans="1:25" s="32" customFormat="1" ht="5.0999999999999996" customHeight="1" x14ac:dyDescent="0.2">
      <c r="A161" s="30"/>
      <c r="D161" s="31"/>
      <c r="E161" s="33"/>
      <c r="O161" s="46"/>
      <c r="P161" s="6"/>
      <c r="Q161" s="30"/>
      <c r="R161" s="30"/>
      <c r="S161" s="30"/>
      <c r="T161" s="30"/>
      <c r="U161" s="30"/>
      <c r="V161" s="30"/>
      <c r="W161" s="30"/>
      <c r="X161" s="30"/>
      <c r="Y161" s="30"/>
    </row>
    <row r="162" spans="1:25" s="32" customFormat="1" x14ac:dyDescent="0.2">
      <c r="A162" s="30"/>
      <c r="D162" s="31"/>
      <c r="E162" s="32" t="str">
        <f>Translations!$B$475</f>
        <v>Observație/Descrierea metodei, dacă se folosesc mai multe instrumente:</v>
      </c>
      <c r="I162" s="12"/>
      <c r="O162" s="46"/>
      <c r="P162" s="30"/>
      <c r="Q162" s="30"/>
      <c r="R162" s="30"/>
      <c r="S162" s="30"/>
      <c r="T162" s="30"/>
      <c r="U162" s="30"/>
      <c r="V162" s="30"/>
      <c r="W162" s="30"/>
      <c r="X162" s="30"/>
      <c r="Y162" s="30"/>
    </row>
    <row r="163" spans="1:25" s="32" customFormat="1" ht="5.0999999999999996" customHeight="1" x14ac:dyDescent="0.2">
      <c r="A163" s="30"/>
      <c r="D163" s="31"/>
      <c r="E163" s="156"/>
      <c r="F163" s="156"/>
      <c r="G163" s="156"/>
      <c r="H163" s="156"/>
      <c r="I163" s="156"/>
      <c r="J163" s="156"/>
      <c r="K163" s="156"/>
      <c r="L163" s="156"/>
      <c r="M163" s="156"/>
      <c r="N163" s="156"/>
      <c r="O163" s="46"/>
      <c r="P163" s="6"/>
      <c r="Q163" s="30"/>
      <c r="R163" s="30"/>
      <c r="S163" s="30"/>
      <c r="T163" s="30"/>
      <c r="U163" s="30"/>
      <c r="V163" s="30"/>
      <c r="W163" s="30"/>
      <c r="X163" s="30"/>
      <c r="Y163" s="30"/>
    </row>
    <row r="164" spans="1:25" s="32" customFormat="1" ht="12.75" customHeight="1" x14ac:dyDescent="0.2">
      <c r="A164" s="30"/>
      <c r="D164" s="31"/>
      <c r="E164" s="1279"/>
      <c r="F164" s="1230"/>
      <c r="G164" s="1230"/>
      <c r="H164" s="1230"/>
      <c r="I164" s="1230"/>
      <c r="J164" s="1230"/>
      <c r="K164" s="1230"/>
      <c r="L164" s="1230"/>
      <c r="M164" s="1230"/>
      <c r="N164" s="1231"/>
      <c r="O164" s="46"/>
      <c r="P164" s="30"/>
      <c r="Q164" s="30"/>
      <c r="R164" s="30"/>
      <c r="S164" s="30"/>
      <c r="T164" s="30"/>
      <c r="U164" s="30"/>
      <c r="V164" s="30"/>
      <c r="W164" s="30"/>
      <c r="X164" s="30"/>
      <c r="Y164" s="30"/>
    </row>
    <row r="165" spans="1:25" s="32" customFormat="1" x14ac:dyDescent="0.2">
      <c r="A165" s="30"/>
      <c r="D165" s="31"/>
      <c r="E165" s="1232"/>
      <c r="F165" s="1233"/>
      <c r="G165" s="1233"/>
      <c r="H165" s="1233"/>
      <c r="I165" s="1233"/>
      <c r="J165" s="1233"/>
      <c r="K165" s="1233"/>
      <c r="L165" s="1233"/>
      <c r="M165" s="1233"/>
      <c r="N165" s="1234"/>
      <c r="O165" s="46"/>
      <c r="P165" s="30"/>
      <c r="Q165" s="30"/>
      <c r="R165" s="30"/>
      <c r="S165" s="30"/>
      <c r="T165" s="30"/>
      <c r="U165" s="30"/>
      <c r="V165" s="30"/>
      <c r="W165" s="30"/>
      <c r="X165" s="30"/>
      <c r="Y165" s="30"/>
    </row>
    <row r="166" spans="1:25" s="32" customFormat="1" x14ac:dyDescent="0.2">
      <c r="A166" s="30"/>
      <c r="D166" s="31"/>
      <c r="E166" s="1235"/>
      <c r="F166" s="1236"/>
      <c r="G166" s="1236"/>
      <c r="H166" s="1236"/>
      <c r="I166" s="1236"/>
      <c r="J166" s="1236"/>
      <c r="K166" s="1236"/>
      <c r="L166" s="1236"/>
      <c r="M166" s="1236"/>
      <c r="N166" s="1237"/>
      <c r="O166" s="46"/>
      <c r="P166" s="30"/>
      <c r="Q166" s="30"/>
      <c r="R166" s="30"/>
      <c r="S166" s="30"/>
      <c r="T166" s="30"/>
      <c r="U166" s="30"/>
      <c r="V166" s="30"/>
      <c r="W166" s="30"/>
      <c r="X166" s="30"/>
      <c r="Y166" s="30"/>
    </row>
    <row r="167" spans="1:25" s="32" customFormat="1" x14ac:dyDescent="0.2">
      <c r="A167" s="30"/>
      <c r="D167" s="31"/>
      <c r="O167" s="46"/>
      <c r="P167" s="30"/>
      <c r="Q167" s="30"/>
      <c r="R167" s="30"/>
      <c r="S167" s="30" t="s">
        <v>142</v>
      </c>
      <c r="T167" s="30"/>
      <c r="U167" s="30"/>
      <c r="V167" s="30"/>
      <c r="W167" s="30"/>
      <c r="X167" s="30"/>
      <c r="Y167" s="30"/>
    </row>
    <row r="168" spans="1:25" s="32" customFormat="1" x14ac:dyDescent="0.2">
      <c r="A168" s="30"/>
      <c r="D168" s="31" t="s">
        <v>186</v>
      </c>
      <c r="E168" s="35" t="str">
        <f>Translations!$B$595</f>
        <v>Nivelul minim cerut:</v>
      </c>
      <c r="H168" s="40" t="str">
        <f>IF(H135="","",IF(CNTR_Category="A",INDEX(EUconst_CEMSMinimumTiers,MATCH(M135,EUconst_CEMSTypes,0)),INDEX(EUconst_CEMSHighestTiers,MATCH(M135,EUconst_CEMSTypes,0))))</f>
        <v/>
      </c>
      <c r="I168" s="36" t="str">
        <f>IF(H168="","",IF(S168=0,EUconst_NA,IF(ISERROR(S168),"",EUconst_MsgTierActivityLevel &amp; " " &amp;S168)))</f>
        <v/>
      </c>
      <c r="J168" s="37"/>
      <c r="K168" s="37"/>
      <c r="L168" s="37"/>
      <c r="M168" s="37"/>
      <c r="N168" s="38"/>
      <c r="O168" s="46"/>
      <c r="P168" s="30"/>
      <c r="Q168" s="290"/>
      <c r="R168" s="30"/>
      <c r="S168" s="42" t="str">
        <f>IF(H168="","",IF(H168=EUconst_NA,"",INDEX(EUwideConstants!$H$695:$M$698,MATCH(M135,EUconst_CEMSTypes,0),MATCH(H168,CNTR_TierList,0))))</f>
        <v/>
      </c>
      <c r="T168" s="30"/>
      <c r="U168" s="30"/>
      <c r="V168" s="30"/>
      <c r="W168" s="30"/>
      <c r="X168" s="30"/>
      <c r="Y168" s="30"/>
    </row>
    <row r="169" spans="1:25" s="32" customFormat="1" x14ac:dyDescent="0.2">
      <c r="A169" s="30"/>
      <c r="D169" s="31" t="s">
        <v>314</v>
      </c>
      <c r="E169" s="35" t="str">
        <f>Translations!$B$596</f>
        <v>Nivelul utilizat:</v>
      </c>
      <c r="H169" s="227"/>
      <c r="I169" s="36" t="str">
        <f>IF(OR(ISBLANK(H169),H169=EUconst_NoTier),"",IF(S169=EUconst_NA,EUconst_NA,IF(ISERROR(S169),"",EUconst_MsgTierActivityLevel &amp; " " &amp;S169)))</f>
        <v/>
      </c>
      <c r="J169" s="37"/>
      <c r="K169" s="37"/>
      <c r="L169" s="37"/>
      <c r="M169" s="37"/>
      <c r="N169" s="38"/>
      <c r="O169" s="46"/>
      <c r="P169" s="30"/>
      <c r="Q169" s="290"/>
      <c r="R169" s="30"/>
      <c r="S169" s="42" t="str">
        <f>IF(H169="","",IF(H169=EUconst_NA,"",INDEX(EUwideConstants!$H$695:$M$698,MATCH(M135,EUconst_CEMSTypes,0),MATCH(H169,CNTR_TierList,0))))</f>
        <v/>
      </c>
      <c r="T169" s="30"/>
      <c r="U169" s="30"/>
      <c r="V169" s="30"/>
      <c r="W169" s="30"/>
      <c r="X169" s="30"/>
      <c r="Y169" s="30"/>
    </row>
    <row r="170" spans="1:25" s="32" customFormat="1" x14ac:dyDescent="0.2">
      <c r="A170" s="30"/>
      <c r="D170" s="31" t="s">
        <v>315</v>
      </c>
      <c r="E170" s="35" t="str">
        <f>Translations!$B$479</f>
        <v>Incertitudine constatată:</v>
      </c>
      <c r="H170" s="472"/>
      <c r="I170" s="35" t="str">
        <f>Translations!$B$480</f>
        <v>Observație:</v>
      </c>
      <c r="J170" s="583"/>
      <c r="K170" s="229"/>
      <c r="L170" s="229"/>
      <c r="M170" s="229"/>
      <c r="N170" s="230"/>
      <c r="O170" s="46"/>
      <c r="P170" s="30"/>
      <c r="Q170" s="30"/>
      <c r="R170" s="30"/>
      <c r="S170" s="30"/>
      <c r="T170" s="30"/>
      <c r="U170" s="30"/>
      <c r="V170" s="30"/>
      <c r="W170" s="30"/>
      <c r="X170" s="30"/>
      <c r="Y170" s="30"/>
    </row>
    <row r="171" spans="1:25" s="32" customFormat="1" ht="14.25" x14ac:dyDescent="0.2">
      <c r="A171" s="79" t="s">
        <v>413</v>
      </c>
      <c r="D171" s="1311" t="str">
        <f>Translations!$B$452</f>
        <v>Exemplu de date:</v>
      </c>
      <c r="E171" s="1311"/>
      <c r="F171" s="1311"/>
      <c r="G171" s="1311"/>
      <c r="H171" s="156"/>
      <c r="I171" s="156"/>
      <c r="J171" s="156"/>
      <c r="K171" s="156"/>
      <c r="L171" s="156"/>
      <c r="M171" s="156"/>
      <c r="N171" s="156"/>
      <c r="O171" s="46"/>
      <c r="P171" s="30"/>
      <c r="Q171" s="30"/>
      <c r="R171" s="30"/>
      <c r="S171" s="30"/>
      <c r="T171" s="30"/>
      <c r="U171" s="30"/>
      <c r="V171" s="30"/>
      <c r="W171" s="30"/>
      <c r="X171" s="30"/>
      <c r="Y171" s="30"/>
    </row>
    <row r="172" spans="1:25" s="32" customFormat="1" x14ac:dyDescent="0.2">
      <c r="A172" s="79" t="s">
        <v>413</v>
      </c>
      <c r="D172" s="31" t="s">
        <v>186</v>
      </c>
      <c r="E172" s="35" t="str">
        <f>Translations!$B$595</f>
        <v>Nivelul minim cerut:</v>
      </c>
      <c r="H172" s="473">
        <v>4</v>
      </c>
      <c r="I172" s="474" t="str">
        <f>Translations!$B$482</f>
        <v>Incertitudinea nu trebuie să fie mai mare de ± 2,5%</v>
      </c>
      <c r="J172" s="475"/>
      <c r="K172" s="475"/>
      <c r="L172" s="475"/>
      <c r="M172" s="475"/>
      <c r="N172" s="476"/>
      <c r="O172" s="46"/>
      <c r="P172" s="30"/>
      <c r="Q172" s="290"/>
      <c r="R172" s="30"/>
      <c r="S172" s="42"/>
      <c r="T172" s="30"/>
      <c r="U172" s="30"/>
      <c r="V172" s="30"/>
      <c r="W172" s="30"/>
      <c r="X172" s="30"/>
      <c r="Y172" s="30"/>
    </row>
    <row r="173" spans="1:25" s="32" customFormat="1" x14ac:dyDescent="0.2">
      <c r="A173" s="79" t="s">
        <v>413</v>
      </c>
      <c r="D173" s="31" t="s">
        <v>314</v>
      </c>
      <c r="E173" s="35" t="str">
        <f>Translations!$B$596</f>
        <v>Nivelul utilizat:</v>
      </c>
      <c r="H173" s="473">
        <v>3</v>
      </c>
      <c r="I173" s="474" t="str">
        <f>Translations!$B$481</f>
        <v>Incertitudinea nu trebuie să fie mai mare de ± 5,0%</v>
      </c>
      <c r="J173" s="475"/>
      <c r="K173" s="475"/>
      <c r="L173" s="475"/>
      <c r="M173" s="475"/>
      <c r="N173" s="476"/>
      <c r="O173" s="46"/>
      <c r="P173" s="30"/>
      <c r="Q173" s="290"/>
      <c r="R173" s="30"/>
      <c r="S173" s="42"/>
      <c r="T173" s="30"/>
      <c r="U173" s="30"/>
      <c r="V173" s="30"/>
      <c r="W173" s="30"/>
      <c r="X173" s="30"/>
      <c r="Y173" s="30"/>
    </row>
    <row r="174" spans="1:25" s="32" customFormat="1" x14ac:dyDescent="0.2">
      <c r="A174" s="79" t="s">
        <v>413</v>
      </c>
      <c r="D174" s="31" t="s">
        <v>315</v>
      </c>
      <c r="E174" s="35" t="str">
        <f>Translations!$B$479</f>
        <v>Incertitudine constatată:</v>
      </c>
      <c r="H174" s="539">
        <v>3.5999999999999997E-2</v>
      </c>
      <c r="I174" s="35" t="str">
        <f>Translations!$B$480</f>
        <v>Observație:</v>
      </c>
      <c r="J174" s="474"/>
      <c r="K174" s="475"/>
      <c r="L174" s="475"/>
      <c r="M174" s="475"/>
      <c r="N174" s="476"/>
      <c r="O174" s="46"/>
      <c r="P174" s="30"/>
      <c r="Q174" s="30"/>
      <c r="R174" s="30"/>
      <c r="S174" s="30"/>
      <c r="T174" s="30"/>
      <c r="U174" s="30"/>
      <c r="V174" s="30"/>
      <c r="W174" s="30"/>
      <c r="X174" s="30"/>
      <c r="Y174" s="30"/>
    </row>
    <row r="175" spans="1:25" s="32" customFormat="1" ht="5.0999999999999996" customHeight="1" x14ac:dyDescent="0.2">
      <c r="A175" s="79" t="s">
        <v>413</v>
      </c>
      <c r="D175" s="31"/>
      <c r="E175" s="156"/>
      <c r="F175" s="156"/>
      <c r="G175" s="156"/>
      <c r="H175" s="156"/>
      <c r="I175" s="156"/>
      <c r="J175" s="156"/>
      <c r="K175" s="156"/>
      <c r="L175" s="156"/>
      <c r="M175" s="156"/>
      <c r="N175" s="156"/>
      <c r="O175" s="46"/>
      <c r="P175" s="30"/>
      <c r="Q175" s="30"/>
      <c r="R175" s="30"/>
      <c r="S175" s="30"/>
      <c r="T175" s="30"/>
      <c r="U175" s="30"/>
      <c r="V175" s="30"/>
      <c r="W175" s="30"/>
      <c r="X175" s="30"/>
      <c r="Y175" s="30"/>
    </row>
    <row r="176" spans="1:25" s="32" customFormat="1" x14ac:dyDescent="0.2">
      <c r="A176" s="30"/>
      <c r="D176" s="31"/>
      <c r="E176" s="1046" t="str">
        <f>Translations!$B$597</f>
        <v>În ceea ce privește nivelul minim cerut și nivelul utilizat, introduceți aici incertitudinea globală constatată în decursul întregii perioade de raportare.</v>
      </c>
      <c r="F176" s="1046"/>
      <c r="G176" s="1046"/>
      <c r="H176" s="1046"/>
      <c r="I176" s="1046"/>
      <c r="J176" s="1046"/>
      <c r="K176" s="1046"/>
      <c r="L176" s="1046"/>
      <c r="M176" s="1046"/>
      <c r="N176" s="1046"/>
      <c r="O176" s="46"/>
      <c r="P176" s="30"/>
      <c r="Q176" s="30"/>
      <c r="R176" s="30"/>
      <c r="S176" s="30"/>
      <c r="T176" s="30"/>
      <c r="U176" s="30"/>
      <c r="V176" s="30"/>
      <c r="W176" s="30"/>
      <c r="X176" s="30"/>
      <c r="Y176" s="30"/>
    </row>
    <row r="177" spans="1:25" s="32" customFormat="1" x14ac:dyDescent="0.2">
      <c r="A177" s="30"/>
      <c r="D177" s="31"/>
      <c r="E177" s="1046" t="str">
        <f>Translations!$B$598</f>
        <v xml:space="preserve">În general, această valoare ar trebui să fie rezultatul unei evaluări a incertitudinii [a se vedea secțiunea 7(c)]. </v>
      </c>
      <c r="F177" s="1046"/>
      <c r="G177" s="1046"/>
      <c r="H177" s="1046"/>
      <c r="I177" s="1046"/>
      <c r="J177" s="1046"/>
      <c r="K177" s="1046"/>
      <c r="L177" s="1046"/>
      <c r="M177" s="1046"/>
      <c r="N177" s="1046"/>
      <c r="O177" s="46"/>
      <c r="P177" s="30"/>
      <c r="Q177" s="30"/>
      <c r="R177" s="30"/>
      <c r="S177" s="30"/>
      <c r="T177" s="30"/>
      <c r="U177" s="30"/>
      <c r="V177" s="30"/>
      <c r="W177" s="30"/>
      <c r="X177" s="30"/>
      <c r="Y177" s="30"/>
    </row>
    <row r="178" spans="1:25" s="32" customFormat="1" x14ac:dyDescent="0.2">
      <c r="A178" s="30"/>
      <c r="D178" s="31"/>
      <c r="E178" s="1046" t="str">
        <f>Translations!$B$488</f>
        <v>Folosiți caseta de observații [litera (h) de mai jos] pentru a descrie modul în care se determină incertitudinea constatată pe întreaga perioadă.</v>
      </c>
      <c r="F178" s="1046"/>
      <c r="G178" s="1046"/>
      <c r="H178" s="1046"/>
      <c r="I178" s="1046"/>
      <c r="J178" s="1046"/>
      <c r="K178" s="1046"/>
      <c r="L178" s="1046"/>
      <c r="M178" s="1046"/>
      <c r="N178" s="1046"/>
      <c r="O178" s="46"/>
      <c r="P178" s="30"/>
      <c r="Q178" s="30"/>
      <c r="R178" s="30"/>
      <c r="S178" s="30"/>
      <c r="T178" s="30"/>
      <c r="U178" s="30"/>
      <c r="V178" s="30"/>
      <c r="W178" s="30"/>
      <c r="X178" s="30"/>
      <c r="Y178" s="30"/>
    </row>
    <row r="179" spans="1:25" s="32" customFormat="1" x14ac:dyDescent="0.2">
      <c r="A179" s="30"/>
      <c r="D179" s="31"/>
      <c r="E179" s="156"/>
      <c r="F179" s="156"/>
      <c r="G179" s="156"/>
      <c r="H179" s="156"/>
      <c r="I179" s="156"/>
      <c r="J179" s="156"/>
      <c r="K179" s="156"/>
      <c r="L179" s="156"/>
      <c r="M179" s="156"/>
      <c r="N179" s="156"/>
      <c r="O179" s="46"/>
      <c r="P179" s="30"/>
      <c r="Q179" s="30"/>
      <c r="R179" s="30"/>
      <c r="S179" s="30"/>
      <c r="T179" s="30"/>
      <c r="U179" s="30"/>
      <c r="V179" s="30"/>
      <c r="W179" s="30"/>
      <c r="X179" s="30"/>
      <c r="Y179" s="30"/>
    </row>
    <row r="180" spans="1:25" s="32" customFormat="1" ht="15" x14ac:dyDescent="0.2">
      <c r="A180" s="30"/>
      <c r="D180" s="1217" t="str">
        <f>Translations!$B$599</f>
        <v>Standarde și proceduri:</v>
      </c>
      <c r="E180" s="1217"/>
      <c r="F180" s="1217"/>
      <c r="G180" s="1217"/>
      <c r="H180" s="1217"/>
      <c r="I180" s="1217"/>
      <c r="J180" s="1217"/>
      <c r="K180" s="1217"/>
      <c r="L180" s="1217"/>
      <c r="M180" s="1217"/>
      <c r="N180" s="1217"/>
      <c r="O180" s="46"/>
      <c r="P180" s="30"/>
      <c r="Q180" s="30"/>
      <c r="R180" s="30"/>
      <c r="S180" s="30"/>
      <c r="T180" s="30"/>
      <c r="U180" s="30"/>
      <c r="V180" s="30"/>
      <c r="W180" s="30"/>
      <c r="X180" s="30"/>
      <c r="Y180" s="30"/>
    </row>
    <row r="181" spans="1:25" s="32" customFormat="1" ht="5.0999999999999996" customHeight="1" x14ac:dyDescent="0.2">
      <c r="A181" s="30"/>
      <c r="D181" s="31"/>
      <c r="E181" s="156"/>
      <c r="F181" s="156"/>
      <c r="G181" s="156"/>
      <c r="H181" s="156"/>
      <c r="I181" s="156"/>
      <c r="J181" s="156"/>
      <c r="K181" s="156"/>
      <c r="L181" s="156"/>
      <c r="M181" s="156"/>
      <c r="N181" s="156"/>
      <c r="O181" s="46"/>
      <c r="P181" s="30"/>
      <c r="Q181" s="30"/>
      <c r="R181" s="30"/>
      <c r="S181" s="30"/>
      <c r="T181" s="30"/>
      <c r="U181" s="30"/>
      <c r="V181" s="30"/>
      <c r="W181" s="30"/>
      <c r="X181" s="30"/>
      <c r="Y181" s="30"/>
    </row>
    <row r="182" spans="1:25" s="32" customFormat="1" x14ac:dyDescent="0.2">
      <c r="A182" s="30"/>
      <c r="D182" s="31" t="s">
        <v>312</v>
      </c>
      <c r="E182" s="1114" t="str">
        <f>Translations!$B$600</f>
        <v>Standarde aplicate și orice abatere de la standardele respective</v>
      </c>
      <c r="F182" s="1114"/>
      <c r="G182" s="1114"/>
      <c r="H182" s="1114"/>
      <c r="I182" s="1114"/>
      <c r="J182" s="1114"/>
      <c r="K182" s="1114"/>
      <c r="L182" s="1114"/>
      <c r="M182" s="1114"/>
      <c r="N182" s="1114"/>
      <c r="O182" s="46"/>
      <c r="P182" s="30"/>
      <c r="Q182" s="30"/>
      <c r="R182" s="30"/>
      <c r="S182" s="30"/>
      <c r="T182" s="30"/>
      <c r="U182" s="30"/>
      <c r="V182" s="30"/>
      <c r="W182" s="30"/>
      <c r="X182" s="30"/>
      <c r="Y182" s="30"/>
    </row>
    <row r="183" spans="1:25" s="32" customFormat="1" x14ac:dyDescent="0.2">
      <c r="A183" s="30"/>
      <c r="D183" s="31"/>
      <c r="E183" s="1046" t="str">
        <f>Translations!$B$601</f>
        <v>Folosiți trimiteri la tabelul 9(e) de mai sus, după caz.</v>
      </c>
      <c r="F183" s="1046"/>
      <c r="G183" s="1046"/>
      <c r="H183" s="1046"/>
      <c r="I183" s="1046"/>
      <c r="J183" s="1046"/>
      <c r="K183" s="1046"/>
      <c r="L183" s="1046"/>
      <c r="M183" s="1046"/>
      <c r="N183" s="1046"/>
      <c r="O183" s="46"/>
      <c r="P183" s="30"/>
      <c r="Q183" s="30"/>
      <c r="R183" s="30"/>
      <c r="S183" s="30"/>
      <c r="T183" s="30"/>
      <c r="U183" s="30"/>
      <c r="V183" s="30"/>
      <c r="W183" s="30"/>
      <c r="X183" s="30"/>
      <c r="Y183" s="30"/>
    </row>
    <row r="184" spans="1:25" s="32" customFormat="1" ht="5.0999999999999996" customHeight="1" x14ac:dyDescent="0.2">
      <c r="A184" s="30"/>
      <c r="D184" s="31"/>
      <c r="O184" s="46"/>
      <c r="P184" s="30"/>
      <c r="Q184" s="30"/>
      <c r="R184" s="30"/>
      <c r="S184" s="30"/>
      <c r="T184" s="30"/>
      <c r="U184" s="30"/>
      <c r="V184" s="30"/>
      <c r="W184" s="30"/>
      <c r="X184" s="30"/>
      <c r="Y184" s="30"/>
    </row>
    <row r="185" spans="1:25" s="32" customFormat="1" ht="12.75" customHeight="1" x14ac:dyDescent="0.2">
      <c r="A185" s="30"/>
      <c r="D185" s="31"/>
      <c r="E185" s="1279"/>
      <c r="F185" s="1230"/>
      <c r="G185" s="1230"/>
      <c r="H185" s="1230"/>
      <c r="I185" s="1230"/>
      <c r="J185" s="1230"/>
      <c r="K185" s="1230"/>
      <c r="L185" s="1230"/>
      <c r="M185" s="1230"/>
      <c r="N185" s="1231"/>
      <c r="O185" s="46"/>
      <c r="P185" s="30"/>
      <c r="Q185" s="30"/>
      <c r="R185" s="30"/>
      <c r="S185" s="30"/>
      <c r="T185" s="30"/>
      <c r="U185" s="30"/>
      <c r="V185" s="30"/>
      <c r="W185" s="30"/>
      <c r="X185" s="30"/>
      <c r="Y185" s="30"/>
    </row>
    <row r="186" spans="1:25" s="32" customFormat="1" x14ac:dyDescent="0.2">
      <c r="A186" s="30"/>
      <c r="D186" s="31"/>
      <c r="E186" s="1232"/>
      <c r="F186" s="1233"/>
      <c r="G186" s="1233"/>
      <c r="H186" s="1233"/>
      <c r="I186" s="1233"/>
      <c r="J186" s="1233"/>
      <c r="K186" s="1233"/>
      <c r="L186" s="1233"/>
      <c r="M186" s="1233"/>
      <c r="N186" s="1234"/>
      <c r="O186" s="46"/>
      <c r="P186" s="30"/>
      <c r="Q186" s="30"/>
      <c r="R186" s="30"/>
      <c r="S186" s="30"/>
      <c r="T186" s="30"/>
      <c r="U186" s="30"/>
      <c r="V186" s="30"/>
      <c r="W186" s="30"/>
      <c r="X186" s="30"/>
      <c r="Y186" s="30"/>
    </row>
    <row r="187" spans="1:25" s="32" customFormat="1" x14ac:dyDescent="0.2">
      <c r="A187" s="30"/>
      <c r="D187" s="31"/>
      <c r="E187" s="1235"/>
      <c r="F187" s="1236"/>
      <c r="G187" s="1236"/>
      <c r="H187" s="1236"/>
      <c r="I187" s="1236"/>
      <c r="J187" s="1236"/>
      <c r="K187" s="1236"/>
      <c r="L187" s="1236"/>
      <c r="M187" s="1236"/>
      <c r="N187" s="1237"/>
      <c r="O187" s="46"/>
      <c r="P187" s="30"/>
      <c r="Q187" s="30"/>
      <c r="R187" s="30"/>
      <c r="S187" s="30"/>
      <c r="T187" s="30"/>
      <c r="U187" s="30"/>
      <c r="V187" s="30"/>
      <c r="W187" s="30"/>
      <c r="X187" s="30"/>
      <c r="Y187" s="30"/>
    </row>
    <row r="188" spans="1:25" s="32" customFormat="1" x14ac:dyDescent="0.2">
      <c r="A188" s="30"/>
      <c r="D188" s="31"/>
      <c r="O188" s="46"/>
      <c r="P188" s="30"/>
      <c r="Q188" s="30"/>
      <c r="R188" s="30"/>
      <c r="S188" s="30"/>
      <c r="T188" s="30"/>
      <c r="U188" s="30"/>
      <c r="V188" s="30"/>
      <c r="W188" s="30"/>
      <c r="X188" s="30"/>
      <c r="Y188" s="30"/>
    </row>
    <row r="189" spans="1:25" s="32" customFormat="1" x14ac:dyDescent="0.2">
      <c r="A189" s="30"/>
      <c r="D189" s="31" t="s">
        <v>405</v>
      </c>
      <c r="E189" s="1114" t="str">
        <f>Translations!$B$602</f>
        <v>Trimiteri la proceduri</v>
      </c>
      <c r="F189" s="1114"/>
      <c r="G189" s="1114"/>
      <c r="H189" s="1114"/>
      <c r="I189" s="1114"/>
      <c r="J189" s="1114"/>
      <c r="K189" s="1114"/>
      <c r="L189" s="1114"/>
      <c r="M189" s="1114"/>
      <c r="N189" s="1114"/>
      <c r="O189" s="46"/>
      <c r="P189" s="30"/>
      <c r="Q189" s="30"/>
      <c r="R189" s="30"/>
      <c r="S189" s="30"/>
      <c r="T189" s="30"/>
      <c r="U189" s="30"/>
      <c r="V189" s="30"/>
      <c r="W189" s="30"/>
      <c r="X189" s="30"/>
      <c r="Y189" s="30"/>
    </row>
    <row r="190" spans="1:25" s="32" customFormat="1" ht="25.5" customHeight="1" x14ac:dyDescent="0.2">
      <c r="A190" s="30"/>
      <c r="D190" s="31"/>
      <c r="E190" s="1046" t="str">
        <f>Translations!$B$603</f>
        <v>Pentru a descrie integral metodele aplicate, trebuie furnizate următoarele informații. Introduceți trimiteri la procedurile scrise corespunzătoare. Procedurile trebuie descrise în secțiunea 11 de mai jos, în această foaie.</v>
      </c>
      <c r="F190" s="1046"/>
      <c r="G190" s="1046"/>
      <c r="H190" s="1046"/>
      <c r="I190" s="1046"/>
      <c r="J190" s="1046"/>
      <c r="K190" s="1046"/>
      <c r="L190" s="1046"/>
      <c r="M190" s="1046"/>
      <c r="N190" s="1046"/>
      <c r="O190" s="46"/>
      <c r="P190" s="30"/>
      <c r="Q190" s="30"/>
      <c r="R190" s="30"/>
      <c r="S190" s="30"/>
      <c r="T190" s="30"/>
      <c r="U190" s="30"/>
      <c r="V190" s="30"/>
      <c r="W190" s="30"/>
      <c r="X190" s="30"/>
      <c r="Y190" s="30"/>
    </row>
    <row r="191" spans="1:25" s="32" customFormat="1" ht="5.0999999999999996" customHeight="1" x14ac:dyDescent="0.2">
      <c r="A191" s="30"/>
      <c r="D191" s="31"/>
      <c r="O191" s="46"/>
      <c r="P191" s="30"/>
      <c r="Q191" s="30"/>
      <c r="R191" s="30"/>
      <c r="S191" s="30"/>
      <c r="T191" s="30"/>
      <c r="U191" s="30"/>
      <c r="V191" s="30"/>
      <c r="W191" s="30"/>
      <c r="X191" s="30"/>
      <c r="Y191" s="30"/>
    </row>
    <row r="192" spans="1:25" s="32" customFormat="1" x14ac:dyDescent="0.2">
      <c r="A192" s="30"/>
      <c r="D192" s="31"/>
      <c r="E192" s="259" t="s">
        <v>316</v>
      </c>
      <c r="F192" s="1278" t="str">
        <f>Translations!$B$604</f>
        <v>Orice formulă de calcul utilizată pentru agregarea datelor și pentru determinarea emisiilor anuale</v>
      </c>
      <c r="G192" s="1278"/>
      <c r="H192" s="1278"/>
      <c r="I192" s="1278"/>
      <c r="J192" s="1278"/>
      <c r="K192" s="1278"/>
      <c r="L192" s="1278"/>
      <c r="M192" s="1278"/>
      <c r="N192" s="1278"/>
      <c r="O192" s="46"/>
      <c r="P192" s="30"/>
      <c r="Q192" s="30"/>
      <c r="R192" s="30"/>
      <c r="S192" s="30"/>
      <c r="T192" s="30"/>
      <c r="U192" s="30"/>
      <c r="V192" s="30"/>
      <c r="W192" s="30"/>
      <c r="X192" s="30"/>
      <c r="Y192" s="30"/>
    </row>
    <row r="193" spans="1:25" s="32" customFormat="1" x14ac:dyDescent="0.2">
      <c r="A193" s="30"/>
      <c r="D193" s="31"/>
      <c r="E193" s="33"/>
      <c r="F193" s="1124"/>
      <c r="G193" s="1213"/>
      <c r="H193" s="1213"/>
      <c r="I193" s="1213"/>
      <c r="J193" s="1213"/>
      <c r="K193" s="1213"/>
      <c r="L193" s="1213"/>
      <c r="M193" s="1213"/>
      <c r="N193" s="1125"/>
      <c r="O193" s="46"/>
      <c r="P193" s="30"/>
      <c r="Q193" s="30"/>
      <c r="R193" s="30"/>
      <c r="S193" s="30"/>
      <c r="T193" s="30"/>
      <c r="U193" s="30"/>
      <c r="V193" s="30"/>
      <c r="W193" s="30"/>
      <c r="X193" s="30"/>
      <c r="Y193" s="30"/>
    </row>
    <row r="194" spans="1:25" s="32" customFormat="1" ht="5.0999999999999996" customHeight="1" x14ac:dyDescent="0.2">
      <c r="A194" s="30"/>
      <c r="D194" s="31"/>
      <c r="E194" s="33"/>
      <c r="F194" s="33"/>
      <c r="G194" s="33"/>
      <c r="H194" s="33"/>
      <c r="I194" s="33"/>
      <c r="L194" s="28"/>
      <c r="O194" s="46"/>
      <c r="P194" s="30"/>
      <c r="Q194" s="30"/>
      <c r="R194" s="30"/>
      <c r="S194" s="30"/>
      <c r="T194" s="30"/>
      <c r="U194" s="30"/>
      <c r="V194" s="30"/>
      <c r="W194" s="30"/>
      <c r="X194" s="30"/>
      <c r="Y194" s="30"/>
    </row>
    <row r="195" spans="1:25" s="32" customFormat="1" ht="25.5" customHeight="1" x14ac:dyDescent="0.2">
      <c r="A195" s="30"/>
      <c r="D195" s="31"/>
      <c r="E195" s="259" t="s">
        <v>317</v>
      </c>
      <c r="F195" s="911" t="str">
        <f>Translations!$B$605</f>
        <v>Metodă utilizată pentru determinarea calculul orelor valabile sau perioadelor de referință mai scurte pentru fiecare parametru [utilizând pragul menționat la articolul 44 alineatul (2)] și pentru înlocuirea datelor lipsă în conformitate cu articolul 45]</v>
      </c>
      <c r="G195" s="911"/>
      <c r="H195" s="911"/>
      <c r="I195" s="911"/>
      <c r="J195" s="911"/>
      <c r="K195" s="911"/>
      <c r="L195" s="911"/>
      <c r="M195" s="911"/>
      <c r="N195" s="911"/>
      <c r="O195" s="46"/>
      <c r="P195" s="30"/>
      <c r="Q195" s="30"/>
      <c r="R195" s="30"/>
      <c r="S195" s="30"/>
      <c r="T195" s="30"/>
      <c r="U195" s="30"/>
      <c r="V195" s="30"/>
      <c r="W195" s="30"/>
      <c r="X195" s="30"/>
      <c r="Y195" s="30"/>
    </row>
    <row r="196" spans="1:25" s="32" customFormat="1" x14ac:dyDescent="0.2">
      <c r="A196" s="30"/>
      <c r="D196" s="31"/>
      <c r="E196" s="33"/>
      <c r="F196" s="1124"/>
      <c r="G196" s="1213"/>
      <c r="H196" s="1213"/>
      <c r="I196" s="1213"/>
      <c r="J196" s="1213"/>
      <c r="K196" s="1213"/>
      <c r="L196" s="1213"/>
      <c r="M196" s="1213"/>
      <c r="N196" s="1125"/>
      <c r="O196" s="46"/>
      <c r="P196" s="30"/>
      <c r="Q196" s="30"/>
      <c r="R196" s="30"/>
      <c r="S196" s="30"/>
      <c r="T196" s="30"/>
      <c r="U196" s="30"/>
      <c r="V196" s="30"/>
      <c r="W196" s="30"/>
      <c r="X196" s="30"/>
      <c r="Y196" s="30"/>
    </row>
    <row r="197" spans="1:25" s="32" customFormat="1" ht="5.0999999999999996" customHeight="1" x14ac:dyDescent="0.2">
      <c r="A197" s="30"/>
      <c r="D197" s="31"/>
      <c r="E197" s="33"/>
      <c r="F197" s="33"/>
      <c r="G197" s="33"/>
      <c r="H197" s="33"/>
      <c r="I197" s="33"/>
      <c r="L197" s="28"/>
      <c r="O197" s="46"/>
      <c r="P197" s="30"/>
      <c r="Q197" s="30"/>
      <c r="R197" s="30"/>
      <c r="S197" s="30"/>
      <c r="T197" s="30"/>
      <c r="U197" s="30"/>
      <c r="V197" s="30"/>
      <c r="W197" s="30"/>
      <c r="X197" s="30"/>
      <c r="Y197" s="30"/>
    </row>
    <row r="198" spans="1:25" s="32" customFormat="1" x14ac:dyDescent="0.2">
      <c r="A198" s="30"/>
      <c r="D198" s="31"/>
      <c r="E198" s="259" t="s">
        <v>475</v>
      </c>
      <c r="F198" s="1278" t="str">
        <f>Translations!$B$606</f>
        <v>Calcularea debitului gazelor de ardere, dacă este cazul</v>
      </c>
      <c r="G198" s="1278"/>
      <c r="H198" s="1278"/>
      <c r="I198" s="1278"/>
      <c r="J198" s="1278"/>
      <c r="K198" s="1278"/>
      <c r="L198" s="1278"/>
      <c r="M198" s="1278"/>
      <c r="N198" s="1278"/>
      <c r="O198" s="46"/>
      <c r="P198" s="30"/>
      <c r="Q198" s="30"/>
      <c r="R198" s="30"/>
      <c r="S198" s="30"/>
      <c r="T198" s="30"/>
      <c r="U198" s="30"/>
      <c r="V198" s="30"/>
      <c r="W198" s="30"/>
      <c r="X198" s="30"/>
      <c r="Y198" s="30"/>
    </row>
    <row r="199" spans="1:25" s="32" customFormat="1" x14ac:dyDescent="0.2">
      <c r="A199" s="30"/>
      <c r="D199" s="31"/>
      <c r="E199" s="33"/>
      <c r="F199" s="1124"/>
      <c r="G199" s="1213"/>
      <c r="H199" s="1213"/>
      <c r="I199" s="1213"/>
      <c r="J199" s="1213"/>
      <c r="K199" s="1213"/>
      <c r="L199" s="1213"/>
      <c r="M199" s="1213"/>
      <c r="N199" s="1125"/>
      <c r="O199" s="46"/>
      <c r="P199" s="30"/>
      <c r="Q199" s="30"/>
      <c r="R199" s="30"/>
      <c r="S199" s="30"/>
      <c r="T199" s="30"/>
      <c r="U199" s="30"/>
      <c r="V199" s="30"/>
      <c r="W199" s="30"/>
      <c r="X199" s="30"/>
      <c r="Y199" s="30"/>
    </row>
    <row r="200" spans="1:25" s="32" customFormat="1" ht="5.0999999999999996" customHeight="1" x14ac:dyDescent="0.2">
      <c r="A200" s="30"/>
      <c r="D200" s="31"/>
      <c r="E200" s="33"/>
      <c r="F200" s="61"/>
      <c r="G200" s="33"/>
      <c r="H200" s="33"/>
      <c r="I200" s="33"/>
      <c r="L200" s="28"/>
      <c r="O200" s="46"/>
      <c r="P200" s="30"/>
      <c r="Q200" s="30"/>
      <c r="R200" s="30"/>
      <c r="S200" s="30"/>
      <c r="T200" s="30"/>
      <c r="U200" s="30"/>
      <c r="V200" s="30"/>
      <c r="W200" s="30"/>
      <c r="X200" s="30"/>
      <c r="Y200" s="30"/>
    </row>
    <row r="201" spans="1:25" s="32" customFormat="1" x14ac:dyDescent="0.2">
      <c r="A201" s="30"/>
      <c r="D201" s="31"/>
      <c r="E201" s="259" t="s">
        <v>476</v>
      </c>
      <c r="F201" s="1278" t="str">
        <f>Translations!$B$607</f>
        <v>Determinarea CO2 rezultat din biomasă și scăzut din emisiile de CO2 măsurate, dacă este cazul</v>
      </c>
      <c r="G201" s="1278"/>
      <c r="H201" s="1278"/>
      <c r="I201" s="1278"/>
      <c r="J201" s="1278"/>
      <c r="K201" s="1278"/>
      <c r="L201" s="1278"/>
      <c r="M201" s="1278"/>
      <c r="N201" s="1278"/>
      <c r="O201" s="46"/>
      <c r="P201" s="30"/>
      <c r="Q201" s="30"/>
      <c r="R201" s="30"/>
      <c r="S201" s="30"/>
      <c r="T201" s="30"/>
      <c r="U201" s="30"/>
      <c r="V201" s="30"/>
      <c r="W201" s="30"/>
      <c r="X201" s="30"/>
      <c r="Y201" s="30"/>
    </row>
    <row r="202" spans="1:25" s="32" customFormat="1" x14ac:dyDescent="0.2">
      <c r="A202" s="30"/>
      <c r="D202" s="31"/>
      <c r="E202" s="33"/>
      <c r="F202" s="1124"/>
      <c r="G202" s="1213"/>
      <c r="H202" s="1213"/>
      <c r="I202" s="1213"/>
      <c r="J202" s="1213"/>
      <c r="K202" s="1213"/>
      <c r="L202" s="1213"/>
      <c r="M202" s="1213"/>
      <c r="N202" s="1125"/>
      <c r="O202" s="46"/>
      <c r="P202" s="30"/>
      <c r="Q202" s="30"/>
      <c r="R202" s="30"/>
      <c r="S202" s="30"/>
      <c r="T202" s="30"/>
      <c r="U202" s="30"/>
      <c r="V202" s="30"/>
      <c r="W202" s="30"/>
      <c r="X202" s="30"/>
      <c r="Y202" s="30"/>
    </row>
    <row r="203" spans="1:25" s="32" customFormat="1" ht="5.0999999999999996" customHeight="1" x14ac:dyDescent="0.2">
      <c r="A203" s="30"/>
      <c r="D203" s="31"/>
      <c r="E203" s="33"/>
      <c r="F203" s="33"/>
      <c r="G203" s="33"/>
      <c r="H203" s="33"/>
      <c r="I203" s="33"/>
      <c r="J203" s="273"/>
      <c r="K203" s="273"/>
      <c r="L203" s="273"/>
      <c r="M203" s="273"/>
      <c r="N203" s="273"/>
      <c r="O203" s="46"/>
      <c r="P203" s="30"/>
      <c r="Q203" s="30"/>
      <c r="R203" s="30"/>
      <c r="S203" s="30"/>
      <c r="T203" s="30"/>
      <c r="U203" s="30"/>
      <c r="V203" s="30"/>
      <c r="W203" s="30"/>
      <c r="X203" s="30"/>
      <c r="Y203" s="30"/>
    </row>
    <row r="204" spans="1:25" s="32" customFormat="1" x14ac:dyDescent="0.2">
      <c r="A204" s="30"/>
      <c r="D204" s="31"/>
      <c r="E204" s="259" t="s">
        <v>477</v>
      </c>
      <c r="F204" s="1278" t="str">
        <f>Translations!$B$608</f>
        <v>Calcule de coroborare realizate în conformitate cu articolul 46, dacă este cazul</v>
      </c>
      <c r="G204" s="1278"/>
      <c r="H204" s="1278"/>
      <c r="I204" s="1278"/>
      <c r="J204" s="1278"/>
      <c r="K204" s="1278"/>
      <c r="L204" s="1278"/>
      <c r="M204" s="1278"/>
      <c r="N204" s="1278"/>
      <c r="O204" s="46"/>
      <c r="P204" s="30"/>
      <c r="Q204" s="30"/>
      <c r="R204" s="30"/>
      <c r="S204" s="30"/>
      <c r="T204" s="30"/>
      <c r="U204" s="30"/>
      <c r="V204" s="30"/>
      <c r="W204" s="30"/>
      <c r="X204" s="30"/>
      <c r="Y204" s="30"/>
    </row>
    <row r="205" spans="1:25" s="32" customFormat="1" x14ac:dyDescent="0.2">
      <c r="A205" s="30"/>
      <c r="D205" s="31"/>
      <c r="E205" s="33"/>
      <c r="F205" s="1124"/>
      <c r="G205" s="1213"/>
      <c r="H205" s="1213"/>
      <c r="I205" s="1213"/>
      <c r="J205" s="1213"/>
      <c r="K205" s="1213"/>
      <c r="L205" s="1213"/>
      <c r="M205" s="1213"/>
      <c r="N205" s="1125"/>
      <c r="O205" s="46"/>
      <c r="P205" s="30"/>
      <c r="Q205" s="30"/>
      <c r="R205" s="30"/>
      <c r="S205" s="30"/>
      <c r="T205" s="30"/>
      <c r="U205" s="30"/>
      <c r="V205" s="30"/>
      <c r="W205" s="30"/>
      <c r="X205" s="30"/>
      <c r="Y205" s="30"/>
    </row>
    <row r="206" spans="1:25" s="32" customFormat="1" ht="5.0999999999999996" customHeight="1" x14ac:dyDescent="0.2">
      <c r="A206" s="30"/>
      <c r="D206" s="31"/>
      <c r="E206" s="33"/>
      <c r="F206" s="33"/>
      <c r="G206" s="33"/>
      <c r="H206" s="33"/>
      <c r="I206" s="33"/>
      <c r="L206" s="28"/>
      <c r="O206" s="46"/>
      <c r="P206" s="30"/>
      <c r="Q206" s="30"/>
      <c r="R206" s="30"/>
      <c r="S206" s="30"/>
      <c r="T206" s="30"/>
      <c r="U206" s="30"/>
      <c r="V206" s="30"/>
      <c r="W206" s="30"/>
      <c r="X206" s="30"/>
      <c r="Y206" s="30"/>
    </row>
    <row r="207" spans="1:25" s="32" customFormat="1" ht="15" x14ac:dyDescent="0.2">
      <c r="A207" s="30"/>
      <c r="D207" s="1217" t="str">
        <f>Translations!$B$545</f>
        <v>Observații și explicații:</v>
      </c>
      <c r="E207" s="1217"/>
      <c r="F207" s="1217"/>
      <c r="G207" s="1217"/>
      <c r="H207" s="1217"/>
      <c r="I207" s="1217"/>
      <c r="J207" s="1217"/>
      <c r="K207" s="1217"/>
      <c r="L207" s="1217"/>
      <c r="M207" s="1217"/>
      <c r="N207" s="1217"/>
      <c r="O207" s="46"/>
      <c r="P207" s="30"/>
      <c r="Q207" s="30"/>
      <c r="R207" s="30"/>
      <c r="S207" s="30"/>
      <c r="T207" s="30"/>
      <c r="U207" s="30"/>
      <c r="V207" s="30"/>
      <c r="W207" s="30"/>
      <c r="X207" s="30"/>
      <c r="Y207" s="30"/>
    </row>
    <row r="208" spans="1:25" s="32" customFormat="1" ht="5.0999999999999996" customHeight="1" x14ac:dyDescent="0.2">
      <c r="A208" s="30"/>
      <c r="D208" s="31"/>
      <c r="E208" s="156"/>
      <c r="F208" s="156"/>
      <c r="G208" s="156"/>
      <c r="H208" s="156"/>
      <c r="I208" s="156"/>
      <c r="J208" s="156"/>
      <c r="K208" s="156"/>
      <c r="L208" s="156"/>
      <c r="M208" s="156"/>
      <c r="N208" s="156"/>
      <c r="O208" s="46"/>
      <c r="P208" s="30"/>
      <c r="Q208" s="30"/>
      <c r="R208" s="30"/>
      <c r="S208" s="30"/>
      <c r="T208" s="30"/>
      <c r="U208" s="30"/>
      <c r="V208" s="30"/>
      <c r="W208" s="30"/>
      <c r="X208" s="30"/>
      <c r="Y208" s="30"/>
    </row>
    <row r="209" spans="1:25" s="32" customFormat="1" x14ac:dyDescent="0.2">
      <c r="A209" s="30"/>
      <c r="D209" s="31" t="s">
        <v>406</v>
      </c>
      <c r="E209" s="1114" t="str">
        <f>Translations!$B$1202</f>
        <v>Observații și justificare dacă nu se aplică nivelul necesar:</v>
      </c>
      <c r="F209" s="1114"/>
      <c r="G209" s="1114"/>
      <c r="H209" s="1114"/>
      <c r="I209" s="1114"/>
      <c r="J209" s="1114"/>
      <c r="K209" s="1114"/>
      <c r="L209" s="1114"/>
      <c r="M209" s="1114"/>
      <c r="N209" s="1114"/>
      <c r="O209" s="46"/>
      <c r="P209" s="30"/>
      <c r="Q209" s="30"/>
      <c r="R209" s="30"/>
      <c r="S209" s="30"/>
      <c r="T209" s="30"/>
      <c r="U209" s="30"/>
      <c r="V209" s="30"/>
      <c r="W209" s="30"/>
      <c r="X209" s="30"/>
      <c r="Y209" s="30"/>
    </row>
    <row r="210" spans="1:25" s="32" customFormat="1" x14ac:dyDescent="0.2">
      <c r="A210" s="30"/>
      <c r="D210" s="31"/>
      <c r="E210" s="1046" t="str">
        <f>Translations!$B$609</f>
        <v>Introduceți orice observații relevante mai jos. Spre exemplu, ar putea fi necesare explicații pentru metoda de estimare a biomasei, alte măsuri de asigurare și control al calității (QA/QC) etc.</v>
      </c>
      <c r="F210" s="1046"/>
      <c r="G210" s="1046"/>
      <c r="H210" s="1046"/>
      <c r="I210" s="1046"/>
      <c r="J210" s="1046"/>
      <c r="K210" s="1046"/>
      <c r="L210" s="1046"/>
      <c r="M210" s="1046"/>
      <c r="N210" s="1046"/>
      <c r="O210" s="46"/>
      <c r="P210" s="30"/>
      <c r="Q210" s="30"/>
      <c r="R210" s="30"/>
      <c r="S210" s="30"/>
      <c r="T210" s="30"/>
      <c r="U210" s="30"/>
      <c r="V210" s="30"/>
      <c r="W210" s="30"/>
      <c r="X210" s="30"/>
      <c r="Y210" s="30"/>
    </row>
    <row r="211" spans="1:25" s="32" customFormat="1" x14ac:dyDescent="0.2">
      <c r="A211" s="30"/>
      <c r="D211" s="31"/>
      <c r="E211" s="1026" t="str">
        <f>Translations!$B$610</f>
        <v>Dacă nivelul necesar conform articolului 41 nu se aplică pentru acest punct de măsurare, introduceți aici o justificare în acest sens.</v>
      </c>
      <c r="F211" s="1026"/>
      <c r="G211" s="1026"/>
      <c r="H211" s="1026"/>
      <c r="I211" s="1026"/>
      <c r="J211" s="1026"/>
      <c r="K211" s="1026"/>
      <c r="L211" s="1026"/>
      <c r="M211" s="1026"/>
      <c r="N211" s="1026"/>
      <c r="O211" s="46"/>
      <c r="P211" s="30"/>
      <c r="Q211" s="30"/>
      <c r="R211" s="30"/>
      <c r="S211" s="30"/>
      <c r="T211" s="30"/>
      <c r="U211" s="30"/>
      <c r="V211" s="30"/>
      <c r="W211" s="30"/>
      <c r="X211" s="30"/>
      <c r="Y211" s="30"/>
    </row>
    <row r="212" spans="1:25" s="32" customFormat="1" ht="5.0999999999999996" customHeight="1" x14ac:dyDescent="0.2">
      <c r="A212" s="30"/>
      <c r="D212" s="31"/>
      <c r="E212" s="59"/>
      <c r="O212" s="46"/>
      <c r="P212" s="30"/>
      <c r="Q212" s="30"/>
      <c r="R212" s="30"/>
      <c r="S212" s="30"/>
      <c r="T212" s="30"/>
      <c r="U212" s="30"/>
      <c r="V212" s="30"/>
      <c r="W212" s="30"/>
      <c r="X212" s="30"/>
      <c r="Y212" s="30"/>
    </row>
    <row r="213" spans="1:25" s="32" customFormat="1" x14ac:dyDescent="0.2">
      <c r="A213" s="30"/>
      <c r="D213" s="31"/>
      <c r="E213" s="1223"/>
      <c r="F213" s="1137"/>
      <c r="G213" s="1137"/>
      <c r="H213" s="1137"/>
      <c r="I213" s="1137"/>
      <c r="J213" s="1137"/>
      <c r="K213" s="1137"/>
      <c r="L213" s="1137"/>
      <c r="M213" s="1137"/>
      <c r="N213" s="1138"/>
      <c r="O213" s="46"/>
      <c r="P213" s="30"/>
      <c r="Q213" s="30"/>
      <c r="R213" s="30"/>
      <c r="S213" s="30"/>
      <c r="T213" s="30"/>
      <c r="U213" s="30"/>
      <c r="V213" s="30"/>
      <c r="W213" s="30"/>
      <c r="X213" s="30"/>
      <c r="Y213" s="30"/>
    </row>
    <row r="214" spans="1:25" s="32" customFormat="1" x14ac:dyDescent="0.2">
      <c r="A214" s="30"/>
      <c r="D214" s="31"/>
      <c r="E214" s="1214"/>
      <c r="F214" s="1132"/>
      <c r="G214" s="1132"/>
      <c r="H214" s="1132"/>
      <c r="I214" s="1132"/>
      <c r="J214" s="1132"/>
      <c r="K214" s="1132"/>
      <c r="L214" s="1132"/>
      <c r="M214" s="1132"/>
      <c r="N214" s="1133"/>
      <c r="O214" s="46"/>
      <c r="P214" s="30"/>
      <c r="Q214" s="30"/>
      <c r="R214" s="30"/>
      <c r="S214" s="30"/>
      <c r="T214" s="30"/>
      <c r="U214" s="30"/>
      <c r="V214" s="30"/>
      <c r="W214" s="30"/>
      <c r="X214" s="30"/>
      <c r="Y214" s="30"/>
    </row>
    <row r="215" spans="1:25" s="32" customFormat="1" x14ac:dyDescent="0.2">
      <c r="A215" s="30"/>
      <c r="D215" s="31"/>
      <c r="E215" s="1215"/>
      <c r="F215" s="1145"/>
      <c r="G215" s="1145"/>
      <c r="H215" s="1145"/>
      <c r="I215" s="1145"/>
      <c r="J215" s="1145"/>
      <c r="K215" s="1145"/>
      <c r="L215" s="1145"/>
      <c r="M215" s="1145"/>
      <c r="N215" s="1146"/>
      <c r="O215" s="46"/>
      <c r="P215" s="30"/>
      <c r="Q215" s="30"/>
      <c r="R215" s="30"/>
      <c r="S215" s="30"/>
      <c r="T215" s="30"/>
      <c r="U215" s="30"/>
      <c r="V215" s="30"/>
      <c r="W215" s="30"/>
      <c r="X215" s="30"/>
      <c r="Y215" s="30"/>
    </row>
    <row r="216" spans="1:25" ht="12.75" customHeight="1" thickBot="1" x14ac:dyDescent="0.25">
      <c r="B216" s="12"/>
      <c r="C216" s="66"/>
      <c r="D216" s="67"/>
      <c r="E216" s="68"/>
      <c r="F216" s="66"/>
      <c r="G216" s="69"/>
      <c r="H216" s="69"/>
      <c r="I216" s="69"/>
      <c r="J216" s="69"/>
      <c r="K216" s="69"/>
      <c r="L216" s="69"/>
      <c r="M216" s="69"/>
      <c r="N216" s="69"/>
      <c r="O216" s="46"/>
      <c r="P216" s="6"/>
      <c r="S216" s="444"/>
    </row>
    <row r="217" spans="1:25" ht="12.75" customHeight="1" thickBot="1" x14ac:dyDescent="0.25">
      <c r="B217" s="489"/>
      <c r="C217" s="489"/>
      <c r="D217" s="521"/>
      <c r="E217" s="507"/>
      <c r="F217" s="507"/>
      <c r="G217" s="507"/>
      <c r="H217" s="507"/>
      <c r="I217" s="507"/>
      <c r="J217" s="507"/>
      <c r="K217" s="507"/>
      <c r="L217" s="507"/>
      <c r="M217" s="508"/>
      <c r="N217" s="508"/>
      <c r="O217" s="46"/>
      <c r="P217" s="30"/>
      <c r="Q217" s="30"/>
      <c r="R217" s="30"/>
      <c r="S217" s="30"/>
      <c r="T217" s="30"/>
      <c r="U217" s="30"/>
      <c r="V217" s="30"/>
      <c r="W217" s="30"/>
      <c r="Y217" s="77" t="s">
        <v>230</v>
      </c>
    </row>
    <row r="218" spans="1:25" s="219" customFormat="1" ht="15" customHeight="1" thickBot="1" x14ac:dyDescent="0.25">
      <c r="A218" s="288"/>
      <c r="B218" s="44"/>
      <c r="C218" s="256" t="str">
        <f>"M"&amp;Q218</f>
        <v>M2</v>
      </c>
      <c r="D218" s="1282" t="str">
        <f>CONCATENATE(EUconst_MeasurementPoint," ",Q218,":")</f>
        <v>Punct de măsurare 2:</v>
      </c>
      <c r="E218" s="1282"/>
      <c r="F218" s="1282"/>
      <c r="G218" s="1283"/>
      <c r="H218" s="1245" t="str">
        <f>IF(INDEX(C_InstallationDescription!$F$169:$F$174,MATCH(C218,C_InstallationDescription!$E$169:$E$174,0))&gt;0,INDEX(C_InstallationDescription!$F$169:$F$174,MATCH(C218,C_InstallationDescription!$E$169:$E$174,0)),"")</f>
        <v/>
      </c>
      <c r="I218" s="1245"/>
      <c r="J218" s="1245"/>
      <c r="K218" s="1245"/>
      <c r="L218" s="1246"/>
      <c r="M218" s="1247" t="str">
        <f>IF(U218=TRUE,V218,"")</f>
        <v/>
      </c>
      <c r="N218" s="1248"/>
      <c r="O218" s="46"/>
      <c r="P218" s="294"/>
      <c r="Q218" s="43">
        <v>2</v>
      </c>
      <c r="R218" s="47"/>
      <c r="S218" s="51" t="b">
        <f>IF(INDEX(C_InstallationDescription!$M:$M,MATCH(Q220,C_InstallationDescription!$Q:$Q,0))="",FALSE,TRUE)</f>
        <v>0</v>
      </c>
      <c r="T218" s="433" t="str">
        <f>IF(S218=TRUE,INDEX(C_InstallationDescription!$M:$M,MATCH(Q220,C_InstallationDescription!$Q:$Q,0)),"")</f>
        <v/>
      </c>
      <c r="U218" s="51" t="b">
        <f>IF(INDEX(C_InstallationDescription!$N:$N,MATCH(Q220,C_InstallationDescription!$Q:$Q,0))="",FALSE,TRUE)</f>
        <v>0</v>
      </c>
      <c r="V218" s="433" t="str">
        <f>IF(U218=TRUE,INDEX(C_InstallationDescription!$N:$N,MATCH(Q220,C_InstallationDescription!$Q:$Q,0)),"")</f>
        <v/>
      </c>
      <c r="W218" s="47"/>
      <c r="X218" s="47"/>
      <c r="Y218" s="51" t="s">
        <v>143</v>
      </c>
    </row>
    <row r="219" spans="1:25" s="32" customFormat="1" ht="5.0999999999999996" customHeight="1" thickBot="1" x14ac:dyDescent="0.25">
      <c r="A219" s="77"/>
      <c r="B219" s="8"/>
      <c r="C219" s="8"/>
      <c r="D219" s="13"/>
      <c r="E219" s="8"/>
      <c r="F219" s="8"/>
      <c r="G219" s="8"/>
      <c r="H219" s="8"/>
      <c r="I219" s="8"/>
      <c r="J219" s="8"/>
      <c r="K219" s="8"/>
      <c r="L219" s="8"/>
      <c r="M219" s="7"/>
      <c r="N219" s="7"/>
      <c r="O219" s="46"/>
      <c r="P219" s="293"/>
      <c r="Q219" s="14"/>
      <c r="R219" s="30"/>
      <c r="S219" s="30"/>
      <c r="T219" s="30"/>
      <c r="U219" s="30"/>
      <c r="V219" s="30"/>
      <c r="W219" s="30"/>
      <c r="X219" s="30"/>
      <c r="Y219" s="30"/>
    </row>
    <row r="220" spans="1:25" s="32" customFormat="1" ht="13.5" thickBot="1" x14ac:dyDescent="0.25">
      <c r="A220" s="30"/>
      <c r="D220" s="31" t="s">
        <v>311</v>
      </c>
      <c r="E220" s="984" t="str">
        <f>Translations!$B$583</f>
        <v>Tip de funcționare:</v>
      </c>
      <c r="F220" s="984"/>
      <c r="G220" s="1280"/>
      <c r="H220" s="1281"/>
      <c r="I220" s="1281"/>
      <c r="J220" s="1281"/>
      <c r="K220" s="33"/>
      <c r="L220" s="33"/>
      <c r="M220" s="1247" t="str">
        <f>IF(S218=TRUE,T218,"")</f>
        <v/>
      </c>
      <c r="N220" s="1248"/>
      <c r="O220" s="46"/>
      <c r="P220" s="30"/>
      <c r="Q220" s="42" t="str">
        <f>EUconst_CNTR_SourceCategory&amp;C218</f>
        <v>SourceCategory_M2</v>
      </c>
      <c r="R220" s="30"/>
      <c r="S220" s="30"/>
      <c r="T220" s="30"/>
      <c r="U220" s="30"/>
      <c r="V220" s="30"/>
      <c r="W220" s="30"/>
      <c r="X220" s="30"/>
      <c r="Y220" s="30"/>
    </row>
    <row r="221" spans="1:25" s="32" customFormat="1" ht="5.0999999999999996" customHeight="1" x14ac:dyDescent="0.2">
      <c r="A221" s="30"/>
      <c r="D221" s="258"/>
      <c r="O221" s="46"/>
      <c r="P221" s="30"/>
      <c r="Q221" s="30"/>
      <c r="R221" s="30"/>
      <c r="S221" s="30"/>
      <c r="T221" s="30"/>
      <c r="U221" s="30"/>
      <c r="V221" s="30"/>
      <c r="W221" s="30"/>
      <c r="X221" s="30"/>
      <c r="Y221" s="30"/>
    </row>
    <row r="222" spans="1:25" s="32" customFormat="1" ht="12.75" customHeight="1" x14ac:dyDescent="0.2">
      <c r="A222" s="30"/>
      <c r="D222" s="1217" t="str">
        <f>Translations!$B$446</f>
        <v>Asistență automată privind nivelurile aplicabile:</v>
      </c>
      <c r="E222" s="1217"/>
      <c r="F222" s="1217"/>
      <c r="G222" s="1217"/>
      <c r="H222" s="1217"/>
      <c r="I222" s="1217"/>
      <c r="J222" s="1217"/>
      <c r="K222" s="1217"/>
      <c r="L222" s="1217"/>
      <c r="M222" s="1217"/>
      <c r="N222" s="1217"/>
      <c r="O222" s="46"/>
      <c r="P222" s="30"/>
      <c r="Q222" s="30"/>
      <c r="R222" s="30"/>
      <c r="S222" s="30"/>
      <c r="T222" s="30"/>
      <c r="U222" s="30"/>
      <c r="V222" s="30"/>
      <c r="W222" s="30"/>
      <c r="X222" s="30"/>
      <c r="Y222" s="30"/>
    </row>
    <row r="223" spans="1:25" s="32" customFormat="1" ht="4.5" customHeight="1" x14ac:dyDescent="0.2">
      <c r="A223" s="30"/>
      <c r="D223" s="31"/>
      <c r="E223" s="155"/>
      <c r="F223" s="155"/>
      <c r="G223" s="155"/>
      <c r="H223" s="155"/>
      <c r="I223" s="155"/>
      <c r="J223" s="155"/>
      <c r="K223" s="155"/>
      <c r="L223" s="155"/>
      <c r="M223" s="155"/>
      <c r="N223" s="155"/>
      <c r="O223" s="46"/>
      <c r="P223" s="30"/>
      <c r="Q223" s="30"/>
      <c r="R223" s="30"/>
      <c r="S223" s="30"/>
      <c r="T223" s="30"/>
      <c r="U223" s="30"/>
      <c r="V223" s="30"/>
      <c r="W223" s="30"/>
      <c r="X223" s="30"/>
      <c r="Y223" s="30"/>
    </row>
    <row r="224" spans="1:25" s="32" customFormat="1" ht="5.0999999999999996" customHeight="1" x14ac:dyDescent="0.2">
      <c r="A224" s="30"/>
      <c r="D224" s="31"/>
      <c r="O224" s="46"/>
      <c r="P224" s="30"/>
      <c r="Q224" s="30"/>
      <c r="R224" s="30"/>
      <c r="S224" s="30"/>
      <c r="T224" s="30"/>
      <c r="U224" s="30"/>
      <c r="V224" s="30"/>
      <c r="W224" s="30"/>
      <c r="X224" s="30"/>
      <c r="Y224" s="30"/>
    </row>
    <row r="225" spans="1:25" s="32" customFormat="1" ht="60" customHeight="1" x14ac:dyDescent="0.2">
      <c r="A225" s="30"/>
      <c r="D225" s="31"/>
      <c r="E225" s="1241" t="str">
        <f>IF(H218="","",INDEX(EUconst_CEMSTiersMsg,MATCH(Q225,EUconst_CEMSTiers,0)))</f>
        <v/>
      </c>
      <c r="F225" s="1242"/>
      <c r="G225" s="1242"/>
      <c r="H225" s="1242"/>
      <c r="I225" s="1242"/>
      <c r="J225" s="1242"/>
      <c r="K225" s="1242"/>
      <c r="L225" s="1242"/>
      <c r="M225" s="1242"/>
      <c r="N225" s="1243"/>
      <c r="O225" s="46"/>
      <c r="P225" s="6"/>
      <c r="Q225" s="242" t="str">
        <f>IF(CNTR_SmallEmitter=TRUE,EUconst_CNTR_SmallEmitter,EUconst_CNTR_NoSmallEmitter) &amp; "_" &amp; IF(M220="",1,MATCH(M220,SourceCategoryCEMS,0))</f>
        <v>NoSmallEmitter__1</v>
      </c>
      <c r="R225" s="30"/>
      <c r="S225" s="30"/>
      <c r="T225" s="30"/>
      <c r="U225" s="30"/>
      <c r="V225" s="30"/>
      <c r="W225" s="30"/>
      <c r="X225" s="30"/>
      <c r="Y225" s="30"/>
    </row>
    <row r="226" spans="1:25" s="32" customFormat="1" ht="12.75" customHeight="1" x14ac:dyDescent="0.2">
      <c r="A226" s="30"/>
      <c r="D226" s="31"/>
      <c r="O226" s="46"/>
      <c r="P226" s="30"/>
      <c r="Q226" s="30"/>
      <c r="R226" s="30"/>
      <c r="S226" s="30"/>
      <c r="T226" s="30"/>
      <c r="U226" s="30"/>
      <c r="V226" s="30"/>
      <c r="W226" s="30"/>
      <c r="X226" s="30"/>
      <c r="Y226" s="30"/>
    </row>
    <row r="227" spans="1:25" s="32" customFormat="1" ht="15" customHeight="1" x14ac:dyDescent="0.2">
      <c r="A227" s="30"/>
      <c r="D227" s="1217" t="str">
        <f>Translations!$B$590</f>
        <v>Instrumente și niveluri:</v>
      </c>
      <c r="E227" s="1217"/>
      <c r="F227" s="1217"/>
      <c r="G227" s="1217"/>
      <c r="H227" s="1217"/>
      <c r="I227" s="1217"/>
      <c r="J227" s="1217"/>
      <c r="K227" s="1217"/>
      <c r="L227" s="1217"/>
      <c r="M227" s="1217"/>
      <c r="N227" s="1217"/>
      <c r="O227" s="46"/>
      <c r="P227" s="30"/>
      <c r="Q227" s="30"/>
      <c r="R227" s="30"/>
      <c r="S227" s="30"/>
      <c r="T227" s="30"/>
      <c r="U227" s="30"/>
      <c r="V227" s="30"/>
      <c r="W227" s="30"/>
      <c r="X227" s="30"/>
      <c r="Y227" s="30"/>
    </row>
    <row r="228" spans="1:25" s="32" customFormat="1" ht="5.0999999999999996" customHeight="1" x14ac:dyDescent="0.2">
      <c r="A228" s="30"/>
      <c r="D228" s="31"/>
      <c r="O228" s="46"/>
      <c r="P228" s="30"/>
      <c r="Q228" s="30"/>
      <c r="R228" s="30"/>
      <c r="S228" s="30"/>
      <c r="T228" s="30"/>
      <c r="U228" s="30"/>
      <c r="V228" s="30"/>
      <c r="W228" s="30"/>
      <c r="X228" s="30"/>
      <c r="Y228" s="30"/>
    </row>
    <row r="229" spans="1:25" s="32" customFormat="1" ht="12.75" customHeight="1" x14ac:dyDescent="0.2">
      <c r="A229" s="30"/>
      <c r="D229" s="31" t="s">
        <v>313</v>
      </c>
      <c r="E229" s="33" t="str">
        <f>Translations!$B$472</f>
        <v>Instrumente de măsură utilizate:</v>
      </c>
      <c r="H229" s="250"/>
      <c r="I229" s="250"/>
      <c r="J229" s="250"/>
      <c r="K229" s="250"/>
      <c r="L229" s="250"/>
      <c r="O229" s="46"/>
      <c r="P229" s="30"/>
      <c r="Q229" s="30"/>
      <c r="R229" s="30"/>
      <c r="S229" s="30"/>
      <c r="T229" s="30"/>
      <c r="U229" s="30"/>
      <c r="V229" s="30"/>
      <c r="W229" s="30"/>
      <c r="X229" s="30"/>
      <c r="Y229" s="30"/>
    </row>
    <row r="230" spans="1:25" s="32" customFormat="1" ht="5.0999999999999996" customHeight="1" x14ac:dyDescent="0.2">
      <c r="A230" s="30"/>
      <c r="D230" s="31"/>
      <c r="E230" s="33"/>
      <c r="O230" s="46"/>
      <c r="P230" s="6"/>
      <c r="Q230" s="30"/>
      <c r="R230" s="30"/>
      <c r="S230" s="30"/>
      <c r="T230" s="30"/>
      <c r="U230" s="30"/>
      <c r="V230" s="30"/>
      <c r="W230" s="30"/>
      <c r="X230" s="30"/>
      <c r="Y230" s="30"/>
    </row>
    <row r="231" spans="1:25" s="32" customFormat="1" x14ac:dyDescent="0.2">
      <c r="A231" s="30"/>
      <c r="D231" s="31"/>
      <c r="E231" s="32" t="str">
        <f>Translations!$B$475</f>
        <v>Observație/Descrierea metodei, dacă se folosesc mai multe instrumente:</v>
      </c>
      <c r="I231" s="12"/>
      <c r="O231" s="46"/>
      <c r="P231" s="30"/>
      <c r="Q231" s="30"/>
      <c r="R231" s="30"/>
      <c r="S231" s="30"/>
      <c r="T231" s="30"/>
      <c r="U231" s="30"/>
      <c r="V231" s="30"/>
      <c r="W231" s="30"/>
      <c r="X231" s="30"/>
      <c r="Y231" s="30"/>
    </row>
    <row r="232" spans="1:25" s="32" customFormat="1" ht="5.0999999999999996" customHeight="1" x14ac:dyDescent="0.2">
      <c r="A232" s="30"/>
      <c r="D232" s="31"/>
      <c r="E232" s="156"/>
      <c r="F232" s="156"/>
      <c r="G232" s="156"/>
      <c r="H232" s="156"/>
      <c r="I232" s="156"/>
      <c r="J232" s="156"/>
      <c r="K232" s="156"/>
      <c r="L232" s="156"/>
      <c r="M232" s="156"/>
      <c r="N232" s="156"/>
      <c r="O232" s="46"/>
      <c r="P232" s="6"/>
      <c r="Q232" s="30"/>
      <c r="R232" s="30"/>
      <c r="S232" s="30"/>
      <c r="T232" s="30"/>
      <c r="U232" s="30"/>
      <c r="V232" s="30"/>
      <c r="W232" s="30"/>
      <c r="X232" s="30"/>
      <c r="Y232" s="30"/>
    </row>
    <row r="233" spans="1:25" s="32" customFormat="1" ht="12.75" customHeight="1" x14ac:dyDescent="0.2">
      <c r="A233" s="30"/>
      <c r="D233" s="31"/>
      <c r="E233" s="1279"/>
      <c r="F233" s="1230"/>
      <c r="G233" s="1230"/>
      <c r="H233" s="1230"/>
      <c r="I233" s="1230"/>
      <c r="J233" s="1230"/>
      <c r="K233" s="1230"/>
      <c r="L233" s="1230"/>
      <c r="M233" s="1230"/>
      <c r="N233" s="1231"/>
      <c r="O233" s="46"/>
      <c r="P233" s="30"/>
      <c r="Q233" s="30"/>
      <c r="R233" s="30"/>
      <c r="S233" s="30"/>
      <c r="T233" s="30"/>
      <c r="U233" s="30"/>
      <c r="V233" s="30"/>
      <c r="W233" s="30"/>
      <c r="X233" s="30"/>
      <c r="Y233" s="30"/>
    </row>
    <row r="234" spans="1:25" s="32" customFormat="1" x14ac:dyDescent="0.2">
      <c r="A234" s="30"/>
      <c r="D234" s="31"/>
      <c r="E234" s="1232"/>
      <c r="F234" s="1233"/>
      <c r="G234" s="1233"/>
      <c r="H234" s="1233"/>
      <c r="I234" s="1233"/>
      <c r="J234" s="1233"/>
      <c r="K234" s="1233"/>
      <c r="L234" s="1233"/>
      <c r="M234" s="1233"/>
      <c r="N234" s="1234"/>
      <c r="O234" s="46"/>
      <c r="P234" s="30"/>
      <c r="Q234" s="30"/>
      <c r="R234" s="30"/>
      <c r="S234" s="30"/>
      <c r="T234" s="30"/>
      <c r="U234" s="30"/>
      <c r="V234" s="30"/>
      <c r="W234" s="30"/>
      <c r="X234" s="30"/>
      <c r="Y234" s="30"/>
    </row>
    <row r="235" spans="1:25" s="32" customFormat="1" x14ac:dyDescent="0.2">
      <c r="A235" s="30"/>
      <c r="D235" s="31"/>
      <c r="E235" s="1235"/>
      <c r="F235" s="1236"/>
      <c r="G235" s="1236"/>
      <c r="H235" s="1236"/>
      <c r="I235" s="1236"/>
      <c r="J235" s="1236"/>
      <c r="K235" s="1236"/>
      <c r="L235" s="1236"/>
      <c r="M235" s="1236"/>
      <c r="N235" s="1237"/>
      <c r="O235" s="46"/>
      <c r="P235" s="30"/>
      <c r="Q235" s="30"/>
      <c r="R235" s="30"/>
      <c r="S235" s="30"/>
      <c r="T235" s="30"/>
      <c r="U235" s="30"/>
      <c r="V235" s="30"/>
      <c r="W235" s="30"/>
      <c r="X235" s="30"/>
      <c r="Y235" s="30"/>
    </row>
    <row r="236" spans="1:25" s="32" customFormat="1" x14ac:dyDescent="0.2">
      <c r="A236" s="30"/>
      <c r="D236" s="31"/>
      <c r="O236" s="46"/>
      <c r="P236" s="30"/>
      <c r="Q236" s="30"/>
      <c r="R236" s="30"/>
      <c r="S236" s="30" t="s">
        <v>142</v>
      </c>
      <c r="T236" s="30"/>
      <c r="U236" s="30"/>
      <c r="V236" s="30"/>
      <c r="W236" s="30"/>
      <c r="X236" s="30"/>
      <c r="Y236" s="30"/>
    </row>
    <row r="237" spans="1:25" s="32" customFormat="1" x14ac:dyDescent="0.2">
      <c r="A237" s="30"/>
      <c r="D237" s="31" t="s">
        <v>186</v>
      </c>
      <c r="E237" s="35" t="str">
        <f>Translations!$B$595</f>
        <v>Nivelul minim cerut:</v>
      </c>
      <c r="H237" s="40" t="str">
        <f>IF(H218="","",IF(CNTR_Category="A",INDEX(EUconst_CEMSMinimumTiers,MATCH(M218,EUconst_CEMSTypes,0)),INDEX(EUconst_CEMSHighestTiers,MATCH(M218,EUconst_CEMSTypes,0))))</f>
        <v/>
      </c>
      <c r="I237" s="36" t="str">
        <f>IF(H237="","",IF(S237=0,EUconst_NA,IF(ISERROR(S237),"",EUconst_MsgTierActivityLevel &amp; " " &amp;S237)))</f>
        <v/>
      </c>
      <c r="J237" s="37"/>
      <c r="K237" s="37"/>
      <c r="L237" s="37"/>
      <c r="M237" s="37"/>
      <c r="N237" s="38"/>
      <c r="O237" s="46"/>
      <c r="P237" s="30"/>
      <c r="Q237" s="290"/>
      <c r="R237" s="30"/>
      <c r="S237" s="42" t="str">
        <f>IF(H237="","",IF(H237=EUconst_NA,"",INDEX(EUwideConstants!$H$695:$M$698,MATCH(M218,EUconst_CEMSTypes,0),MATCH(H237,CNTR_TierList,0))))</f>
        <v/>
      </c>
      <c r="T237" s="30"/>
      <c r="U237" s="30"/>
      <c r="V237" s="30"/>
      <c r="W237" s="30"/>
      <c r="X237" s="30"/>
      <c r="Y237" s="30"/>
    </row>
    <row r="238" spans="1:25" s="32" customFormat="1" x14ac:dyDescent="0.2">
      <c r="A238" s="30"/>
      <c r="D238" s="31" t="s">
        <v>314</v>
      </c>
      <c r="E238" s="35" t="str">
        <f>Translations!$B$596</f>
        <v>Nivelul utilizat:</v>
      </c>
      <c r="H238" s="227"/>
      <c r="I238" s="36" t="str">
        <f>IF(OR(ISBLANK(H238),H238=EUconst_NoTier),"",IF(S238=EUconst_NA,EUconst_NA,IF(ISERROR(S238),"",EUconst_MsgTierActivityLevel &amp; " " &amp;S238)))</f>
        <v/>
      </c>
      <c r="J238" s="37"/>
      <c r="K238" s="37"/>
      <c r="L238" s="37"/>
      <c r="M238" s="37"/>
      <c r="N238" s="38"/>
      <c r="O238" s="46"/>
      <c r="P238" s="30"/>
      <c r="Q238" s="290"/>
      <c r="R238" s="30"/>
      <c r="S238" s="42" t="str">
        <f>IF(H238="","",IF(H238=EUconst_NA,"",INDEX(EUwideConstants!$H$695:$M$698,MATCH(M218,EUconst_CEMSTypes,0),MATCH(H238,CNTR_TierList,0))))</f>
        <v/>
      </c>
      <c r="T238" s="30"/>
      <c r="U238" s="30"/>
      <c r="V238" s="30"/>
      <c r="W238" s="30"/>
      <c r="X238" s="30"/>
      <c r="Y238" s="30"/>
    </row>
    <row r="239" spans="1:25" s="32" customFormat="1" x14ac:dyDescent="0.2">
      <c r="A239" s="30"/>
      <c r="D239" s="31" t="s">
        <v>315</v>
      </c>
      <c r="E239" s="35" t="str">
        <f>Translations!$B$479</f>
        <v>Incertitudine constatată:</v>
      </c>
      <c r="H239" s="472"/>
      <c r="I239" s="35" t="str">
        <f>Translations!$B$480</f>
        <v>Observație:</v>
      </c>
      <c r="J239" s="583"/>
      <c r="K239" s="229"/>
      <c r="L239" s="229"/>
      <c r="M239" s="229"/>
      <c r="N239" s="230"/>
      <c r="O239" s="46"/>
      <c r="P239" s="30"/>
      <c r="Q239" s="30"/>
      <c r="R239" s="30"/>
      <c r="S239" s="30"/>
      <c r="T239" s="30"/>
      <c r="U239" s="30"/>
      <c r="V239" s="30"/>
      <c r="W239" s="30"/>
      <c r="X239" s="30"/>
      <c r="Y239" s="30"/>
    </row>
    <row r="240" spans="1:25" s="32" customFormat="1" x14ac:dyDescent="0.2">
      <c r="A240" s="30"/>
      <c r="D240" s="31"/>
      <c r="E240" s="156"/>
      <c r="F240" s="156"/>
      <c r="G240" s="156"/>
      <c r="H240" s="156"/>
      <c r="I240" s="156"/>
      <c r="J240" s="156"/>
      <c r="K240" s="156"/>
      <c r="L240" s="156"/>
      <c r="M240" s="156"/>
      <c r="N240" s="156"/>
      <c r="O240" s="46"/>
      <c r="P240" s="30"/>
      <c r="Q240" s="30"/>
      <c r="R240" s="30"/>
      <c r="S240" s="30"/>
      <c r="T240" s="30"/>
      <c r="U240" s="30"/>
      <c r="V240" s="30"/>
      <c r="W240" s="30"/>
      <c r="X240" s="30"/>
      <c r="Y240" s="30"/>
    </row>
    <row r="241" spans="1:25" s="32" customFormat="1" ht="15" x14ac:dyDescent="0.2">
      <c r="A241" s="30"/>
      <c r="D241" s="1217" t="str">
        <f>Translations!$B$599</f>
        <v>Standarde și proceduri:</v>
      </c>
      <c r="E241" s="1217"/>
      <c r="F241" s="1217"/>
      <c r="G241" s="1217"/>
      <c r="H241" s="1217"/>
      <c r="I241" s="1217"/>
      <c r="J241" s="1217"/>
      <c r="K241" s="1217"/>
      <c r="L241" s="1217"/>
      <c r="M241" s="1217"/>
      <c r="N241" s="1217"/>
      <c r="O241" s="46"/>
      <c r="P241" s="30"/>
      <c r="Q241" s="30"/>
      <c r="R241" s="30"/>
      <c r="S241" s="30"/>
      <c r="T241" s="30"/>
      <c r="U241" s="30"/>
      <c r="V241" s="30"/>
      <c r="W241" s="30"/>
      <c r="X241" s="30"/>
      <c r="Y241" s="30"/>
    </row>
    <row r="242" spans="1:25" s="32" customFormat="1" ht="5.0999999999999996" customHeight="1" x14ac:dyDescent="0.2">
      <c r="A242" s="30"/>
      <c r="D242" s="31"/>
      <c r="E242" s="156"/>
      <c r="F242" s="156"/>
      <c r="G242" s="156"/>
      <c r="H242" s="156"/>
      <c r="I242" s="156"/>
      <c r="J242" s="156"/>
      <c r="K242" s="156"/>
      <c r="L242" s="156"/>
      <c r="M242" s="156"/>
      <c r="N242" s="156"/>
      <c r="O242" s="46"/>
      <c r="P242" s="30"/>
      <c r="Q242" s="30"/>
      <c r="R242" s="30"/>
      <c r="S242" s="30"/>
      <c r="T242" s="30"/>
      <c r="U242" s="30"/>
      <c r="V242" s="30"/>
      <c r="W242" s="30"/>
      <c r="X242" s="30"/>
      <c r="Y242" s="30"/>
    </row>
    <row r="243" spans="1:25" s="32" customFormat="1" x14ac:dyDescent="0.2">
      <c r="A243" s="30"/>
      <c r="D243" s="31" t="s">
        <v>312</v>
      </c>
      <c r="E243" s="1114" t="str">
        <f>Translations!$B$600</f>
        <v>Standarde aplicate și orice abatere de la standardele respective</v>
      </c>
      <c r="F243" s="1114"/>
      <c r="G243" s="1114"/>
      <c r="H243" s="1114"/>
      <c r="I243" s="1114"/>
      <c r="J243" s="1114"/>
      <c r="K243" s="1114"/>
      <c r="L243" s="1114"/>
      <c r="M243" s="1114"/>
      <c r="N243" s="1114"/>
      <c r="O243" s="46"/>
      <c r="P243" s="30"/>
      <c r="Q243" s="30"/>
      <c r="R243" s="30"/>
      <c r="S243" s="30"/>
      <c r="T243" s="30"/>
      <c r="U243" s="30"/>
      <c r="V243" s="30"/>
      <c r="W243" s="30"/>
      <c r="X243" s="30"/>
      <c r="Y243" s="30"/>
    </row>
    <row r="244" spans="1:25" s="32" customFormat="1" x14ac:dyDescent="0.2">
      <c r="A244" s="30"/>
      <c r="D244" s="31"/>
      <c r="E244" s="1046" t="str">
        <f>Translations!$B$601</f>
        <v>Folosiți trimiteri la tabelul 9(e) de mai sus, după caz.</v>
      </c>
      <c r="F244" s="1046"/>
      <c r="G244" s="1046"/>
      <c r="H244" s="1046"/>
      <c r="I244" s="1046"/>
      <c r="J244" s="1046"/>
      <c r="K244" s="1046"/>
      <c r="L244" s="1046"/>
      <c r="M244" s="1046"/>
      <c r="N244" s="1046"/>
      <c r="O244" s="46"/>
      <c r="P244" s="30"/>
      <c r="Q244" s="30"/>
      <c r="R244" s="30"/>
      <c r="S244" s="30"/>
      <c r="T244" s="30"/>
      <c r="U244" s="30"/>
      <c r="V244" s="30"/>
      <c r="W244" s="30"/>
      <c r="X244" s="30"/>
      <c r="Y244" s="30"/>
    </row>
    <row r="245" spans="1:25" s="32" customFormat="1" ht="5.0999999999999996" customHeight="1" x14ac:dyDescent="0.2">
      <c r="A245" s="30"/>
      <c r="D245" s="31"/>
      <c r="O245" s="46"/>
      <c r="P245" s="30"/>
      <c r="Q245" s="30"/>
      <c r="R245" s="30"/>
      <c r="S245" s="30"/>
      <c r="T245" s="30"/>
      <c r="U245" s="30"/>
      <c r="V245" s="30"/>
      <c r="W245" s="30"/>
      <c r="X245" s="30"/>
      <c r="Y245" s="30"/>
    </row>
    <row r="246" spans="1:25" s="32" customFormat="1" ht="12.75" customHeight="1" x14ac:dyDescent="0.2">
      <c r="A246" s="30"/>
      <c r="D246" s="31"/>
      <c r="E246" s="1279"/>
      <c r="F246" s="1230"/>
      <c r="G246" s="1230"/>
      <c r="H246" s="1230"/>
      <c r="I246" s="1230"/>
      <c r="J246" s="1230"/>
      <c r="K246" s="1230"/>
      <c r="L246" s="1230"/>
      <c r="M246" s="1230"/>
      <c r="N246" s="1231"/>
      <c r="O246" s="46"/>
      <c r="P246" s="30"/>
      <c r="Q246" s="30"/>
      <c r="R246" s="30"/>
      <c r="S246" s="30"/>
      <c r="T246" s="30"/>
      <c r="U246" s="30"/>
      <c r="V246" s="30"/>
      <c r="W246" s="30"/>
      <c r="X246" s="30"/>
      <c r="Y246" s="30"/>
    </row>
    <row r="247" spans="1:25" s="32" customFormat="1" x14ac:dyDescent="0.2">
      <c r="A247" s="30"/>
      <c r="D247" s="31"/>
      <c r="E247" s="1232"/>
      <c r="F247" s="1233"/>
      <c r="G247" s="1233"/>
      <c r="H247" s="1233"/>
      <c r="I247" s="1233"/>
      <c r="J247" s="1233"/>
      <c r="K247" s="1233"/>
      <c r="L247" s="1233"/>
      <c r="M247" s="1233"/>
      <c r="N247" s="1234"/>
      <c r="O247" s="46"/>
      <c r="P247" s="30"/>
      <c r="Q247" s="30"/>
      <c r="R247" s="30"/>
      <c r="S247" s="30"/>
      <c r="T247" s="30"/>
      <c r="U247" s="30"/>
      <c r="V247" s="30"/>
      <c r="W247" s="30"/>
      <c r="X247" s="30"/>
      <c r="Y247" s="30"/>
    </row>
    <row r="248" spans="1:25" s="32" customFormat="1" x14ac:dyDescent="0.2">
      <c r="A248" s="30"/>
      <c r="D248" s="31"/>
      <c r="E248" s="1235"/>
      <c r="F248" s="1236"/>
      <c r="G248" s="1236"/>
      <c r="H248" s="1236"/>
      <c r="I248" s="1236"/>
      <c r="J248" s="1236"/>
      <c r="K248" s="1236"/>
      <c r="L248" s="1236"/>
      <c r="M248" s="1236"/>
      <c r="N248" s="1237"/>
      <c r="O248" s="46"/>
      <c r="P248" s="30"/>
      <c r="Q248" s="30"/>
      <c r="R248" s="30"/>
      <c r="S248" s="30"/>
      <c r="T248" s="30"/>
      <c r="U248" s="30"/>
      <c r="V248" s="30"/>
      <c r="W248" s="30"/>
      <c r="X248" s="30"/>
      <c r="Y248" s="30"/>
    </row>
    <row r="249" spans="1:25" s="32" customFormat="1" x14ac:dyDescent="0.2">
      <c r="A249" s="30"/>
      <c r="D249" s="31"/>
      <c r="O249" s="46"/>
      <c r="P249" s="30"/>
      <c r="Q249" s="30"/>
      <c r="R249" s="30"/>
      <c r="S249" s="30"/>
      <c r="T249" s="30"/>
      <c r="U249" s="30"/>
      <c r="V249" s="30"/>
      <c r="W249" s="30"/>
      <c r="X249" s="30"/>
      <c r="Y249" s="30"/>
    </row>
    <row r="250" spans="1:25" s="32" customFormat="1" x14ac:dyDescent="0.2">
      <c r="A250" s="30"/>
      <c r="D250" s="31" t="s">
        <v>405</v>
      </c>
      <c r="E250" s="1114" t="str">
        <f>Translations!$B$602</f>
        <v>Trimiteri la proceduri</v>
      </c>
      <c r="F250" s="1114"/>
      <c r="G250" s="1114"/>
      <c r="H250" s="1114"/>
      <c r="I250" s="1114"/>
      <c r="J250" s="1114"/>
      <c r="K250" s="1114"/>
      <c r="L250" s="1114"/>
      <c r="M250" s="1114"/>
      <c r="N250" s="1114"/>
      <c r="O250" s="46"/>
      <c r="P250" s="30"/>
      <c r="Q250" s="30"/>
      <c r="R250" s="30"/>
      <c r="S250" s="30"/>
      <c r="T250" s="30"/>
      <c r="U250" s="30"/>
      <c r="V250" s="30"/>
      <c r="W250" s="30"/>
      <c r="X250" s="30"/>
      <c r="Y250" s="30"/>
    </row>
    <row r="251" spans="1:25" s="32" customFormat="1" ht="5.0999999999999996" customHeight="1" x14ac:dyDescent="0.2">
      <c r="A251" s="30"/>
      <c r="D251" s="31"/>
      <c r="O251" s="46"/>
      <c r="P251" s="30"/>
      <c r="Q251" s="30"/>
      <c r="R251" s="30"/>
      <c r="S251" s="30"/>
      <c r="T251" s="30"/>
      <c r="U251" s="30"/>
      <c r="V251" s="30"/>
      <c r="W251" s="30"/>
      <c r="X251" s="30"/>
      <c r="Y251" s="30"/>
    </row>
    <row r="252" spans="1:25" s="32" customFormat="1" x14ac:dyDescent="0.2">
      <c r="A252" s="30"/>
      <c r="D252" s="31"/>
      <c r="E252" s="259" t="s">
        <v>316</v>
      </c>
      <c r="F252" s="1278" t="str">
        <f>Translations!$B$604</f>
        <v>Orice formulă de calcul utilizată pentru agregarea datelor și pentru determinarea emisiilor anuale</v>
      </c>
      <c r="G252" s="1278"/>
      <c r="H252" s="1278"/>
      <c r="I252" s="1278"/>
      <c r="J252" s="1278"/>
      <c r="K252" s="1278"/>
      <c r="L252" s="1278"/>
      <c r="M252" s="1278"/>
      <c r="N252" s="1278"/>
      <c r="O252" s="46"/>
      <c r="P252" s="30"/>
      <c r="Q252" s="30"/>
      <c r="R252" s="30"/>
      <c r="S252" s="30"/>
      <c r="T252" s="30"/>
      <c r="U252" s="30"/>
      <c r="V252" s="30"/>
      <c r="W252" s="30"/>
      <c r="X252" s="30"/>
      <c r="Y252" s="30"/>
    </row>
    <row r="253" spans="1:25" s="32" customFormat="1" x14ac:dyDescent="0.2">
      <c r="A253" s="30"/>
      <c r="D253" s="31"/>
      <c r="E253" s="33"/>
      <c r="F253" s="1124"/>
      <c r="G253" s="1213"/>
      <c r="H253" s="1213"/>
      <c r="I253" s="1213"/>
      <c r="J253" s="1213"/>
      <c r="K253" s="1213"/>
      <c r="L253" s="1213"/>
      <c r="M253" s="1213"/>
      <c r="N253" s="1125"/>
      <c r="O253" s="46"/>
      <c r="P253" s="30"/>
      <c r="Q253" s="30"/>
      <c r="R253" s="30"/>
      <c r="S253" s="30"/>
      <c r="T253" s="30"/>
      <c r="U253" s="30"/>
      <c r="V253" s="30"/>
      <c r="W253" s="30"/>
      <c r="X253" s="30"/>
      <c r="Y253" s="30"/>
    </row>
    <row r="254" spans="1:25" s="32" customFormat="1" ht="5.0999999999999996" customHeight="1" x14ac:dyDescent="0.2">
      <c r="A254" s="30"/>
      <c r="D254" s="31"/>
      <c r="E254" s="33"/>
      <c r="F254" s="33"/>
      <c r="G254" s="33"/>
      <c r="H254" s="33"/>
      <c r="I254" s="33"/>
      <c r="L254" s="28"/>
      <c r="O254" s="46"/>
      <c r="P254" s="30"/>
      <c r="Q254" s="30"/>
      <c r="R254" s="30"/>
      <c r="S254" s="30"/>
      <c r="T254" s="30"/>
      <c r="U254" s="30"/>
      <c r="V254" s="30"/>
      <c r="W254" s="30"/>
      <c r="X254" s="30"/>
      <c r="Y254" s="30"/>
    </row>
    <row r="255" spans="1:25" s="32" customFormat="1" ht="25.5" customHeight="1" x14ac:dyDescent="0.2">
      <c r="A255" s="30"/>
      <c r="D255" s="31"/>
      <c r="E255" s="259" t="s">
        <v>317</v>
      </c>
      <c r="F255" s="911" t="str">
        <f>Translations!$B$605</f>
        <v>Metodă utilizată pentru determinarea calculul orelor valabile sau perioadelor de referință mai scurte pentru fiecare parametru [utilizând pragul menționat la articolul 44 alineatul (2)] și pentru înlocuirea datelor lipsă în conformitate cu articolul 45]</v>
      </c>
      <c r="G255" s="911"/>
      <c r="H255" s="911"/>
      <c r="I255" s="911"/>
      <c r="J255" s="911"/>
      <c r="K255" s="911"/>
      <c r="L255" s="911"/>
      <c r="M255" s="911"/>
      <c r="N255" s="911"/>
      <c r="O255" s="46"/>
      <c r="P255" s="30"/>
      <c r="Q255" s="30"/>
      <c r="R255" s="30"/>
      <c r="S255" s="30"/>
      <c r="T255" s="30"/>
      <c r="U255" s="30"/>
      <c r="V255" s="30"/>
      <c r="W255" s="30"/>
      <c r="X255" s="30"/>
      <c r="Y255" s="30"/>
    </row>
    <row r="256" spans="1:25" s="32" customFormat="1" x14ac:dyDescent="0.2">
      <c r="A256" s="30"/>
      <c r="D256" s="31"/>
      <c r="E256" s="33"/>
      <c r="F256" s="1124"/>
      <c r="G256" s="1213"/>
      <c r="H256" s="1213"/>
      <c r="I256" s="1213"/>
      <c r="J256" s="1213"/>
      <c r="K256" s="1213"/>
      <c r="L256" s="1213"/>
      <c r="M256" s="1213"/>
      <c r="N256" s="1125"/>
      <c r="O256" s="46"/>
      <c r="P256" s="30"/>
      <c r="Q256" s="30"/>
      <c r="R256" s="30"/>
      <c r="S256" s="30"/>
      <c r="T256" s="30"/>
      <c r="U256" s="30"/>
      <c r="V256" s="30"/>
      <c r="W256" s="30"/>
      <c r="X256" s="30"/>
      <c r="Y256" s="30"/>
    </row>
    <row r="257" spans="1:25" s="32" customFormat="1" ht="5.0999999999999996" customHeight="1" x14ac:dyDescent="0.2">
      <c r="A257" s="30"/>
      <c r="D257" s="31"/>
      <c r="E257" s="33"/>
      <c r="F257" s="33"/>
      <c r="G257" s="33"/>
      <c r="H257" s="33"/>
      <c r="I257" s="33"/>
      <c r="L257" s="28"/>
      <c r="O257" s="46"/>
      <c r="P257" s="30"/>
      <c r="Q257" s="30"/>
      <c r="R257" s="30"/>
      <c r="S257" s="30"/>
      <c r="T257" s="30"/>
      <c r="U257" s="30"/>
      <c r="V257" s="30"/>
      <c r="W257" s="30"/>
      <c r="X257" s="30"/>
      <c r="Y257" s="30"/>
    </row>
    <row r="258" spans="1:25" s="32" customFormat="1" x14ac:dyDescent="0.2">
      <c r="A258" s="30"/>
      <c r="D258" s="31"/>
      <c r="E258" s="259" t="s">
        <v>475</v>
      </c>
      <c r="F258" s="1278" t="str">
        <f>Translations!$B$606</f>
        <v>Calcularea debitului gazelor de ardere, dacă este cazul</v>
      </c>
      <c r="G258" s="1278"/>
      <c r="H258" s="1278"/>
      <c r="I258" s="1278"/>
      <c r="J258" s="1278"/>
      <c r="K258" s="1278"/>
      <c r="L258" s="1278"/>
      <c r="M258" s="1278"/>
      <c r="N258" s="1278"/>
      <c r="O258" s="46"/>
      <c r="P258" s="30"/>
      <c r="Q258" s="30"/>
      <c r="R258" s="30"/>
      <c r="S258" s="30"/>
      <c r="T258" s="30"/>
      <c r="U258" s="30"/>
      <c r="V258" s="30"/>
      <c r="W258" s="30"/>
      <c r="X258" s="30"/>
      <c r="Y258" s="30"/>
    </row>
    <row r="259" spans="1:25" s="32" customFormat="1" x14ac:dyDescent="0.2">
      <c r="A259" s="30"/>
      <c r="D259" s="31"/>
      <c r="E259" s="33"/>
      <c r="F259" s="1124"/>
      <c r="G259" s="1213"/>
      <c r="H259" s="1213"/>
      <c r="I259" s="1213"/>
      <c r="J259" s="1213"/>
      <c r="K259" s="1213"/>
      <c r="L259" s="1213"/>
      <c r="M259" s="1213"/>
      <c r="N259" s="1125"/>
      <c r="O259" s="46"/>
      <c r="P259" s="30"/>
      <c r="Q259" s="30"/>
      <c r="R259" s="30"/>
      <c r="S259" s="30"/>
      <c r="T259" s="30"/>
      <c r="U259" s="30"/>
      <c r="V259" s="30"/>
      <c r="W259" s="30"/>
      <c r="X259" s="30"/>
      <c r="Y259" s="30"/>
    </row>
    <row r="260" spans="1:25" s="32" customFormat="1" ht="5.0999999999999996" customHeight="1" x14ac:dyDescent="0.2">
      <c r="A260" s="30"/>
      <c r="D260" s="31"/>
      <c r="E260" s="33"/>
      <c r="F260" s="61"/>
      <c r="G260" s="33"/>
      <c r="H260" s="33"/>
      <c r="I260" s="33"/>
      <c r="L260" s="28"/>
      <c r="O260" s="46"/>
      <c r="P260" s="30"/>
      <c r="Q260" s="30"/>
      <c r="R260" s="30"/>
      <c r="S260" s="30"/>
      <c r="T260" s="30"/>
      <c r="U260" s="30"/>
      <c r="V260" s="30"/>
      <c r="W260" s="30"/>
      <c r="X260" s="30"/>
      <c r="Y260" s="30"/>
    </row>
    <row r="261" spans="1:25" s="32" customFormat="1" x14ac:dyDescent="0.2">
      <c r="A261" s="30"/>
      <c r="D261" s="31"/>
      <c r="E261" s="259" t="s">
        <v>476</v>
      </c>
      <c r="F261" s="1278" t="str">
        <f>Translations!$B$607</f>
        <v>Determinarea CO2 rezultat din biomasă și scăzut din emisiile de CO2 măsurate, dacă este cazul</v>
      </c>
      <c r="G261" s="1278"/>
      <c r="H261" s="1278"/>
      <c r="I261" s="1278"/>
      <c r="J261" s="1278"/>
      <c r="K261" s="1278"/>
      <c r="L261" s="1278"/>
      <c r="M261" s="1278"/>
      <c r="N261" s="1278"/>
      <c r="O261" s="46"/>
      <c r="P261" s="30"/>
      <c r="Q261" s="30"/>
      <c r="R261" s="30"/>
      <c r="S261" s="30"/>
      <c r="T261" s="30"/>
      <c r="U261" s="30"/>
      <c r="V261" s="30"/>
      <c r="W261" s="30"/>
      <c r="X261" s="30"/>
      <c r="Y261" s="30"/>
    </row>
    <row r="262" spans="1:25" s="32" customFormat="1" x14ac:dyDescent="0.2">
      <c r="A262" s="30"/>
      <c r="D262" s="31"/>
      <c r="E262" s="33"/>
      <c r="F262" s="1124"/>
      <c r="G262" s="1213"/>
      <c r="H262" s="1213"/>
      <c r="I262" s="1213"/>
      <c r="J262" s="1213"/>
      <c r="K262" s="1213"/>
      <c r="L262" s="1213"/>
      <c r="M262" s="1213"/>
      <c r="N262" s="1125"/>
      <c r="O262" s="46"/>
      <c r="P262" s="30"/>
      <c r="Q262" s="30"/>
      <c r="R262" s="30"/>
      <c r="S262" s="30"/>
      <c r="T262" s="30"/>
      <c r="U262" s="30"/>
      <c r="V262" s="30"/>
      <c r="W262" s="30"/>
      <c r="X262" s="30"/>
      <c r="Y262" s="30"/>
    </row>
    <row r="263" spans="1:25" s="32" customFormat="1" ht="5.0999999999999996" customHeight="1" x14ac:dyDescent="0.2">
      <c r="A263" s="30"/>
      <c r="D263" s="31"/>
      <c r="E263" s="33"/>
      <c r="F263" s="33"/>
      <c r="G263" s="33"/>
      <c r="H263" s="33"/>
      <c r="I263" s="33"/>
      <c r="J263" s="273"/>
      <c r="K263" s="273"/>
      <c r="L263" s="273"/>
      <c r="M263" s="273"/>
      <c r="N263" s="273"/>
      <c r="O263" s="46"/>
      <c r="P263" s="30"/>
      <c r="Q263" s="30"/>
      <c r="R263" s="30"/>
      <c r="S263" s="30"/>
      <c r="T263" s="30"/>
      <c r="U263" s="30"/>
      <c r="V263" s="30"/>
      <c r="W263" s="30"/>
      <c r="X263" s="30"/>
      <c r="Y263" s="30"/>
    </row>
    <row r="264" spans="1:25" s="32" customFormat="1" x14ac:dyDescent="0.2">
      <c r="A264" s="30"/>
      <c r="D264" s="31"/>
      <c r="E264" s="259" t="s">
        <v>477</v>
      </c>
      <c r="F264" s="1278" t="str">
        <f>Translations!$B$608</f>
        <v>Calcule de coroborare realizate în conformitate cu articolul 46, dacă este cazul</v>
      </c>
      <c r="G264" s="1278"/>
      <c r="H264" s="1278"/>
      <c r="I264" s="1278"/>
      <c r="J264" s="1278"/>
      <c r="K264" s="1278"/>
      <c r="L264" s="1278"/>
      <c r="M264" s="1278"/>
      <c r="N264" s="1278"/>
      <c r="O264" s="46"/>
      <c r="P264" s="30"/>
      <c r="Q264" s="30"/>
      <c r="R264" s="30"/>
      <c r="S264" s="30"/>
      <c r="T264" s="30"/>
      <c r="U264" s="30"/>
      <c r="V264" s="30"/>
      <c r="W264" s="30"/>
      <c r="X264" s="30"/>
      <c r="Y264" s="30"/>
    </row>
    <row r="265" spans="1:25" s="32" customFormat="1" x14ac:dyDescent="0.2">
      <c r="A265" s="30"/>
      <c r="D265" s="31"/>
      <c r="E265" s="33"/>
      <c r="F265" s="1124"/>
      <c r="G265" s="1213"/>
      <c r="H265" s="1213"/>
      <c r="I265" s="1213"/>
      <c r="J265" s="1213"/>
      <c r="K265" s="1213"/>
      <c r="L265" s="1213"/>
      <c r="M265" s="1213"/>
      <c r="N265" s="1125"/>
      <c r="O265" s="46"/>
      <c r="P265" s="30"/>
      <c r="Q265" s="30"/>
      <c r="R265" s="30"/>
      <c r="S265" s="30"/>
      <c r="T265" s="30"/>
      <c r="U265" s="30"/>
      <c r="V265" s="30"/>
      <c r="W265" s="30"/>
      <c r="X265" s="30"/>
      <c r="Y265" s="30"/>
    </row>
    <row r="266" spans="1:25" s="32" customFormat="1" ht="5.0999999999999996" customHeight="1" x14ac:dyDescent="0.2">
      <c r="A266" s="30"/>
      <c r="D266" s="31"/>
      <c r="E266" s="33"/>
      <c r="F266" s="33"/>
      <c r="G266" s="33"/>
      <c r="H266" s="33"/>
      <c r="I266" s="33"/>
      <c r="L266" s="28"/>
      <c r="O266" s="46"/>
      <c r="P266" s="30"/>
      <c r="Q266" s="30"/>
      <c r="R266" s="30"/>
      <c r="S266" s="30"/>
      <c r="T266" s="30"/>
      <c r="U266" s="30"/>
      <c r="V266" s="30"/>
      <c r="W266" s="30"/>
      <c r="X266" s="30"/>
      <c r="Y266" s="30"/>
    </row>
    <row r="267" spans="1:25" s="32" customFormat="1" ht="15" x14ac:dyDescent="0.2">
      <c r="A267" s="30"/>
      <c r="D267" s="1217" t="str">
        <f>Translations!$B$545</f>
        <v>Observații și explicații:</v>
      </c>
      <c r="E267" s="1217"/>
      <c r="F267" s="1217"/>
      <c r="G267" s="1217"/>
      <c r="H267" s="1217"/>
      <c r="I267" s="1217"/>
      <c r="J267" s="1217"/>
      <c r="K267" s="1217"/>
      <c r="L267" s="1217"/>
      <c r="M267" s="1217"/>
      <c r="N267" s="1217"/>
      <c r="O267" s="46"/>
      <c r="P267" s="30"/>
      <c r="Q267" s="30"/>
      <c r="R267" s="30"/>
      <c r="S267" s="30"/>
      <c r="T267" s="30"/>
      <c r="U267" s="30"/>
      <c r="V267" s="30"/>
      <c r="W267" s="30"/>
      <c r="X267" s="30"/>
      <c r="Y267" s="30"/>
    </row>
    <row r="268" spans="1:25" s="32" customFormat="1" ht="5.0999999999999996" customHeight="1" x14ac:dyDescent="0.2">
      <c r="A268" s="30"/>
      <c r="D268" s="31"/>
      <c r="E268" s="156"/>
      <c r="F268" s="156"/>
      <c r="G268" s="156"/>
      <c r="H268" s="156"/>
      <c r="I268" s="156"/>
      <c r="J268" s="156"/>
      <c r="K268" s="156"/>
      <c r="L268" s="156"/>
      <c r="M268" s="156"/>
      <c r="N268" s="156"/>
      <c r="O268" s="46"/>
      <c r="P268" s="30"/>
      <c r="Q268" s="30"/>
      <c r="R268" s="30"/>
      <c r="S268" s="30"/>
      <c r="T268" s="30"/>
      <c r="U268" s="30"/>
      <c r="V268" s="30"/>
      <c r="W268" s="30"/>
      <c r="X268" s="30"/>
      <c r="Y268" s="30"/>
    </row>
    <row r="269" spans="1:25" s="32" customFormat="1" x14ac:dyDescent="0.2">
      <c r="A269" s="30"/>
      <c r="D269" s="31" t="s">
        <v>406</v>
      </c>
      <c r="E269" s="1114" t="str">
        <f>Translations!$B$1202</f>
        <v>Observații și justificare dacă nu se aplică nivelul necesar:</v>
      </c>
      <c r="F269" s="1114"/>
      <c r="G269" s="1114"/>
      <c r="H269" s="1114"/>
      <c r="I269" s="1114"/>
      <c r="J269" s="1114"/>
      <c r="K269" s="1114"/>
      <c r="L269" s="1114"/>
      <c r="M269" s="1114"/>
      <c r="N269" s="1114"/>
      <c r="O269" s="46"/>
      <c r="P269" s="30"/>
      <c r="Q269" s="30"/>
      <c r="R269" s="30"/>
      <c r="S269" s="30"/>
      <c r="T269" s="30"/>
      <c r="U269" s="30"/>
      <c r="V269" s="30"/>
      <c r="W269" s="30"/>
      <c r="X269" s="30"/>
      <c r="Y269" s="30"/>
    </row>
    <row r="270" spans="1:25" s="32" customFormat="1" ht="5.0999999999999996" customHeight="1" x14ac:dyDescent="0.2">
      <c r="A270" s="30"/>
      <c r="D270" s="31"/>
      <c r="E270" s="59"/>
      <c r="O270" s="46"/>
      <c r="P270" s="30"/>
      <c r="Q270" s="30"/>
      <c r="R270" s="30"/>
      <c r="S270" s="30"/>
      <c r="T270" s="30"/>
      <c r="U270" s="30"/>
      <c r="V270" s="30"/>
      <c r="W270" s="30"/>
      <c r="X270" s="30"/>
      <c r="Y270" s="30"/>
    </row>
    <row r="271" spans="1:25" s="32" customFormat="1" x14ac:dyDescent="0.2">
      <c r="A271" s="30"/>
      <c r="D271" s="31"/>
      <c r="E271" s="1223"/>
      <c r="F271" s="1137"/>
      <c r="G271" s="1137"/>
      <c r="H271" s="1137"/>
      <c r="I271" s="1137"/>
      <c r="J271" s="1137"/>
      <c r="K271" s="1137"/>
      <c r="L271" s="1137"/>
      <c r="M271" s="1137"/>
      <c r="N271" s="1138"/>
      <c r="O271" s="46"/>
      <c r="P271" s="30"/>
      <c r="Q271" s="30"/>
      <c r="R271" s="30"/>
      <c r="S271" s="30"/>
      <c r="T271" s="30"/>
      <c r="U271" s="30"/>
      <c r="V271" s="30"/>
      <c r="W271" s="30"/>
      <c r="X271" s="30"/>
      <c r="Y271" s="30"/>
    </row>
    <row r="272" spans="1:25" s="32" customFormat="1" x14ac:dyDescent="0.2">
      <c r="A272" s="30"/>
      <c r="D272" s="31"/>
      <c r="E272" s="1214"/>
      <c r="F272" s="1132"/>
      <c r="G272" s="1132"/>
      <c r="H272" s="1132"/>
      <c r="I272" s="1132"/>
      <c r="J272" s="1132"/>
      <c r="K272" s="1132"/>
      <c r="L272" s="1132"/>
      <c r="M272" s="1132"/>
      <c r="N272" s="1133"/>
      <c r="O272" s="46"/>
      <c r="P272" s="30"/>
      <c r="Q272" s="30"/>
      <c r="R272" s="30"/>
      <c r="S272" s="30"/>
      <c r="T272" s="30"/>
      <c r="U272" s="30"/>
      <c r="V272" s="30"/>
      <c r="W272" s="30"/>
      <c r="X272" s="30"/>
      <c r="Y272" s="30"/>
    </row>
    <row r="273" spans="1:25" s="32" customFormat="1" x14ac:dyDescent="0.2">
      <c r="A273" s="30"/>
      <c r="D273" s="31"/>
      <c r="E273" s="1215"/>
      <c r="F273" s="1145"/>
      <c r="G273" s="1145"/>
      <c r="H273" s="1145"/>
      <c r="I273" s="1145"/>
      <c r="J273" s="1145"/>
      <c r="K273" s="1145"/>
      <c r="L273" s="1145"/>
      <c r="M273" s="1145"/>
      <c r="N273" s="1146"/>
      <c r="O273" s="46"/>
      <c r="P273" s="30"/>
      <c r="Q273" s="30"/>
      <c r="R273" s="30"/>
      <c r="S273" s="30"/>
      <c r="T273" s="30"/>
      <c r="U273" s="30"/>
      <c r="V273" s="30"/>
      <c r="W273" s="30"/>
      <c r="X273" s="30"/>
      <c r="Y273" s="30"/>
    </row>
    <row r="274" spans="1:25" ht="12.75" customHeight="1" thickBot="1" x14ac:dyDescent="0.25">
      <c r="B274" s="12"/>
      <c r="C274" s="66"/>
      <c r="D274" s="67"/>
      <c r="E274" s="68"/>
      <c r="F274" s="66"/>
      <c r="G274" s="69"/>
      <c r="H274" s="69"/>
      <c r="I274" s="69"/>
      <c r="J274" s="69"/>
      <c r="K274" s="69"/>
      <c r="L274" s="69"/>
      <c r="M274" s="69"/>
      <c r="N274" s="69"/>
      <c r="O274" s="46"/>
      <c r="P274" s="6"/>
      <c r="S274" s="444"/>
    </row>
    <row r="275" spans="1:25" ht="12.75" customHeight="1" thickBot="1" x14ac:dyDescent="0.25">
      <c r="B275" s="489"/>
      <c r="C275" s="489"/>
      <c r="D275" s="521"/>
      <c r="E275" s="507"/>
      <c r="F275" s="507"/>
      <c r="G275" s="507"/>
      <c r="H275" s="507"/>
      <c r="I275" s="507"/>
      <c r="J275" s="507"/>
      <c r="K275" s="507"/>
      <c r="L275" s="507"/>
      <c r="M275" s="508"/>
      <c r="N275" s="508"/>
      <c r="O275" s="46"/>
      <c r="P275" s="30"/>
      <c r="Q275" s="30"/>
      <c r="R275" s="30"/>
      <c r="S275" s="30"/>
      <c r="T275" s="30"/>
      <c r="U275" s="30"/>
      <c r="V275" s="30"/>
      <c r="W275" s="30"/>
      <c r="Y275" s="77" t="s">
        <v>230</v>
      </c>
    </row>
    <row r="276" spans="1:25" s="219" customFormat="1" ht="15" customHeight="1" thickBot="1" x14ac:dyDescent="0.25">
      <c r="A276" s="288"/>
      <c r="B276" s="44"/>
      <c r="C276" s="256" t="str">
        <f>"M"&amp;Q276</f>
        <v>M3</v>
      </c>
      <c r="D276" s="1282" t="str">
        <f>CONCATENATE(EUconst_MeasurementPoint," ",Q276,":")</f>
        <v>Punct de măsurare 3:</v>
      </c>
      <c r="E276" s="1282"/>
      <c r="F276" s="1282"/>
      <c r="G276" s="1283"/>
      <c r="H276" s="1245" t="str">
        <f>IF(INDEX(C_InstallationDescription!$F$169:$F$174,MATCH(C276,C_InstallationDescription!$E$169:$E$174,0))&gt;0,INDEX(C_InstallationDescription!$F$169:$F$174,MATCH(C276,C_InstallationDescription!$E$169:$E$174,0)),"")</f>
        <v/>
      </c>
      <c r="I276" s="1245"/>
      <c r="J276" s="1245"/>
      <c r="K276" s="1245"/>
      <c r="L276" s="1246"/>
      <c r="M276" s="1247" t="str">
        <f>IF(U276=TRUE,V276,"")</f>
        <v/>
      </c>
      <c r="N276" s="1248"/>
      <c r="O276" s="46"/>
      <c r="P276" s="294"/>
      <c r="Q276" s="43">
        <f>Q218+1</f>
        <v>3</v>
      </c>
      <c r="R276" s="47"/>
      <c r="S276" s="51" t="b">
        <f>IF(INDEX(C_InstallationDescription!$M:$M,MATCH(Q278,C_InstallationDescription!$Q:$Q,0))="",FALSE,TRUE)</f>
        <v>0</v>
      </c>
      <c r="T276" s="433" t="str">
        <f>IF(S276=TRUE,INDEX(C_InstallationDescription!$M:$M,MATCH(Q278,C_InstallationDescription!$Q:$Q,0)),"")</f>
        <v/>
      </c>
      <c r="U276" s="51" t="b">
        <f>IF(INDEX(C_InstallationDescription!$N:$N,MATCH(Q278,C_InstallationDescription!$Q:$Q,0))="",FALSE,TRUE)</f>
        <v>0</v>
      </c>
      <c r="V276" s="433" t="str">
        <f>IF(U276=TRUE,INDEX(C_InstallationDescription!$N:$N,MATCH(Q278,C_InstallationDescription!$Q:$Q,0)),"")</f>
        <v/>
      </c>
      <c r="W276" s="47"/>
      <c r="X276" s="47"/>
      <c r="Y276" s="51" t="s">
        <v>143</v>
      </c>
    </row>
    <row r="277" spans="1:25" s="32" customFormat="1" ht="5.0999999999999996" customHeight="1" thickBot="1" x14ac:dyDescent="0.25">
      <c r="A277" s="77"/>
      <c r="B277" s="8"/>
      <c r="C277" s="8"/>
      <c r="D277" s="13"/>
      <c r="E277" s="8"/>
      <c r="F277" s="8"/>
      <c r="G277" s="8"/>
      <c r="H277" s="8"/>
      <c r="I277" s="8"/>
      <c r="J277" s="8"/>
      <c r="K277" s="8"/>
      <c r="L277" s="8"/>
      <c r="M277" s="7"/>
      <c r="N277" s="7"/>
      <c r="O277" s="46"/>
      <c r="P277" s="293"/>
      <c r="Q277" s="14"/>
      <c r="R277" s="30"/>
      <c r="S277" s="30"/>
      <c r="T277" s="30"/>
      <c r="U277" s="30"/>
      <c r="V277" s="30"/>
      <c r="W277" s="30"/>
      <c r="X277" s="30"/>
      <c r="Y277" s="30"/>
    </row>
    <row r="278" spans="1:25" s="32" customFormat="1" ht="13.5" thickBot="1" x14ac:dyDescent="0.25">
      <c r="A278" s="30"/>
      <c r="D278" s="31" t="s">
        <v>311</v>
      </c>
      <c r="E278" s="984" t="str">
        <f>Translations!$B$583</f>
        <v>Tip de funcționare:</v>
      </c>
      <c r="F278" s="984"/>
      <c r="G278" s="1280"/>
      <c r="H278" s="1281"/>
      <c r="I278" s="1281"/>
      <c r="J278" s="1281"/>
      <c r="K278" s="33"/>
      <c r="L278" s="33"/>
      <c r="M278" s="1247" t="str">
        <f>IF(S276=TRUE,T276,"")</f>
        <v/>
      </c>
      <c r="N278" s="1248"/>
      <c r="O278" s="46"/>
      <c r="P278" s="30"/>
      <c r="Q278" s="42" t="str">
        <f>EUconst_CNTR_SourceCategory&amp;C276</f>
        <v>SourceCategory_M3</v>
      </c>
      <c r="R278" s="30"/>
      <c r="S278" s="30"/>
      <c r="T278" s="30"/>
      <c r="U278" s="30"/>
      <c r="V278" s="30"/>
      <c r="W278" s="30"/>
      <c r="X278" s="30"/>
      <c r="Y278" s="30"/>
    </row>
    <row r="279" spans="1:25" s="32" customFormat="1" ht="5.0999999999999996" customHeight="1" x14ac:dyDescent="0.2">
      <c r="A279" s="30"/>
      <c r="D279" s="258"/>
      <c r="O279" s="46"/>
      <c r="P279" s="30"/>
      <c r="Q279" s="30"/>
      <c r="R279" s="30"/>
      <c r="S279" s="30"/>
      <c r="T279" s="30"/>
      <c r="U279" s="30"/>
      <c r="V279" s="30"/>
      <c r="W279" s="30"/>
      <c r="X279" s="30"/>
      <c r="Y279" s="30"/>
    </row>
    <row r="280" spans="1:25" s="32" customFormat="1" ht="12.75" customHeight="1" x14ac:dyDescent="0.2">
      <c r="A280" s="30"/>
      <c r="D280" s="1217" t="str">
        <f>Translations!$B$446</f>
        <v>Asistență automată privind nivelurile aplicabile:</v>
      </c>
      <c r="E280" s="1217"/>
      <c r="F280" s="1217"/>
      <c r="G280" s="1217"/>
      <c r="H280" s="1217"/>
      <c r="I280" s="1217"/>
      <c r="J280" s="1217"/>
      <c r="K280" s="1217"/>
      <c r="L280" s="1217"/>
      <c r="M280" s="1217"/>
      <c r="N280" s="1217"/>
      <c r="O280" s="46"/>
      <c r="P280" s="30"/>
      <c r="Q280" s="30"/>
      <c r="R280" s="30"/>
      <c r="S280" s="30"/>
      <c r="T280" s="30"/>
      <c r="U280" s="30"/>
      <c r="V280" s="30"/>
      <c r="W280" s="30"/>
      <c r="X280" s="30"/>
      <c r="Y280" s="30"/>
    </row>
    <row r="281" spans="1:25" s="32" customFormat="1" ht="4.5" customHeight="1" x14ac:dyDescent="0.2">
      <c r="A281" s="30"/>
      <c r="D281" s="31"/>
      <c r="E281" s="155"/>
      <c r="F281" s="155"/>
      <c r="G281" s="155"/>
      <c r="H281" s="155"/>
      <c r="I281" s="155"/>
      <c r="J281" s="155"/>
      <c r="K281" s="155"/>
      <c r="L281" s="155"/>
      <c r="M281" s="155"/>
      <c r="N281" s="155"/>
      <c r="O281" s="46"/>
      <c r="P281" s="30"/>
      <c r="Q281" s="30"/>
      <c r="R281" s="30"/>
      <c r="S281" s="30"/>
      <c r="T281" s="30"/>
      <c r="U281" s="30"/>
      <c r="V281" s="30"/>
      <c r="W281" s="30"/>
      <c r="X281" s="30"/>
      <c r="Y281" s="30"/>
    </row>
    <row r="282" spans="1:25" s="32" customFormat="1" ht="5.0999999999999996" customHeight="1" x14ac:dyDescent="0.2">
      <c r="A282" s="30"/>
      <c r="D282" s="31"/>
      <c r="O282" s="46"/>
      <c r="P282" s="30"/>
      <c r="Q282" s="30"/>
      <c r="R282" s="30"/>
      <c r="S282" s="30"/>
      <c r="T282" s="30"/>
      <c r="U282" s="30"/>
      <c r="V282" s="30"/>
      <c r="W282" s="30"/>
      <c r="X282" s="30"/>
      <c r="Y282" s="30"/>
    </row>
    <row r="283" spans="1:25" s="32" customFormat="1" ht="60" customHeight="1" x14ac:dyDescent="0.2">
      <c r="A283" s="30"/>
      <c r="D283" s="31"/>
      <c r="E283" s="1241" t="str">
        <f>IF(H276="","",INDEX(EUconst_CEMSTiersMsg,MATCH(Q283,EUconst_CEMSTiers,0)))</f>
        <v/>
      </c>
      <c r="F283" s="1242"/>
      <c r="G283" s="1242"/>
      <c r="H283" s="1242"/>
      <c r="I283" s="1242"/>
      <c r="J283" s="1242"/>
      <c r="K283" s="1242"/>
      <c r="L283" s="1242"/>
      <c r="M283" s="1242"/>
      <c r="N283" s="1243"/>
      <c r="O283" s="46"/>
      <c r="P283" s="6"/>
      <c r="Q283" s="242" t="str">
        <f>IF(CNTR_SmallEmitter=TRUE,EUconst_CNTR_SmallEmitter,EUconst_CNTR_NoSmallEmitter) &amp; "_" &amp; IF(M278="",1,MATCH(M278,SourceCategoryCEMS,0))</f>
        <v>NoSmallEmitter__1</v>
      </c>
      <c r="R283" s="30"/>
      <c r="S283" s="30"/>
      <c r="T283" s="30"/>
      <c r="U283" s="30"/>
      <c r="V283" s="30"/>
      <c r="W283" s="30"/>
      <c r="X283" s="30"/>
      <c r="Y283" s="30"/>
    </row>
    <row r="284" spans="1:25" s="32" customFormat="1" ht="12.75" customHeight="1" x14ac:dyDescent="0.2">
      <c r="A284" s="30"/>
      <c r="D284" s="31"/>
      <c r="O284" s="46"/>
      <c r="P284" s="30"/>
      <c r="Q284" s="30"/>
      <c r="R284" s="30"/>
      <c r="S284" s="30"/>
      <c r="T284" s="30"/>
      <c r="U284" s="30"/>
      <c r="V284" s="30"/>
      <c r="W284" s="30"/>
      <c r="X284" s="30"/>
      <c r="Y284" s="30"/>
    </row>
    <row r="285" spans="1:25" s="32" customFormat="1" ht="15" customHeight="1" x14ac:dyDescent="0.2">
      <c r="A285" s="30"/>
      <c r="D285" s="1217" t="str">
        <f>Translations!$B$590</f>
        <v>Instrumente și niveluri:</v>
      </c>
      <c r="E285" s="1217"/>
      <c r="F285" s="1217"/>
      <c r="G285" s="1217"/>
      <c r="H285" s="1217"/>
      <c r="I285" s="1217"/>
      <c r="J285" s="1217"/>
      <c r="K285" s="1217"/>
      <c r="L285" s="1217"/>
      <c r="M285" s="1217"/>
      <c r="N285" s="1217"/>
      <c r="O285" s="46"/>
      <c r="P285" s="30"/>
      <c r="Q285" s="30"/>
      <c r="R285" s="30"/>
      <c r="S285" s="30"/>
      <c r="T285" s="30"/>
      <c r="U285" s="30"/>
      <c r="V285" s="30"/>
      <c r="W285" s="30"/>
      <c r="X285" s="30"/>
      <c r="Y285" s="30"/>
    </row>
    <row r="286" spans="1:25" s="32" customFormat="1" ht="5.0999999999999996" customHeight="1" x14ac:dyDescent="0.2">
      <c r="A286" s="30"/>
      <c r="D286" s="31"/>
      <c r="O286" s="46"/>
      <c r="P286" s="30"/>
      <c r="Q286" s="30"/>
      <c r="R286" s="30"/>
      <c r="S286" s="30"/>
      <c r="T286" s="30"/>
      <c r="U286" s="30"/>
      <c r="V286" s="30"/>
      <c r="W286" s="30"/>
      <c r="X286" s="30"/>
      <c r="Y286" s="30"/>
    </row>
    <row r="287" spans="1:25" s="32" customFormat="1" ht="12.75" customHeight="1" x14ac:dyDescent="0.2">
      <c r="A287" s="30"/>
      <c r="D287" s="31" t="s">
        <v>313</v>
      </c>
      <c r="E287" s="33" t="str">
        <f>Translations!$B$472</f>
        <v>Instrumente de măsură utilizate:</v>
      </c>
      <c r="H287" s="250"/>
      <c r="I287" s="250"/>
      <c r="J287" s="250"/>
      <c r="K287" s="250"/>
      <c r="L287" s="250"/>
      <c r="O287" s="46"/>
      <c r="P287" s="30"/>
      <c r="Q287" s="30"/>
      <c r="R287" s="30"/>
      <c r="S287" s="30"/>
      <c r="T287" s="30"/>
      <c r="U287" s="30"/>
      <c r="V287" s="30"/>
      <c r="W287" s="30"/>
      <c r="X287" s="30"/>
      <c r="Y287" s="30"/>
    </row>
    <row r="288" spans="1:25" s="32" customFormat="1" ht="5.0999999999999996" customHeight="1" x14ac:dyDescent="0.2">
      <c r="A288" s="30"/>
      <c r="D288" s="31"/>
      <c r="E288" s="33"/>
      <c r="O288" s="46"/>
      <c r="P288" s="6"/>
      <c r="Q288" s="30"/>
      <c r="R288" s="30"/>
      <c r="S288" s="30"/>
      <c r="T288" s="30"/>
      <c r="U288" s="30"/>
      <c r="V288" s="30"/>
      <c r="W288" s="30"/>
      <c r="X288" s="30"/>
      <c r="Y288" s="30"/>
    </row>
    <row r="289" spans="1:25" s="32" customFormat="1" x14ac:dyDescent="0.2">
      <c r="A289" s="30"/>
      <c r="D289" s="31"/>
      <c r="E289" s="32" t="str">
        <f>Translations!$B$475</f>
        <v>Observație/Descrierea metodei, dacă se folosesc mai multe instrumente:</v>
      </c>
      <c r="I289" s="12"/>
      <c r="O289" s="46"/>
      <c r="P289" s="30"/>
      <c r="Q289" s="30"/>
      <c r="R289" s="30"/>
      <c r="S289" s="30"/>
      <c r="T289" s="30"/>
      <c r="U289" s="30"/>
      <c r="V289" s="30"/>
      <c r="W289" s="30"/>
      <c r="X289" s="30"/>
      <c r="Y289" s="30"/>
    </row>
    <row r="290" spans="1:25" s="32" customFormat="1" ht="5.0999999999999996" customHeight="1" x14ac:dyDescent="0.2">
      <c r="A290" s="30"/>
      <c r="D290" s="31"/>
      <c r="E290" s="156"/>
      <c r="F290" s="156"/>
      <c r="G290" s="156"/>
      <c r="H290" s="156"/>
      <c r="I290" s="156"/>
      <c r="J290" s="156"/>
      <c r="K290" s="156"/>
      <c r="L290" s="156"/>
      <c r="M290" s="156"/>
      <c r="N290" s="156"/>
      <c r="O290" s="46"/>
      <c r="P290" s="6"/>
      <c r="Q290" s="30"/>
      <c r="R290" s="30"/>
      <c r="S290" s="30"/>
      <c r="T290" s="30"/>
      <c r="U290" s="30"/>
      <c r="V290" s="30"/>
      <c r="W290" s="30"/>
      <c r="X290" s="30"/>
      <c r="Y290" s="30"/>
    </row>
    <row r="291" spans="1:25" s="32" customFormat="1" ht="12.75" customHeight="1" x14ac:dyDescent="0.2">
      <c r="A291" s="30"/>
      <c r="D291" s="31"/>
      <c r="E291" s="1279"/>
      <c r="F291" s="1230"/>
      <c r="G291" s="1230"/>
      <c r="H291" s="1230"/>
      <c r="I291" s="1230"/>
      <c r="J291" s="1230"/>
      <c r="K291" s="1230"/>
      <c r="L291" s="1230"/>
      <c r="M291" s="1230"/>
      <c r="N291" s="1231"/>
      <c r="O291" s="46"/>
      <c r="P291" s="30"/>
      <c r="Q291" s="30"/>
      <c r="R291" s="30"/>
      <c r="S291" s="30"/>
      <c r="T291" s="30"/>
      <c r="U291" s="30"/>
      <c r="V291" s="30"/>
      <c r="W291" s="30"/>
      <c r="X291" s="30"/>
      <c r="Y291" s="30"/>
    </row>
    <row r="292" spans="1:25" s="32" customFormat="1" x14ac:dyDescent="0.2">
      <c r="A292" s="30"/>
      <c r="D292" s="31"/>
      <c r="E292" s="1232"/>
      <c r="F292" s="1233"/>
      <c r="G292" s="1233"/>
      <c r="H292" s="1233"/>
      <c r="I292" s="1233"/>
      <c r="J292" s="1233"/>
      <c r="K292" s="1233"/>
      <c r="L292" s="1233"/>
      <c r="M292" s="1233"/>
      <c r="N292" s="1234"/>
      <c r="O292" s="46"/>
      <c r="P292" s="30"/>
      <c r="Q292" s="30"/>
      <c r="R292" s="30"/>
      <c r="S292" s="30"/>
      <c r="T292" s="30"/>
      <c r="U292" s="30"/>
      <c r="V292" s="30"/>
      <c r="W292" s="30"/>
      <c r="X292" s="30"/>
      <c r="Y292" s="30"/>
    </row>
    <row r="293" spans="1:25" s="32" customFormat="1" x14ac:dyDescent="0.2">
      <c r="A293" s="30"/>
      <c r="D293" s="31"/>
      <c r="E293" s="1235"/>
      <c r="F293" s="1236"/>
      <c r="G293" s="1236"/>
      <c r="H293" s="1236"/>
      <c r="I293" s="1236"/>
      <c r="J293" s="1236"/>
      <c r="K293" s="1236"/>
      <c r="L293" s="1236"/>
      <c r="M293" s="1236"/>
      <c r="N293" s="1237"/>
      <c r="O293" s="46"/>
      <c r="P293" s="30"/>
      <c r="Q293" s="30"/>
      <c r="R293" s="30"/>
      <c r="S293" s="30"/>
      <c r="T293" s="30"/>
      <c r="U293" s="30"/>
      <c r="V293" s="30"/>
      <c r="W293" s="30"/>
      <c r="X293" s="30"/>
      <c r="Y293" s="30"/>
    </row>
    <row r="294" spans="1:25" s="32" customFormat="1" x14ac:dyDescent="0.2">
      <c r="A294" s="30"/>
      <c r="D294" s="31"/>
      <c r="O294" s="46"/>
      <c r="P294" s="30"/>
      <c r="Q294" s="30"/>
      <c r="R294" s="30"/>
      <c r="S294" s="30" t="s">
        <v>142</v>
      </c>
      <c r="T294" s="30"/>
      <c r="U294" s="30"/>
      <c r="V294" s="30"/>
      <c r="W294" s="30"/>
      <c r="X294" s="30"/>
      <c r="Y294" s="30"/>
    </row>
    <row r="295" spans="1:25" s="32" customFormat="1" x14ac:dyDescent="0.2">
      <c r="A295" s="30"/>
      <c r="D295" s="31" t="s">
        <v>186</v>
      </c>
      <c r="E295" s="35" t="str">
        <f>Translations!$B$595</f>
        <v>Nivelul minim cerut:</v>
      </c>
      <c r="H295" s="40" t="str">
        <f>IF(H276="","",IF(CNTR_Category="A",INDEX(EUconst_CEMSMinimumTiers,MATCH(M276,EUconst_CEMSTypes,0)),INDEX(EUconst_CEMSHighestTiers,MATCH(M276,EUconst_CEMSTypes,0))))</f>
        <v/>
      </c>
      <c r="I295" s="36" t="str">
        <f>IF(H295="","",IF(S295=0,EUconst_NA,IF(ISERROR(S295),"",EUconst_MsgTierActivityLevel &amp; " " &amp;S295)))</f>
        <v/>
      </c>
      <c r="J295" s="37"/>
      <c r="K295" s="37"/>
      <c r="L295" s="37"/>
      <c r="M295" s="37"/>
      <c r="N295" s="38"/>
      <c r="O295" s="46"/>
      <c r="P295" s="30"/>
      <c r="Q295" s="290"/>
      <c r="R295" s="30"/>
      <c r="S295" s="42" t="str">
        <f>IF(H295="","",IF(H295=EUconst_NA,"",INDEX(EUwideConstants!$H$695:$M$698,MATCH(M276,EUconst_CEMSTypes,0),MATCH(H295,CNTR_TierList,0))))</f>
        <v/>
      </c>
      <c r="T295" s="30"/>
      <c r="U295" s="30"/>
      <c r="V295" s="30"/>
      <c r="W295" s="30"/>
      <c r="X295" s="30"/>
      <c r="Y295" s="30"/>
    </row>
    <row r="296" spans="1:25" s="32" customFormat="1" x14ac:dyDescent="0.2">
      <c r="A296" s="30"/>
      <c r="D296" s="31" t="s">
        <v>314</v>
      </c>
      <c r="E296" s="35" t="str">
        <f>Translations!$B$596</f>
        <v>Nivelul utilizat:</v>
      </c>
      <c r="H296" s="227"/>
      <c r="I296" s="36" t="str">
        <f>IF(OR(ISBLANK(H296),H296=EUconst_NoTier),"",IF(S296=EUconst_NA,EUconst_NA,IF(ISERROR(S296),"",EUconst_MsgTierActivityLevel &amp; " " &amp;S296)))</f>
        <v/>
      </c>
      <c r="J296" s="37"/>
      <c r="K296" s="37"/>
      <c r="L296" s="37"/>
      <c r="M296" s="37"/>
      <c r="N296" s="38"/>
      <c r="O296" s="46"/>
      <c r="P296" s="30"/>
      <c r="Q296" s="290"/>
      <c r="R296" s="30"/>
      <c r="S296" s="42" t="str">
        <f>IF(H296="","",IF(H296=EUconst_NA,"",INDEX(EUwideConstants!$H$695:$M$698,MATCH(M276,EUconst_CEMSTypes,0),MATCH(H296,CNTR_TierList,0))))</f>
        <v/>
      </c>
      <c r="T296" s="30"/>
      <c r="U296" s="30"/>
      <c r="V296" s="30"/>
      <c r="W296" s="30"/>
      <c r="X296" s="30"/>
      <c r="Y296" s="30"/>
    </row>
    <row r="297" spans="1:25" s="32" customFormat="1" x14ac:dyDescent="0.2">
      <c r="A297" s="30"/>
      <c r="D297" s="31" t="s">
        <v>315</v>
      </c>
      <c r="E297" s="35" t="str">
        <f>Translations!$B$479</f>
        <v>Incertitudine constatată:</v>
      </c>
      <c r="H297" s="472"/>
      <c r="I297" s="35" t="str">
        <f>Translations!$B$480</f>
        <v>Observație:</v>
      </c>
      <c r="J297" s="583"/>
      <c r="K297" s="229"/>
      <c r="L297" s="229"/>
      <c r="M297" s="229"/>
      <c r="N297" s="230"/>
      <c r="O297" s="46"/>
      <c r="P297" s="30"/>
      <c r="Q297" s="30"/>
      <c r="R297" s="30"/>
      <c r="S297" s="30"/>
      <c r="T297" s="30"/>
      <c r="U297" s="30"/>
      <c r="V297" s="30"/>
      <c r="W297" s="30"/>
      <c r="X297" s="30"/>
      <c r="Y297" s="30"/>
    </row>
    <row r="298" spans="1:25" s="32" customFormat="1" x14ac:dyDescent="0.2">
      <c r="A298" s="30"/>
      <c r="D298" s="31"/>
      <c r="E298" s="156"/>
      <c r="F298" s="156"/>
      <c r="G298" s="156"/>
      <c r="H298" s="156"/>
      <c r="I298" s="156"/>
      <c r="J298" s="156"/>
      <c r="K298" s="156"/>
      <c r="L298" s="156"/>
      <c r="M298" s="156"/>
      <c r="N298" s="156"/>
      <c r="O298" s="46"/>
      <c r="P298" s="30"/>
      <c r="Q298" s="30"/>
      <c r="R298" s="30"/>
      <c r="S298" s="30"/>
      <c r="T298" s="30"/>
      <c r="U298" s="30"/>
      <c r="V298" s="30"/>
      <c r="W298" s="30"/>
      <c r="X298" s="30"/>
      <c r="Y298" s="30"/>
    </row>
    <row r="299" spans="1:25" s="32" customFormat="1" ht="15" x14ac:dyDescent="0.2">
      <c r="A299" s="30"/>
      <c r="D299" s="1217" t="str">
        <f>Translations!$B$599</f>
        <v>Standarde și proceduri:</v>
      </c>
      <c r="E299" s="1217"/>
      <c r="F299" s="1217"/>
      <c r="G299" s="1217"/>
      <c r="H299" s="1217"/>
      <c r="I299" s="1217"/>
      <c r="J299" s="1217"/>
      <c r="K299" s="1217"/>
      <c r="L299" s="1217"/>
      <c r="M299" s="1217"/>
      <c r="N299" s="1217"/>
      <c r="O299" s="46"/>
      <c r="P299" s="30"/>
      <c r="Q299" s="30"/>
      <c r="R299" s="30"/>
      <c r="S299" s="30"/>
      <c r="T299" s="30"/>
      <c r="U299" s="30"/>
      <c r="V299" s="30"/>
      <c r="W299" s="30"/>
      <c r="X299" s="30"/>
      <c r="Y299" s="30"/>
    </row>
    <row r="300" spans="1:25" s="32" customFormat="1" ht="5.0999999999999996" customHeight="1" x14ac:dyDescent="0.2">
      <c r="A300" s="30"/>
      <c r="D300" s="31"/>
      <c r="E300" s="156"/>
      <c r="F300" s="156"/>
      <c r="G300" s="156"/>
      <c r="H300" s="156"/>
      <c r="I300" s="156"/>
      <c r="J300" s="156"/>
      <c r="K300" s="156"/>
      <c r="L300" s="156"/>
      <c r="M300" s="156"/>
      <c r="N300" s="156"/>
      <c r="O300" s="46"/>
      <c r="P300" s="30"/>
      <c r="Q300" s="30"/>
      <c r="R300" s="30"/>
      <c r="S300" s="30"/>
      <c r="T300" s="30"/>
      <c r="U300" s="30"/>
      <c r="V300" s="30"/>
      <c r="W300" s="30"/>
      <c r="X300" s="30"/>
      <c r="Y300" s="30"/>
    </row>
    <row r="301" spans="1:25" s="32" customFormat="1" x14ac:dyDescent="0.2">
      <c r="A301" s="30"/>
      <c r="D301" s="31" t="s">
        <v>312</v>
      </c>
      <c r="E301" s="1114" t="str">
        <f>Translations!$B$600</f>
        <v>Standarde aplicate și orice abatere de la standardele respective</v>
      </c>
      <c r="F301" s="1114"/>
      <c r="G301" s="1114"/>
      <c r="H301" s="1114"/>
      <c r="I301" s="1114"/>
      <c r="J301" s="1114"/>
      <c r="K301" s="1114"/>
      <c r="L301" s="1114"/>
      <c r="M301" s="1114"/>
      <c r="N301" s="1114"/>
      <c r="O301" s="46"/>
      <c r="P301" s="30"/>
      <c r="Q301" s="30"/>
      <c r="R301" s="30"/>
      <c r="S301" s="30"/>
      <c r="T301" s="30"/>
      <c r="U301" s="30"/>
      <c r="V301" s="30"/>
      <c r="W301" s="30"/>
      <c r="X301" s="30"/>
      <c r="Y301" s="30"/>
    </row>
    <row r="302" spans="1:25" s="32" customFormat="1" x14ac:dyDescent="0.2">
      <c r="A302" s="30"/>
      <c r="D302" s="31"/>
      <c r="E302" s="1046" t="str">
        <f>Translations!$B$601</f>
        <v>Folosiți trimiteri la tabelul 9(e) de mai sus, după caz.</v>
      </c>
      <c r="F302" s="1046"/>
      <c r="G302" s="1046"/>
      <c r="H302" s="1046"/>
      <c r="I302" s="1046"/>
      <c r="J302" s="1046"/>
      <c r="K302" s="1046"/>
      <c r="L302" s="1046"/>
      <c r="M302" s="1046"/>
      <c r="N302" s="1046"/>
      <c r="O302" s="46"/>
      <c r="P302" s="30"/>
      <c r="Q302" s="30"/>
      <c r="R302" s="30"/>
      <c r="S302" s="30"/>
      <c r="T302" s="30"/>
      <c r="U302" s="30"/>
      <c r="V302" s="30"/>
      <c r="W302" s="30"/>
      <c r="X302" s="30"/>
      <c r="Y302" s="30"/>
    </row>
    <row r="303" spans="1:25" s="32" customFormat="1" ht="5.0999999999999996" customHeight="1" x14ac:dyDescent="0.2">
      <c r="A303" s="30"/>
      <c r="D303" s="31"/>
      <c r="O303" s="46"/>
      <c r="P303" s="30"/>
      <c r="Q303" s="30"/>
      <c r="R303" s="30"/>
      <c r="S303" s="30"/>
      <c r="T303" s="30"/>
      <c r="U303" s="30"/>
      <c r="V303" s="30"/>
      <c r="W303" s="30"/>
      <c r="X303" s="30"/>
      <c r="Y303" s="30"/>
    </row>
    <row r="304" spans="1:25" s="32" customFormat="1" ht="12.75" customHeight="1" x14ac:dyDescent="0.2">
      <c r="A304" s="30"/>
      <c r="D304" s="31"/>
      <c r="E304" s="1279"/>
      <c r="F304" s="1230"/>
      <c r="G304" s="1230"/>
      <c r="H304" s="1230"/>
      <c r="I304" s="1230"/>
      <c r="J304" s="1230"/>
      <c r="K304" s="1230"/>
      <c r="L304" s="1230"/>
      <c r="M304" s="1230"/>
      <c r="N304" s="1231"/>
      <c r="O304" s="46"/>
      <c r="P304" s="30"/>
      <c r="Q304" s="30"/>
      <c r="R304" s="30"/>
      <c r="S304" s="30"/>
      <c r="T304" s="30"/>
      <c r="U304" s="30"/>
      <c r="V304" s="30"/>
      <c r="W304" s="30"/>
      <c r="X304" s="30"/>
      <c r="Y304" s="30"/>
    </row>
    <row r="305" spans="1:25" s="32" customFormat="1" x14ac:dyDescent="0.2">
      <c r="A305" s="30"/>
      <c r="D305" s="31"/>
      <c r="E305" s="1232"/>
      <c r="F305" s="1233"/>
      <c r="G305" s="1233"/>
      <c r="H305" s="1233"/>
      <c r="I305" s="1233"/>
      <c r="J305" s="1233"/>
      <c r="K305" s="1233"/>
      <c r="L305" s="1233"/>
      <c r="M305" s="1233"/>
      <c r="N305" s="1234"/>
      <c r="O305" s="46"/>
      <c r="P305" s="30"/>
      <c r="Q305" s="30"/>
      <c r="R305" s="30"/>
      <c r="S305" s="30"/>
      <c r="T305" s="30"/>
      <c r="U305" s="30"/>
      <c r="V305" s="30"/>
      <c r="W305" s="30"/>
      <c r="X305" s="30"/>
      <c r="Y305" s="30"/>
    </row>
    <row r="306" spans="1:25" s="32" customFormat="1" x14ac:dyDescent="0.2">
      <c r="A306" s="30"/>
      <c r="D306" s="31"/>
      <c r="E306" s="1235"/>
      <c r="F306" s="1236"/>
      <c r="G306" s="1236"/>
      <c r="H306" s="1236"/>
      <c r="I306" s="1236"/>
      <c r="J306" s="1236"/>
      <c r="K306" s="1236"/>
      <c r="L306" s="1236"/>
      <c r="M306" s="1236"/>
      <c r="N306" s="1237"/>
      <c r="O306" s="46"/>
      <c r="P306" s="30"/>
      <c r="Q306" s="30"/>
      <c r="R306" s="30"/>
      <c r="S306" s="30"/>
      <c r="T306" s="30"/>
      <c r="U306" s="30"/>
      <c r="V306" s="30"/>
      <c r="W306" s="30"/>
      <c r="X306" s="30"/>
      <c r="Y306" s="30"/>
    </row>
    <row r="307" spans="1:25" s="32" customFormat="1" x14ac:dyDescent="0.2">
      <c r="A307" s="30"/>
      <c r="D307" s="31"/>
      <c r="O307" s="46"/>
      <c r="P307" s="30"/>
      <c r="Q307" s="30"/>
      <c r="R307" s="30"/>
      <c r="S307" s="30"/>
      <c r="T307" s="30"/>
      <c r="U307" s="30"/>
      <c r="V307" s="30"/>
      <c r="W307" s="30"/>
      <c r="X307" s="30"/>
      <c r="Y307" s="30"/>
    </row>
    <row r="308" spans="1:25" s="32" customFormat="1" x14ac:dyDescent="0.2">
      <c r="A308" s="30"/>
      <c r="D308" s="31" t="s">
        <v>405</v>
      </c>
      <c r="E308" s="1114" t="str">
        <f>Translations!$B$602</f>
        <v>Trimiteri la proceduri</v>
      </c>
      <c r="F308" s="1114"/>
      <c r="G308" s="1114"/>
      <c r="H308" s="1114"/>
      <c r="I308" s="1114"/>
      <c r="J308" s="1114"/>
      <c r="K308" s="1114"/>
      <c r="L308" s="1114"/>
      <c r="M308" s="1114"/>
      <c r="N308" s="1114"/>
      <c r="O308" s="46"/>
      <c r="P308" s="30"/>
      <c r="Q308" s="30"/>
      <c r="R308" s="30"/>
      <c r="S308" s="30"/>
      <c r="T308" s="30"/>
      <c r="U308" s="30"/>
      <c r="V308" s="30"/>
      <c r="W308" s="30"/>
      <c r="X308" s="30"/>
      <c r="Y308" s="30"/>
    </row>
    <row r="309" spans="1:25" s="32" customFormat="1" ht="5.0999999999999996" customHeight="1" x14ac:dyDescent="0.2">
      <c r="A309" s="30"/>
      <c r="D309" s="31"/>
      <c r="O309" s="46"/>
      <c r="P309" s="30"/>
      <c r="Q309" s="30"/>
      <c r="R309" s="30"/>
      <c r="S309" s="30"/>
      <c r="T309" s="30"/>
      <c r="U309" s="30"/>
      <c r="V309" s="30"/>
      <c r="W309" s="30"/>
      <c r="X309" s="30"/>
      <c r="Y309" s="30"/>
    </row>
    <row r="310" spans="1:25" s="32" customFormat="1" x14ac:dyDescent="0.2">
      <c r="A310" s="30"/>
      <c r="D310" s="31"/>
      <c r="E310" s="259" t="s">
        <v>316</v>
      </c>
      <c r="F310" s="1278" t="str">
        <f>Translations!$B$604</f>
        <v>Orice formulă de calcul utilizată pentru agregarea datelor și pentru determinarea emisiilor anuale</v>
      </c>
      <c r="G310" s="1278"/>
      <c r="H310" s="1278"/>
      <c r="I310" s="1278"/>
      <c r="J310" s="1278"/>
      <c r="K310" s="1278"/>
      <c r="L310" s="1278"/>
      <c r="M310" s="1278"/>
      <c r="N310" s="1278"/>
      <c r="O310" s="46"/>
      <c r="P310" s="30"/>
      <c r="Q310" s="30"/>
      <c r="R310" s="30"/>
      <c r="S310" s="30"/>
      <c r="T310" s="30"/>
      <c r="U310" s="30"/>
      <c r="V310" s="30"/>
      <c r="W310" s="30"/>
      <c r="X310" s="30"/>
      <c r="Y310" s="30"/>
    </row>
    <row r="311" spans="1:25" s="32" customFormat="1" x14ac:dyDescent="0.2">
      <c r="A311" s="30"/>
      <c r="D311" s="31"/>
      <c r="E311" s="33"/>
      <c r="F311" s="1124"/>
      <c r="G311" s="1213"/>
      <c r="H311" s="1213"/>
      <c r="I311" s="1213"/>
      <c r="J311" s="1213"/>
      <c r="K311" s="1213"/>
      <c r="L311" s="1213"/>
      <c r="M311" s="1213"/>
      <c r="N311" s="1125"/>
      <c r="O311" s="46"/>
      <c r="P311" s="30"/>
      <c r="Q311" s="30"/>
      <c r="R311" s="30"/>
      <c r="S311" s="30"/>
      <c r="T311" s="30"/>
      <c r="U311" s="30"/>
      <c r="V311" s="30"/>
      <c r="W311" s="30"/>
      <c r="X311" s="30"/>
      <c r="Y311" s="30"/>
    </row>
    <row r="312" spans="1:25" s="32" customFormat="1" ht="5.0999999999999996" customHeight="1" x14ac:dyDescent="0.2">
      <c r="A312" s="30"/>
      <c r="D312" s="31"/>
      <c r="E312" s="33"/>
      <c r="F312" s="33"/>
      <c r="G312" s="33"/>
      <c r="H312" s="33"/>
      <c r="I312" s="33"/>
      <c r="L312" s="28"/>
      <c r="O312" s="46"/>
      <c r="P312" s="30"/>
      <c r="Q312" s="30"/>
      <c r="R312" s="30"/>
      <c r="S312" s="30"/>
      <c r="T312" s="30"/>
      <c r="U312" s="30"/>
      <c r="V312" s="30"/>
      <c r="W312" s="30"/>
      <c r="X312" s="30"/>
      <c r="Y312" s="30"/>
    </row>
    <row r="313" spans="1:25" s="32" customFormat="1" ht="25.5" customHeight="1" x14ac:dyDescent="0.2">
      <c r="A313" s="30"/>
      <c r="D313" s="31"/>
      <c r="E313" s="259" t="s">
        <v>317</v>
      </c>
      <c r="F313" s="911" t="str">
        <f>Translations!$B$605</f>
        <v>Metodă utilizată pentru determinarea calculul orelor valabile sau perioadelor de referință mai scurte pentru fiecare parametru [utilizând pragul menționat la articolul 44 alineatul (2)] și pentru înlocuirea datelor lipsă în conformitate cu articolul 45]</v>
      </c>
      <c r="G313" s="911"/>
      <c r="H313" s="911"/>
      <c r="I313" s="911"/>
      <c r="J313" s="911"/>
      <c r="K313" s="911"/>
      <c r="L313" s="911"/>
      <c r="M313" s="911"/>
      <c r="N313" s="911"/>
      <c r="O313" s="46"/>
      <c r="P313" s="30"/>
      <c r="Q313" s="30"/>
      <c r="R313" s="30"/>
      <c r="S313" s="30"/>
      <c r="T313" s="30"/>
      <c r="U313" s="30"/>
      <c r="V313" s="30"/>
      <c r="W313" s="30"/>
      <c r="X313" s="30"/>
      <c r="Y313" s="30"/>
    </row>
    <row r="314" spans="1:25" s="32" customFormat="1" x14ac:dyDescent="0.2">
      <c r="A314" s="30"/>
      <c r="D314" s="31"/>
      <c r="E314" s="33"/>
      <c r="F314" s="1124"/>
      <c r="G314" s="1213"/>
      <c r="H314" s="1213"/>
      <c r="I314" s="1213"/>
      <c r="J314" s="1213"/>
      <c r="K314" s="1213"/>
      <c r="L314" s="1213"/>
      <c r="M314" s="1213"/>
      <c r="N314" s="1125"/>
      <c r="O314" s="46"/>
      <c r="P314" s="30"/>
      <c r="Q314" s="30"/>
      <c r="R314" s="30"/>
      <c r="S314" s="30"/>
      <c r="T314" s="30"/>
      <c r="U314" s="30"/>
      <c r="V314" s="30"/>
      <c r="W314" s="30"/>
      <c r="X314" s="30"/>
      <c r="Y314" s="30"/>
    </row>
    <row r="315" spans="1:25" s="32" customFormat="1" ht="5.0999999999999996" customHeight="1" x14ac:dyDescent="0.2">
      <c r="A315" s="30"/>
      <c r="D315" s="31"/>
      <c r="E315" s="33"/>
      <c r="F315" s="33"/>
      <c r="G315" s="33"/>
      <c r="H315" s="33"/>
      <c r="I315" s="33"/>
      <c r="L315" s="28"/>
      <c r="O315" s="46"/>
      <c r="P315" s="30"/>
      <c r="Q315" s="30"/>
      <c r="R315" s="30"/>
      <c r="S315" s="30"/>
      <c r="T315" s="30"/>
      <c r="U315" s="30"/>
      <c r="V315" s="30"/>
      <c r="W315" s="30"/>
      <c r="X315" s="30"/>
      <c r="Y315" s="30"/>
    </row>
    <row r="316" spans="1:25" s="32" customFormat="1" x14ac:dyDescent="0.2">
      <c r="A316" s="30"/>
      <c r="D316" s="31"/>
      <c r="E316" s="259" t="s">
        <v>475</v>
      </c>
      <c r="F316" s="1278" t="str">
        <f>Translations!$B$606</f>
        <v>Calcularea debitului gazelor de ardere, dacă este cazul</v>
      </c>
      <c r="G316" s="1278"/>
      <c r="H316" s="1278"/>
      <c r="I316" s="1278"/>
      <c r="J316" s="1278"/>
      <c r="K316" s="1278"/>
      <c r="L316" s="1278"/>
      <c r="M316" s="1278"/>
      <c r="N316" s="1278"/>
      <c r="O316" s="46"/>
      <c r="P316" s="30"/>
      <c r="Q316" s="30"/>
      <c r="R316" s="30"/>
      <c r="S316" s="30"/>
      <c r="T316" s="30"/>
      <c r="U316" s="30"/>
      <c r="V316" s="30"/>
      <c r="W316" s="30"/>
      <c r="X316" s="30"/>
      <c r="Y316" s="30"/>
    </row>
    <row r="317" spans="1:25" s="32" customFormat="1" x14ac:dyDescent="0.2">
      <c r="A317" s="30"/>
      <c r="D317" s="31"/>
      <c r="E317" s="33"/>
      <c r="F317" s="1124"/>
      <c r="G317" s="1213"/>
      <c r="H317" s="1213"/>
      <c r="I317" s="1213"/>
      <c r="J317" s="1213"/>
      <c r="K317" s="1213"/>
      <c r="L317" s="1213"/>
      <c r="M317" s="1213"/>
      <c r="N317" s="1125"/>
      <c r="O317" s="46"/>
      <c r="P317" s="30"/>
      <c r="Q317" s="30"/>
      <c r="R317" s="30"/>
      <c r="S317" s="30"/>
      <c r="T317" s="30"/>
      <c r="U317" s="30"/>
      <c r="V317" s="30"/>
      <c r="W317" s="30"/>
      <c r="X317" s="30"/>
      <c r="Y317" s="30"/>
    </row>
    <row r="318" spans="1:25" s="32" customFormat="1" ht="5.0999999999999996" customHeight="1" x14ac:dyDescent="0.2">
      <c r="A318" s="30"/>
      <c r="D318" s="31"/>
      <c r="E318" s="33"/>
      <c r="F318" s="61"/>
      <c r="G318" s="33"/>
      <c r="H318" s="33"/>
      <c r="I318" s="33"/>
      <c r="L318" s="28"/>
      <c r="O318" s="46"/>
      <c r="P318" s="30"/>
      <c r="Q318" s="30"/>
      <c r="R318" s="30"/>
      <c r="S318" s="30"/>
      <c r="T318" s="30"/>
      <c r="U318" s="30"/>
      <c r="V318" s="30"/>
      <c r="W318" s="30"/>
      <c r="X318" s="30"/>
      <c r="Y318" s="30"/>
    </row>
    <row r="319" spans="1:25" s="32" customFormat="1" x14ac:dyDescent="0.2">
      <c r="A319" s="30"/>
      <c r="D319" s="31"/>
      <c r="E319" s="259" t="s">
        <v>476</v>
      </c>
      <c r="F319" s="1278" t="str">
        <f>Translations!$B$607</f>
        <v>Determinarea CO2 rezultat din biomasă și scăzut din emisiile de CO2 măsurate, dacă este cazul</v>
      </c>
      <c r="G319" s="1278"/>
      <c r="H319" s="1278"/>
      <c r="I319" s="1278"/>
      <c r="J319" s="1278"/>
      <c r="K319" s="1278"/>
      <c r="L319" s="1278"/>
      <c r="M319" s="1278"/>
      <c r="N319" s="1278"/>
      <c r="O319" s="46"/>
      <c r="P319" s="30"/>
      <c r="Q319" s="30"/>
      <c r="R319" s="30"/>
      <c r="S319" s="30"/>
      <c r="T319" s="30"/>
      <c r="U319" s="30"/>
      <c r="V319" s="30"/>
      <c r="W319" s="30"/>
      <c r="X319" s="30"/>
      <c r="Y319" s="30"/>
    </row>
    <row r="320" spans="1:25" s="32" customFormat="1" x14ac:dyDescent="0.2">
      <c r="A320" s="30"/>
      <c r="D320" s="31"/>
      <c r="E320" s="33"/>
      <c r="F320" s="1124"/>
      <c r="G320" s="1213"/>
      <c r="H320" s="1213"/>
      <c r="I320" s="1213"/>
      <c r="J320" s="1213"/>
      <c r="K320" s="1213"/>
      <c r="L320" s="1213"/>
      <c r="M320" s="1213"/>
      <c r="N320" s="1125"/>
      <c r="O320" s="46"/>
      <c r="P320" s="30"/>
      <c r="Q320" s="30"/>
      <c r="R320" s="30"/>
      <c r="S320" s="30"/>
      <c r="T320" s="30"/>
      <c r="U320" s="30"/>
      <c r="V320" s="30"/>
      <c r="W320" s="30"/>
      <c r="X320" s="30"/>
      <c r="Y320" s="30"/>
    </row>
    <row r="321" spans="1:25" s="32" customFormat="1" ht="5.0999999999999996" customHeight="1" x14ac:dyDescent="0.2">
      <c r="A321" s="30"/>
      <c r="D321" s="31"/>
      <c r="E321" s="33"/>
      <c r="F321" s="33"/>
      <c r="G321" s="33"/>
      <c r="H321" s="33"/>
      <c r="I321" s="33"/>
      <c r="J321" s="273"/>
      <c r="K321" s="273"/>
      <c r="L321" s="273"/>
      <c r="M321" s="273"/>
      <c r="N321" s="273"/>
      <c r="O321" s="46"/>
      <c r="P321" s="30"/>
      <c r="Q321" s="30"/>
      <c r="R321" s="30"/>
      <c r="S321" s="30"/>
      <c r="T321" s="30"/>
      <c r="U321" s="30"/>
      <c r="V321" s="30"/>
      <c r="W321" s="30"/>
      <c r="X321" s="30"/>
      <c r="Y321" s="30"/>
    </row>
    <row r="322" spans="1:25" s="32" customFormat="1" x14ac:dyDescent="0.2">
      <c r="A322" s="30"/>
      <c r="D322" s="31"/>
      <c r="E322" s="259" t="s">
        <v>477</v>
      </c>
      <c r="F322" s="1278" t="str">
        <f>Translations!$B$608</f>
        <v>Calcule de coroborare realizate în conformitate cu articolul 46, dacă este cazul</v>
      </c>
      <c r="G322" s="1278"/>
      <c r="H322" s="1278"/>
      <c r="I322" s="1278"/>
      <c r="J322" s="1278"/>
      <c r="K322" s="1278"/>
      <c r="L322" s="1278"/>
      <c r="M322" s="1278"/>
      <c r="N322" s="1278"/>
      <c r="O322" s="46"/>
      <c r="P322" s="30"/>
      <c r="Q322" s="30"/>
      <c r="R322" s="30"/>
      <c r="S322" s="30"/>
      <c r="T322" s="30"/>
      <c r="U322" s="30"/>
      <c r="V322" s="30"/>
      <c r="W322" s="30"/>
      <c r="X322" s="30"/>
      <c r="Y322" s="30"/>
    </row>
    <row r="323" spans="1:25" s="32" customFormat="1" x14ac:dyDescent="0.2">
      <c r="A323" s="30"/>
      <c r="D323" s="31"/>
      <c r="E323" s="33"/>
      <c r="F323" s="1124"/>
      <c r="G323" s="1213"/>
      <c r="H323" s="1213"/>
      <c r="I323" s="1213"/>
      <c r="J323" s="1213"/>
      <c r="K323" s="1213"/>
      <c r="L323" s="1213"/>
      <c r="M323" s="1213"/>
      <c r="N323" s="1125"/>
      <c r="O323" s="46"/>
      <c r="P323" s="30"/>
      <c r="Q323" s="30"/>
      <c r="R323" s="30"/>
      <c r="S323" s="30"/>
      <c r="T323" s="30"/>
      <c r="U323" s="30"/>
      <c r="V323" s="30"/>
      <c r="W323" s="30"/>
      <c r="X323" s="30"/>
      <c r="Y323" s="30"/>
    </row>
    <row r="324" spans="1:25" s="32" customFormat="1" ht="5.0999999999999996" customHeight="1" x14ac:dyDescent="0.2">
      <c r="A324" s="30"/>
      <c r="D324" s="31"/>
      <c r="E324" s="33"/>
      <c r="F324" s="33"/>
      <c r="G324" s="33"/>
      <c r="H324" s="33"/>
      <c r="I324" s="33"/>
      <c r="L324" s="28"/>
      <c r="O324" s="46"/>
      <c r="P324" s="30"/>
      <c r="Q324" s="30"/>
      <c r="R324" s="30"/>
      <c r="S324" s="30"/>
      <c r="T324" s="30"/>
      <c r="U324" s="30"/>
      <c r="V324" s="30"/>
      <c r="W324" s="30"/>
      <c r="X324" s="30"/>
      <c r="Y324" s="30"/>
    </row>
    <row r="325" spans="1:25" s="32" customFormat="1" ht="15" x14ac:dyDescent="0.2">
      <c r="A325" s="30"/>
      <c r="D325" s="1217" t="str">
        <f>Translations!$B$545</f>
        <v>Observații și explicații:</v>
      </c>
      <c r="E325" s="1217"/>
      <c r="F325" s="1217"/>
      <c r="G325" s="1217"/>
      <c r="H325" s="1217"/>
      <c r="I325" s="1217"/>
      <c r="J325" s="1217"/>
      <c r="K325" s="1217"/>
      <c r="L325" s="1217"/>
      <c r="M325" s="1217"/>
      <c r="N325" s="1217"/>
      <c r="O325" s="46"/>
      <c r="P325" s="30"/>
      <c r="Q325" s="30"/>
      <c r="R325" s="30"/>
      <c r="S325" s="30"/>
      <c r="T325" s="30"/>
      <c r="U325" s="30"/>
      <c r="V325" s="30"/>
      <c r="W325" s="30"/>
      <c r="X325" s="30"/>
      <c r="Y325" s="30"/>
    </row>
    <row r="326" spans="1:25" s="32" customFormat="1" ht="5.0999999999999996" customHeight="1" x14ac:dyDescent="0.2">
      <c r="A326" s="30"/>
      <c r="D326" s="31"/>
      <c r="E326" s="156"/>
      <c r="F326" s="156"/>
      <c r="G326" s="156"/>
      <c r="H326" s="156"/>
      <c r="I326" s="156"/>
      <c r="J326" s="156"/>
      <c r="K326" s="156"/>
      <c r="L326" s="156"/>
      <c r="M326" s="156"/>
      <c r="N326" s="156"/>
      <c r="O326" s="46"/>
      <c r="P326" s="30"/>
      <c r="Q326" s="30"/>
      <c r="R326" s="30"/>
      <c r="S326" s="30"/>
      <c r="T326" s="30"/>
      <c r="U326" s="30"/>
      <c r="V326" s="30"/>
      <c r="W326" s="30"/>
      <c r="X326" s="30"/>
      <c r="Y326" s="30"/>
    </row>
    <row r="327" spans="1:25" s="32" customFormat="1" x14ac:dyDescent="0.2">
      <c r="A327" s="30"/>
      <c r="D327" s="31" t="s">
        <v>406</v>
      </c>
      <c r="E327" s="1114" t="str">
        <f>Translations!$B$1202</f>
        <v>Observații și justificare dacă nu se aplică nivelul necesar:</v>
      </c>
      <c r="F327" s="1114"/>
      <c r="G327" s="1114"/>
      <c r="H327" s="1114"/>
      <c r="I327" s="1114"/>
      <c r="J327" s="1114"/>
      <c r="K327" s="1114"/>
      <c r="L327" s="1114"/>
      <c r="M327" s="1114"/>
      <c r="N327" s="1114"/>
      <c r="O327" s="46"/>
      <c r="P327" s="30"/>
      <c r="Q327" s="30"/>
      <c r="R327" s="30"/>
      <c r="S327" s="30"/>
      <c r="T327" s="30"/>
      <c r="U327" s="30"/>
      <c r="V327" s="30"/>
      <c r="W327" s="30"/>
      <c r="X327" s="30"/>
      <c r="Y327" s="30"/>
    </row>
    <row r="328" spans="1:25" s="32" customFormat="1" ht="5.0999999999999996" customHeight="1" x14ac:dyDescent="0.2">
      <c r="A328" s="30"/>
      <c r="D328" s="31"/>
      <c r="E328" s="59"/>
      <c r="O328" s="46"/>
      <c r="P328" s="30"/>
      <c r="Q328" s="30"/>
      <c r="R328" s="30"/>
      <c r="S328" s="30"/>
      <c r="T328" s="30"/>
      <c r="U328" s="30"/>
      <c r="V328" s="30"/>
      <c r="W328" s="30"/>
      <c r="X328" s="30"/>
      <c r="Y328" s="30"/>
    </row>
    <row r="329" spans="1:25" s="32" customFormat="1" x14ac:dyDescent="0.2">
      <c r="A329" s="30"/>
      <c r="D329" s="31"/>
      <c r="E329" s="1223"/>
      <c r="F329" s="1137"/>
      <c r="G329" s="1137"/>
      <c r="H329" s="1137"/>
      <c r="I329" s="1137"/>
      <c r="J329" s="1137"/>
      <c r="K329" s="1137"/>
      <c r="L329" s="1137"/>
      <c r="M329" s="1137"/>
      <c r="N329" s="1138"/>
      <c r="O329" s="46"/>
      <c r="P329" s="30"/>
      <c r="Q329" s="30"/>
      <c r="R329" s="30"/>
      <c r="S329" s="30"/>
      <c r="T329" s="30"/>
      <c r="U329" s="30"/>
      <c r="V329" s="30"/>
      <c r="W329" s="30"/>
      <c r="X329" s="30"/>
      <c r="Y329" s="30"/>
    </row>
    <row r="330" spans="1:25" s="32" customFormat="1" x14ac:dyDescent="0.2">
      <c r="A330" s="30"/>
      <c r="D330" s="31"/>
      <c r="E330" s="1214"/>
      <c r="F330" s="1132"/>
      <c r="G330" s="1132"/>
      <c r="H330" s="1132"/>
      <c r="I330" s="1132"/>
      <c r="J330" s="1132"/>
      <c r="K330" s="1132"/>
      <c r="L330" s="1132"/>
      <c r="M330" s="1132"/>
      <c r="N330" s="1133"/>
      <c r="O330" s="46"/>
      <c r="P330" s="30"/>
      <c r="Q330" s="30"/>
      <c r="R330" s="30"/>
      <c r="S330" s="30"/>
      <c r="T330" s="30"/>
      <c r="U330" s="30"/>
      <c r="V330" s="30"/>
      <c r="W330" s="30"/>
      <c r="X330" s="30"/>
      <c r="Y330" s="30"/>
    </row>
    <row r="331" spans="1:25" s="32" customFormat="1" x14ac:dyDescent="0.2">
      <c r="A331" s="30"/>
      <c r="D331" s="31"/>
      <c r="E331" s="1215"/>
      <c r="F331" s="1145"/>
      <c r="G331" s="1145"/>
      <c r="H331" s="1145"/>
      <c r="I331" s="1145"/>
      <c r="J331" s="1145"/>
      <c r="K331" s="1145"/>
      <c r="L331" s="1145"/>
      <c r="M331" s="1145"/>
      <c r="N331" s="1146"/>
      <c r="O331" s="46"/>
      <c r="P331" s="30"/>
      <c r="Q331" s="30"/>
      <c r="R331" s="30"/>
      <c r="S331" s="30"/>
      <c r="T331" s="30"/>
      <c r="U331" s="30"/>
      <c r="V331" s="30"/>
      <c r="W331" s="30"/>
      <c r="X331" s="30"/>
      <c r="Y331" s="30"/>
    </row>
    <row r="332" spans="1:25" ht="12.75" customHeight="1" thickBot="1" x14ac:dyDescent="0.25">
      <c r="B332" s="12"/>
      <c r="C332" s="66"/>
      <c r="D332" s="67"/>
      <c r="E332" s="68"/>
      <c r="F332" s="66"/>
      <c r="G332" s="69"/>
      <c r="H332" s="69"/>
      <c r="I332" s="69"/>
      <c r="J332" s="69"/>
      <c r="K332" s="69"/>
      <c r="L332" s="69"/>
      <c r="M332" s="69"/>
      <c r="N332" s="69"/>
      <c r="O332" s="46"/>
      <c r="P332" s="6"/>
      <c r="S332" s="444"/>
    </row>
    <row r="333" spans="1:25" ht="12.75" customHeight="1" thickBot="1" x14ac:dyDescent="0.25">
      <c r="B333" s="489"/>
      <c r="C333" s="489"/>
      <c r="D333" s="521"/>
      <c r="E333" s="507"/>
      <c r="F333" s="507"/>
      <c r="G333" s="507"/>
      <c r="H333" s="507"/>
      <c r="I333" s="507"/>
      <c r="J333" s="507"/>
      <c r="K333" s="507"/>
      <c r="L333" s="507"/>
      <c r="M333" s="508"/>
      <c r="N333" s="508"/>
      <c r="O333" s="46"/>
      <c r="P333" s="30"/>
      <c r="Q333" s="30"/>
      <c r="R333" s="30"/>
      <c r="S333" s="30"/>
      <c r="T333" s="30"/>
      <c r="U333" s="30"/>
      <c r="V333" s="30"/>
      <c r="W333" s="30"/>
      <c r="Y333" s="77" t="s">
        <v>230</v>
      </c>
    </row>
    <row r="334" spans="1:25" s="219" customFormat="1" ht="15" customHeight="1" thickBot="1" x14ac:dyDescent="0.25">
      <c r="A334" s="288"/>
      <c r="B334" s="44"/>
      <c r="C334" s="256" t="str">
        <f>"M"&amp;Q334</f>
        <v>M4</v>
      </c>
      <c r="D334" s="1282" t="str">
        <f>CONCATENATE(EUconst_MeasurementPoint," ",Q334,":")</f>
        <v>Punct de măsurare 4:</v>
      </c>
      <c r="E334" s="1282"/>
      <c r="F334" s="1282"/>
      <c r="G334" s="1283"/>
      <c r="H334" s="1245" t="str">
        <f>IF(INDEX(C_InstallationDescription!$F$169:$F$174,MATCH(C334,C_InstallationDescription!$E$169:$E$174,0))&gt;0,INDEX(C_InstallationDescription!$F$169:$F$174,MATCH(C334,C_InstallationDescription!$E$169:$E$174,0)),"")</f>
        <v/>
      </c>
      <c r="I334" s="1245"/>
      <c r="J334" s="1245"/>
      <c r="K334" s="1245"/>
      <c r="L334" s="1246"/>
      <c r="M334" s="1247" t="str">
        <f>IF(U334=TRUE,V334,"")</f>
        <v/>
      </c>
      <c r="N334" s="1248"/>
      <c r="O334" s="46"/>
      <c r="P334" s="294"/>
      <c r="Q334" s="43">
        <f>Q276+1</f>
        <v>4</v>
      </c>
      <c r="R334" s="47"/>
      <c r="S334" s="51" t="b">
        <f>IF(INDEX(C_InstallationDescription!$M:$M,MATCH(Q336,C_InstallationDescription!$Q:$Q,0))="",FALSE,TRUE)</f>
        <v>0</v>
      </c>
      <c r="T334" s="433" t="str">
        <f>IF(S334=TRUE,INDEX(C_InstallationDescription!$M:$M,MATCH(Q336,C_InstallationDescription!$Q:$Q,0)),"")</f>
        <v/>
      </c>
      <c r="U334" s="51" t="b">
        <f>IF(INDEX(C_InstallationDescription!$N:$N,MATCH(Q336,C_InstallationDescription!$Q:$Q,0))="",FALSE,TRUE)</f>
        <v>0</v>
      </c>
      <c r="V334" s="433" t="str">
        <f>IF(U334=TRUE,INDEX(C_InstallationDescription!$N:$N,MATCH(Q336,C_InstallationDescription!$Q:$Q,0)),"")</f>
        <v/>
      </c>
      <c r="W334" s="47"/>
      <c r="X334" s="47"/>
      <c r="Y334" s="51" t="s">
        <v>143</v>
      </c>
    </row>
    <row r="335" spans="1:25" s="32" customFormat="1" ht="5.0999999999999996" customHeight="1" thickBot="1" x14ac:dyDescent="0.25">
      <c r="A335" s="77"/>
      <c r="B335" s="8"/>
      <c r="C335" s="8"/>
      <c r="D335" s="13"/>
      <c r="E335" s="8"/>
      <c r="F335" s="8"/>
      <c r="G335" s="8"/>
      <c r="H335" s="8"/>
      <c r="I335" s="8"/>
      <c r="J335" s="8"/>
      <c r="K335" s="8"/>
      <c r="L335" s="8"/>
      <c r="M335" s="7"/>
      <c r="N335" s="7"/>
      <c r="O335" s="46"/>
      <c r="P335" s="293"/>
      <c r="Q335" s="14"/>
      <c r="R335" s="30"/>
      <c r="S335" s="30"/>
      <c r="T335" s="30"/>
      <c r="U335" s="30"/>
      <c r="V335" s="30"/>
      <c r="W335" s="30"/>
      <c r="X335" s="30"/>
      <c r="Y335" s="30"/>
    </row>
    <row r="336" spans="1:25" s="32" customFormat="1" ht="13.5" thickBot="1" x14ac:dyDescent="0.25">
      <c r="A336" s="30"/>
      <c r="D336" s="31" t="s">
        <v>311</v>
      </c>
      <c r="E336" s="984" t="str">
        <f>Translations!$B$583</f>
        <v>Tip de funcționare:</v>
      </c>
      <c r="F336" s="984"/>
      <c r="G336" s="1280"/>
      <c r="H336" s="1281"/>
      <c r="I336" s="1281"/>
      <c r="J336" s="1281"/>
      <c r="K336" s="33"/>
      <c r="L336" s="33"/>
      <c r="M336" s="1247" t="str">
        <f>IF(S334=TRUE,T334,"")</f>
        <v/>
      </c>
      <c r="N336" s="1248"/>
      <c r="O336" s="46"/>
      <c r="P336" s="30"/>
      <c r="Q336" s="42" t="str">
        <f>EUconst_CNTR_SourceCategory&amp;C334</f>
        <v>SourceCategory_M4</v>
      </c>
      <c r="R336" s="30"/>
      <c r="S336" s="30"/>
      <c r="T336" s="30"/>
      <c r="U336" s="30"/>
      <c r="V336" s="30"/>
      <c r="W336" s="30"/>
      <c r="X336" s="30"/>
      <c r="Y336" s="30"/>
    </row>
    <row r="337" spans="1:25" s="32" customFormat="1" ht="5.0999999999999996" customHeight="1" x14ac:dyDescent="0.2">
      <c r="A337" s="30"/>
      <c r="D337" s="258"/>
      <c r="O337" s="46"/>
      <c r="P337" s="30"/>
      <c r="Q337" s="30"/>
      <c r="R337" s="30"/>
      <c r="S337" s="30"/>
      <c r="T337" s="30"/>
      <c r="U337" s="30"/>
      <c r="V337" s="30"/>
      <c r="W337" s="30"/>
      <c r="X337" s="30"/>
      <c r="Y337" s="30"/>
    </row>
    <row r="338" spans="1:25" s="32" customFormat="1" ht="12.75" customHeight="1" x14ac:dyDescent="0.2">
      <c r="A338" s="30"/>
      <c r="D338" s="1217" t="str">
        <f>Translations!$B$446</f>
        <v>Asistență automată privind nivelurile aplicabile:</v>
      </c>
      <c r="E338" s="1217"/>
      <c r="F338" s="1217"/>
      <c r="G338" s="1217"/>
      <c r="H338" s="1217"/>
      <c r="I338" s="1217"/>
      <c r="J338" s="1217"/>
      <c r="K338" s="1217"/>
      <c r="L338" s="1217"/>
      <c r="M338" s="1217"/>
      <c r="N338" s="1217"/>
      <c r="O338" s="46"/>
      <c r="P338" s="30"/>
      <c r="Q338" s="30"/>
      <c r="R338" s="30"/>
      <c r="S338" s="30"/>
      <c r="T338" s="30"/>
      <c r="U338" s="30"/>
      <c r="V338" s="30"/>
      <c r="W338" s="30"/>
      <c r="X338" s="30"/>
      <c r="Y338" s="30"/>
    </row>
    <row r="339" spans="1:25" s="32" customFormat="1" ht="4.5" customHeight="1" x14ac:dyDescent="0.2">
      <c r="A339" s="30"/>
      <c r="D339" s="31"/>
      <c r="E339" s="155"/>
      <c r="F339" s="155"/>
      <c r="G339" s="155"/>
      <c r="H339" s="155"/>
      <c r="I339" s="155"/>
      <c r="J339" s="155"/>
      <c r="K339" s="155"/>
      <c r="L339" s="155"/>
      <c r="M339" s="155"/>
      <c r="N339" s="155"/>
      <c r="O339" s="46"/>
      <c r="P339" s="30"/>
      <c r="Q339" s="30"/>
      <c r="R339" s="30"/>
      <c r="S339" s="30"/>
      <c r="T339" s="30"/>
      <c r="U339" s="30"/>
      <c r="V339" s="30"/>
      <c r="W339" s="30"/>
      <c r="X339" s="30"/>
      <c r="Y339" s="30"/>
    </row>
    <row r="340" spans="1:25" s="32" customFormat="1" ht="5.0999999999999996" customHeight="1" x14ac:dyDescent="0.2">
      <c r="A340" s="30"/>
      <c r="D340" s="31"/>
      <c r="O340" s="46"/>
      <c r="P340" s="30"/>
      <c r="Q340" s="30"/>
      <c r="R340" s="30"/>
      <c r="S340" s="30"/>
      <c r="T340" s="30"/>
      <c r="U340" s="30"/>
      <c r="V340" s="30"/>
      <c r="W340" s="30"/>
      <c r="X340" s="30"/>
      <c r="Y340" s="30"/>
    </row>
    <row r="341" spans="1:25" s="32" customFormat="1" ht="60" customHeight="1" x14ac:dyDescent="0.2">
      <c r="A341" s="30"/>
      <c r="D341" s="31"/>
      <c r="E341" s="1241" t="str">
        <f>IF(H334="","",INDEX(EUconst_CEMSTiersMsg,MATCH(Q341,EUconst_CEMSTiers,0)))</f>
        <v/>
      </c>
      <c r="F341" s="1242"/>
      <c r="G341" s="1242"/>
      <c r="H341" s="1242"/>
      <c r="I341" s="1242"/>
      <c r="J341" s="1242"/>
      <c r="K341" s="1242"/>
      <c r="L341" s="1242"/>
      <c r="M341" s="1242"/>
      <c r="N341" s="1243"/>
      <c r="O341" s="46"/>
      <c r="P341" s="6"/>
      <c r="Q341" s="242" t="str">
        <f>IF(CNTR_SmallEmitter=TRUE,EUconst_CNTR_SmallEmitter,EUconst_CNTR_NoSmallEmitter) &amp; "_" &amp; IF(M336="",1,MATCH(M336,SourceCategoryCEMS,0))</f>
        <v>NoSmallEmitter__1</v>
      </c>
      <c r="R341" s="30"/>
      <c r="S341" s="30"/>
      <c r="T341" s="30"/>
      <c r="U341" s="30"/>
      <c r="V341" s="30"/>
      <c r="W341" s="30"/>
      <c r="X341" s="30"/>
      <c r="Y341" s="30"/>
    </row>
    <row r="342" spans="1:25" s="32" customFormat="1" ht="12.75" customHeight="1" x14ac:dyDescent="0.2">
      <c r="A342" s="30"/>
      <c r="D342" s="31"/>
      <c r="O342" s="46"/>
      <c r="P342" s="30"/>
      <c r="Q342" s="30"/>
      <c r="R342" s="30"/>
      <c r="S342" s="30"/>
      <c r="T342" s="30"/>
      <c r="U342" s="30"/>
      <c r="V342" s="30"/>
      <c r="W342" s="30"/>
      <c r="X342" s="30"/>
      <c r="Y342" s="30"/>
    </row>
    <row r="343" spans="1:25" s="32" customFormat="1" ht="15" customHeight="1" x14ac:dyDescent="0.2">
      <c r="A343" s="30"/>
      <c r="D343" s="1217" t="str">
        <f>Translations!$B$590</f>
        <v>Instrumente și niveluri:</v>
      </c>
      <c r="E343" s="1217"/>
      <c r="F343" s="1217"/>
      <c r="G343" s="1217"/>
      <c r="H343" s="1217"/>
      <c r="I343" s="1217"/>
      <c r="J343" s="1217"/>
      <c r="K343" s="1217"/>
      <c r="L343" s="1217"/>
      <c r="M343" s="1217"/>
      <c r="N343" s="1217"/>
      <c r="O343" s="46"/>
      <c r="P343" s="30"/>
      <c r="Q343" s="30"/>
      <c r="R343" s="30"/>
      <c r="S343" s="30"/>
      <c r="T343" s="30"/>
      <c r="U343" s="30"/>
      <c r="V343" s="30"/>
      <c r="W343" s="30"/>
      <c r="X343" s="30"/>
      <c r="Y343" s="30"/>
    </row>
    <row r="344" spans="1:25" s="32" customFormat="1" ht="5.0999999999999996" customHeight="1" x14ac:dyDescent="0.2">
      <c r="A344" s="30"/>
      <c r="D344" s="31"/>
      <c r="O344" s="46"/>
      <c r="P344" s="30"/>
      <c r="Q344" s="30"/>
      <c r="R344" s="30"/>
      <c r="S344" s="30"/>
      <c r="T344" s="30"/>
      <c r="U344" s="30"/>
      <c r="V344" s="30"/>
      <c r="W344" s="30"/>
      <c r="X344" s="30"/>
      <c r="Y344" s="30"/>
    </row>
    <row r="345" spans="1:25" s="32" customFormat="1" ht="12.75" customHeight="1" x14ac:dyDescent="0.2">
      <c r="A345" s="30"/>
      <c r="D345" s="31" t="s">
        <v>313</v>
      </c>
      <c r="E345" s="33" t="str">
        <f>Translations!$B$472</f>
        <v>Instrumente de măsură utilizate:</v>
      </c>
      <c r="H345" s="250"/>
      <c r="I345" s="250"/>
      <c r="J345" s="250"/>
      <c r="K345" s="250"/>
      <c r="L345" s="250"/>
      <c r="O345" s="46"/>
      <c r="P345" s="30"/>
      <c r="Q345" s="30"/>
      <c r="R345" s="30"/>
      <c r="S345" s="30"/>
      <c r="T345" s="30"/>
      <c r="U345" s="30"/>
      <c r="V345" s="30"/>
      <c r="W345" s="30"/>
      <c r="X345" s="30"/>
      <c r="Y345" s="30"/>
    </row>
    <row r="346" spans="1:25" s="32" customFormat="1" ht="5.0999999999999996" customHeight="1" x14ac:dyDescent="0.2">
      <c r="A346" s="30"/>
      <c r="D346" s="31"/>
      <c r="E346" s="33"/>
      <c r="O346" s="46"/>
      <c r="P346" s="6"/>
      <c r="Q346" s="30"/>
      <c r="R346" s="30"/>
      <c r="S346" s="30"/>
      <c r="T346" s="30"/>
      <c r="U346" s="30"/>
      <c r="V346" s="30"/>
      <c r="W346" s="30"/>
      <c r="X346" s="30"/>
      <c r="Y346" s="30"/>
    </row>
    <row r="347" spans="1:25" s="32" customFormat="1" x14ac:dyDescent="0.2">
      <c r="A347" s="30"/>
      <c r="D347" s="31"/>
      <c r="E347" s="32" t="str">
        <f>Translations!$B$475</f>
        <v>Observație/Descrierea metodei, dacă se folosesc mai multe instrumente:</v>
      </c>
      <c r="I347" s="12"/>
      <c r="O347" s="46"/>
      <c r="P347" s="30"/>
      <c r="Q347" s="30"/>
      <c r="R347" s="30"/>
      <c r="S347" s="30"/>
      <c r="T347" s="30"/>
      <c r="U347" s="30"/>
      <c r="V347" s="30"/>
      <c r="W347" s="30"/>
      <c r="X347" s="30"/>
      <c r="Y347" s="30"/>
    </row>
    <row r="348" spans="1:25" s="32" customFormat="1" ht="5.0999999999999996" customHeight="1" x14ac:dyDescent="0.2">
      <c r="A348" s="30"/>
      <c r="D348" s="31"/>
      <c r="E348" s="156"/>
      <c r="F348" s="156"/>
      <c r="G348" s="156"/>
      <c r="H348" s="156"/>
      <c r="I348" s="156"/>
      <c r="J348" s="156"/>
      <c r="K348" s="156"/>
      <c r="L348" s="156"/>
      <c r="M348" s="156"/>
      <c r="N348" s="156"/>
      <c r="O348" s="46"/>
      <c r="P348" s="6"/>
      <c r="Q348" s="30"/>
      <c r="R348" s="30"/>
      <c r="S348" s="30"/>
      <c r="T348" s="30"/>
      <c r="U348" s="30"/>
      <c r="V348" s="30"/>
      <c r="W348" s="30"/>
      <c r="X348" s="30"/>
      <c r="Y348" s="30"/>
    </row>
    <row r="349" spans="1:25" s="32" customFormat="1" ht="12.75" customHeight="1" x14ac:dyDescent="0.2">
      <c r="A349" s="30"/>
      <c r="D349" s="31"/>
      <c r="E349" s="1279"/>
      <c r="F349" s="1230"/>
      <c r="G349" s="1230"/>
      <c r="H349" s="1230"/>
      <c r="I349" s="1230"/>
      <c r="J349" s="1230"/>
      <c r="K349" s="1230"/>
      <c r="L349" s="1230"/>
      <c r="M349" s="1230"/>
      <c r="N349" s="1231"/>
      <c r="O349" s="46"/>
      <c r="P349" s="30"/>
      <c r="Q349" s="30"/>
      <c r="R349" s="30"/>
      <c r="S349" s="30"/>
      <c r="T349" s="30"/>
      <c r="U349" s="30"/>
      <c r="V349" s="30"/>
      <c r="W349" s="30"/>
      <c r="X349" s="30"/>
      <c r="Y349" s="30"/>
    </row>
    <row r="350" spans="1:25" s="32" customFormat="1" x14ac:dyDescent="0.2">
      <c r="A350" s="30"/>
      <c r="D350" s="31"/>
      <c r="E350" s="1232"/>
      <c r="F350" s="1233"/>
      <c r="G350" s="1233"/>
      <c r="H350" s="1233"/>
      <c r="I350" s="1233"/>
      <c r="J350" s="1233"/>
      <c r="K350" s="1233"/>
      <c r="L350" s="1233"/>
      <c r="M350" s="1233"/>
      <c r="N350" s="1234"/>
      <c r="O350" s="46"/>
      <c r="P350" s="30"/>
      <c r="Q350" s="30"/>
      <c r="R350" s="30"/>
      <c r="S350" s="30"/>
      <c r="T350" s="30"/>
      <c r="U350" s="30"/>
      <c r="V350" s="30"/>
      <c r="W350" s="30"/>
      <c r="X350" s="30"/>
      <c r="Y350" s="30"/>
    </row>
    <row r="351" spans="1:25" s="32" customFormat="1" x14ac:dyDescent="0.2">
      <c r="A351" s="30"/>
      <c r="D351" s="31"/>
      <c r="E351" s="1235"/>
      <c r="F351" s="1236"/>
      <c r="G351" s="1236"/>
      <c r="H351" s="1236"/>
      <c r="I351" s="1236"/>
      <c r="J351" s="1236"/>
      <c r="K351" s="1236"/>
      <c r="L351" s="1236"/>
      <c r="M351" s="1236"/>
      <c r="N351" s="1237"/>
      <c r="O351" s="46"/>
      <c r="P351" s="30"/>
      <c r="Q351" s="30"/>
      <c r="R351" s="30"/>
      <c r="S351" s="30"/>
      <c r="T351" s="30"/>
      <c r="U351" s="30"/>
      <c r="V351" s="30"/>
      <c r="W351" s="30"/>
      <c r="X351" s="30"/>
      <c r="Y351" s="30"/>
    </row>
    <row r="352" spans="1:25" s="32" customFormat="1" x14ac:dyDescent="0.2">
      <c r="A352" s="30"/>
      <c r="D352" s="31"/>
      <c r="O352" s="46"/>
      <c r="P352" s="30"/>
      <c r="Q352" s="30"/>
      <c r="R352" s="30"/>
      <c r="S352" s="30" t="s">
        <v>142</v>
      </c>
      <c r="T352" s="30"/>
      <c r="U352" s="30"/>
      <c r="V352" s="30"/>
      <c r="W352" s="30"/>
      <c r="X352" s="30"/>
      <c r="Y352" s="30"/>
    </row>
    <row r="353" spans="1:25" s="32" customFormat="1" x14ac:dyDescent="0.2">
      <c r="A353" s="30"/>
      <c r="D353" s="31" t="s">
        <v>186</v>
      </c>
      <c r="E353" s="35" t="str">
        <f>Translations!$B$595</f>
        <v>Nivelul minim cerut:</v>
      </c>
      <c r="H353" s="40" t="str">
        <f>IF(H334="","",IF(CNTR_Category="A",INDEX(EUconst_CEMSMinimumTiers,MATCH(M334,EUconst_CEMSTypes,0)),INDEX(EUconst_CEMSHighestTiers,MATCH(M334,EUconst_CEMSTypes,0))))</f>
        <v/>
      </c>
      <c r="I353" s="36" t="str">
        <f>IF(H353="","",IF(S353=0,EUconst_NA,IF(ISERROR(S353),"",EUconst_MsgTierActivityLevel &amp; " " &amp;S353)))</f>
        <v/>
      </c>
      <c r="J353" s="37"/>
      <c r="K353" s="37"/>
      <c r="L353" s="37"/>
      <c r="M353" s="37"/>
      <c r="N353" s="38"/>
      <c r="O353" s="46"/>
      <c r="P353" s="30"/>
      <c r="Q353" s="290"/>
      <c r="R353" s="30"/>
      <c r="S353" s="42" t="str">
        <f>IF(H353="","",IF(H353=EUconst_NA,"",INDEX(EUwideConstants!$H$695:$M$698,MATCH(M334,EUconst_CEMSTypes,0),MATCH(H353,CNTR_TierList,0))))</f>
        <v/>
      </c>
      <c r="T353" s="30"/>
      <c r="U353" s="30"/>
      <c r="V353" s="30"/>
      <c r="W353" s="30"/>
      <c r="X353" s="30"/>
      <c r="Y353" s="30"/>
    </row>
    <row r="354" spans="1:25" s="32" customFormat="1" x14ac:dyDescent="0.2">
      <c r="A354" s="30"/>
      <c r="D354" s="31" t="s">
        <v>314</v>
      </c>
      <c r="E354" s="35" t="str">
        <f>Translations!$B$596</f>
        <v>Nivelul utilizat:</v>
      </c>
      <c r="H354" s="227"/>
      <c r="I354" s="36" t="str">
        <f>IF(OR(ISBLANK(H354),H354=EUconst_NoTier),"",IF(S354=EUconst_NA,EUconst_NA,IF(ISERROR(S354),"",EUconst_MsgTierActivityLevel &amp; " " &amp;S354)))</f>
        <v/>
      </c>
      <c r="J354" s="37"/>
      <c r="K354" s="37"/>
      <c r="L354" s="37"/>
      <c r="M354" s="37"/>
      <c r="N354" s="38"/>
      <c r="O354" s="46"/>
      <c r="P354" s="30"/>
      <c r="Q354" s="290"/>
      <c r="R354" s="30"/>
      <c r="S354" s="42" t="str">
        <f>IF(H354="","",IF(H354=EUconst_NA,"",INDEX(EUwideConstants!$H$695:$M$698,MATCH(M334,EUconst_CEMSTypes,0),MATCH(H354,CNTR_TierList,0))))</f>
        <v/>
      </c>
      <c r="T354" s="30"/>
      <c r="U354" s="30"/>
      <c r="V354" s="30"/>
      <c r="W354" s="30"/>
      <c r="X354" s="30"/>
      <c r="Y354" s="30"/>
    </row>
    <row r="355" spans="1:25" s="32" customFormat="1" x14ac:dyDescent="0.2">
      <c r="A355" s="30"/>
      <c r="D355" s="31" t="s">
        <v>315</v>
      </c>
      <c r="E355" s="35" t="str">
        <f>Translations!$B$479</f>
        <v>Incertitudine constatată:</v>
      </c>
      <c r="H355" s="472"/>
      <c r="I355" s="35" t="str">
        <f>Translations!$B$480</f>
        <v>Observație:</v>
      </c>
      <c r="J355" s="583"/>
      <c r="K355" s="229"/>
      <c r="L355" s="229"/>
      <c r="M355" s="229"/>
      <c r="N355" s="230"/>
      <c r="O355" s="46"/>
      <c r="P355" s="30"/>
      <c r="Q355" s="30"/>
      <c r="R355" s="30"/>
      <c r="S355" s="30"/>
      <c r="T355" s="30"/>
      <c r="U355" s="30"/>
      <c r="V355" s="30"/>
      <c r="W355" s="30"/>
      <c r="X355" s="30"/>
      <c r="Y355" s="30"/>
    </row>
    <row r="356" spans="1:25" s="32" customFormat="1" x14ac:dyDescent="0.2">
      <c r="A356" s="30"/>
      <c r="D356" s="31"/>
      <c r="E356" s="156"/>
      <c r="F356" s="156"/>
      <c r="G356" s="156"/>
      <c r="H356" s="156"/>
      <c r="I356" s="156"/>
      <c r="J356" s="156"/>
      <c r="K356" s="156"/>
      <c r="L356" s="156"/>
      <c r="M356" s="156"/>
      <c r="N356" s="156"/>
      <c r="O356" s="46"/>
      <c r="P356" s="30"/>
      <c r="Q356" s="30"/>
      <c r="R356" s="30"/>
      <c r="S356" s="30"/>
      <c r="T356" s="30"/>
      <c r="U356" s="30"/>
      <c r="V356" s="30"/>
      <c r="W356" s="30"/>
      <c r="X356" s="30"/>
      <c r="Y356" s="30"/>
    </row>
    <row r="357" spans="1:25" s="32" customFormat="1" ht="15" x14ac:dyDescent="0.2">
      <c r="A357" s="30"/>
      <c r="D357" s="1217" t="str">
        <f>Translations!$B$599</f>
        <v>Standarde și proceduri:</v>
      </c>
      <c r="E357" s="1217"/>
      <c r="F357" s="1217"/>
      <c r="G357" s="1217"/>
      <c r="H357" s="1217"/>
      <c r="I357" s="1217"/>
      <c r="J357" s="1217"/>
      <c r="K357" s="1217"/>
      <c r="L357" s="1217"/>
      <c r="M357" s="1217"/>
      <c r="N357" s="1217"/>
      <c r="O357" s="46"/>
      <c r="P357" s="30"/>
      <c r="Q357" s="30"/>
      <c r="R357" s="30"/>
      <c r="S357" s="30"/>
      <c r="T357" s="30"/>
      <c r="U357" s="30"/>
      <c r="V357" s="30"/>
      <c r="W357" s="30"/>
      <c r="X357" s="30"/>
      <c r="Y357" s="30"/>
    </row>
    <row r="358" spans="1:25" s="32" customFormat="1" ht="5.0999999999999996" customHeight="1" x14ac:dyDescent="0.2">
      <c r="A358" s="30"/>
      <c r="D358" s="31"/>
      <c r="E358" s="156"/>
      <c r="F358" s="156"/>
      <c r="G358" s="156"/>
      <c r="H358" s="156"/>
      <c r="I358" s="156"/>
      <c r="J358" s="156"/>
      <c r="K358" s="156"/>
      <c r="L358" s="156"/>
      <c r="M358" s="156"/>
      <c r="N358" s="156"/>
      <c r="O358" s="46"/>
      <c r="P358" s="30"/>
      <c r="Q358" s="30"/>
      <c r="R358" s="30"/>
      <c r="S358" s="30"/>
      <c r="T358" s="30"/>
      <c r="U358" s="30"/>
      <c r="V358" s="30"/>
      <c r="W358" s="30"/>
      <c r="X358" s="30"/>
      <c r="Y358" s="30"/>
    </row>
    <row r="359" spans="1:25" s="32" customFormat="1" x14ac:dyDescent="0.2">
      <c r="A359" s="30"/>
      <c r="D359" s="31" t="s">
        <v>312</v>
      </c>
      <c r="E359" s="1114" t="str">
        <f>Translations!$B$600</f>
        <v>Standarde aplicate și orice abatere de la standardele respective</v>
      </c>
      <c r="F359" s="1114"/>
      <c r="G359" s="1114"/>
      <c r="H359" s="1114"/>
      <c r="I359" s="1114"/>
      <c r="J359" s="1114"/>
      <c r="K359" s="1114"/>
      <c r="L359" s="1114"/>
      <c r="M359" s="1114"/>
      <c r="N359" s="1114"/>
      <c r="O359" s="46"/>
      <c r="P359" s="30"/>
      <c r="Q359" s="30"/>
      <c r="R359" s="30"/>
      <c r="S359" s="30"/>
      <c r="T359" s="30"/>
      <c r="U359" s="30"/>
      <c r="V359" s="30"/>
      <c r="W359" s="30"/>
      <c r="X359" s="30"/>
      <c r="Y359" s="30"/>
    </row>
    <row r="360" spans="1:25" s="32" customFormat="1" x14ac:dyDescent="0.2">
      <c r="A360" s="30"/>
      <c r="D360" s="31"/>
      <c r="E360" s="1046" t="str">
        <f>Translations!$B$601</f>
        <v>Folosiți trimiteri la tabelul 9(e) de mai sus, după caz.</v>
      </c>
      <c r="F360" s="1046"/>
      <c r="G360" s="1046"/>
      <c r="H360" s="1046"/>
      <c r="I360" s="1046"/>
      <c r="J360" s="1046"/>
      <c r="K360" s="1046"/>
      <c r="L360" s="1046"/>
      <c r="M360" s="1046"/>
      <c r="N360" s="1046"/>
      <c r="O360" s="46"/>
      <c r="P360" s="30"/>
      <c r="Q360" s="30"/>
      <c r="R360" s="30"/>
      <c r="S360" s="30"/>
      <c r="T360" s="30"/>
      <c r="U360" s="30"/>
      <c r="V360" s="30"/>
      <c r="W360" s="30"/>
      <c r="X360" s="30"/>
      <c r="Y360" s="30"/>
    </row>
    <row r="361" spans="1:25" s="32" customFormat="1" ht="5.0999999999999996" customHeight="1" x14ac:dyDescent="0.2">
      <c r="A361" s="30"/>
      <c r="D361" s="31"/>
      <c r="O361" s="46"/>
      <c r="P361" s="30"/>
      <c r="Q361" s="30"/>
      <c r="R361" s="30"/>
      <c r="S361" s="30"/>
      <c r="T361" s="30"/>
      <c r="U361" s="30"/>
      <c r="V361" s="30"/>
      <c r="W361" s="30"/>
      <c r="X361" s="30"/>
      <c r="Y361" s="30"/>
    </row>
    <row r="362" spans="1:25" s="32" customFormat="1" ht="12.75" customHeight="1" x14ac:dyDescent="0.2">
      <c r="A362" s="30"/>
      <c r="D362" s="31"/>
      <c r="E362" s="1279"/>
      <c r="F362" s="1230"/>
      <c r="G362" s="1230"/>
      <c r="H362" s="1230"/>
      <c r="I362" s="1230"/>
      <c r="J362" s="1230"/>
      <c r="K362" s="1230"/>
      <c r="L362" s="1230"/>
      <c r="M362" s="1230"/>
      <c r="N362" s="1231"/>
      <c r="O362" s="46"/>
      <c r="P362" s="30"/>
      <c r="Q362" s="30"/>
      <c r="R362" s="30"/>
      <c r="S362" s="30"/>
      <c r="T362" s="30"/>
      <c r="U362" s="30"/>
      <c r="V362" s="30"/>
      <c r="W362" s="30"/>
      <c r="X362" s="30"/>
      <c r="Y362" s="30"/>
    </row>
    <row r="363" spans="1:25" s="32" customFormat="1" x14ac:dyDescent="0.2">
      <c r="A363" s="30"/>
      <c r="D363" s="31"/>
      <c r="E363" s="1232"/>
      <c r="F363" s="1233"/>
      <c r="G363" s="1233"/>
      <c r="H363" s="1233"/>
      <c r="I363" s="1233"/>
      <c r="J363" s="1233"/>
      <c r="K363" s="1233"/>
      <c r="L363" s="1233"/>
      <c r="M363" s="1233"/>
      <c r="N363" s="1234"/>
      <c r="O363" s="46"/>
      <c r="P363" s="30"/>
      <c r="Q363" s="30"/>
      <c r="R363" s="30"/>
      <c r="S363" s="30"/>
      <c r="T363" s="30"/>
      <c r="U363" s="30"/>
      <c r="V363" s="30"/>
      <c r="W363" s="30"/>
      <c r="X363" s="30"/>
      <c r="Y363" s="30"/>
    </row>
    <row r="364" spans="1:25" s="32" customFormat="1" x14ac:dyDescent="0.2">
      <c r="A364" s="30"/>
      <c r="D364" s="31"/>
      <c r="E364" s="1235"/>
      <c r="F364" s="1236"/>
      <c r="G364" s="1236"/>
      <c r="H364" s="1236"/>
      <c r="I364" s="1236"/>
      <c r="J364" s="1236"/>
      <c r="K364" s="1236"/>
      <c r="L364" s="1236"/>
      <c r="M364" s="1236"/>
      <c r="N364" s="1237"/>
      <c r="O364" s="46"/>
      <c r="P364" s="30"/>
      <c r="Q364" s="30"/>
      <c r="R364" s="30"/>
      <c r="S364" s="30"/>
      <c r="T364" s="30"/>
      <c r="U364" s="30"/>
      <c r="V364" s="30"/>
      <c r="W364" s="30"/>
      <c r="X364" s="30"/>
      <c r="Y364" s="30"/>
    </row>
    <row r="365" spans="1:25" s="32" customFormat="1" x14ac:dyDescent="0.2">
      <c r="A365" s="30"/>
      <c r="D365" s="31"/>
      <c r="O365" s="46"/>
      <c r="P365" s="30"/>
      <c r="Q365" s="30"/>
      <c r="R365" s="30"/>
      <c r="S365" s="30"/>
      <c r="T365" s="30"/>
      <c r="U365" s="30"/>
      <c r="V365" s="30"/>
      <c r="W365" s="30"/>
      <c r="X365" s="30"/>
      <c r="Y365" s="30"/>
    </row>
    <row r="366" spans="1:25" s="32" customFormat="1" x14ac:dyDescent="0.2">
      <c r="A366" s="30"/>
      <c r="D366" s="31" t="s">
        <v>405</v>
      </c>
      <c r="E366" s="1114" t="str">
        <f>Translations!$B$602</f>
        <v>Trimiteri la proceduri</v>
      </c>
      <c r="F366" s="1114"/>
      <c r="G366" s="1114"/>
      <c r="H366" s="1114"/>
      <c r="I366" s="1114"/>
      <c r="J366" s="1114"/>
      <c r="K366" s="1114"/>
      <c r="L366" s="1114"/>
      <c r="M366" s="1114"/>
      <c r="N366" s="1114"/>
      <c r="O366" s="46"/>
      <c r="P366" s="30"/>
      <c r="Q366" s="30"/>
      <c r="R366" s="30"/>
      <c r="S366" s="30"/>
      <c r="T366" s="30"/>
      <c r="U366" s="30"/>
      <c r="V366" s="30"/>
      <c r="W366" s="30"/>
      <c r="X366" s="30"/>
      <c r="Y366" s="30"/>
    </row>
    <row r="367" spans="1:25" s="32" customFormat="1" ht="5.0999999999999996" customHeight="1" x14ac:dyDescent="0.2">
      <c r="A367" s="30"/>
      <c r="D367" s="31"/>
      <c r="O367" s="46"/>
      <c r="P367" s="30"/>
      <c r="Q367" s="30"/>
      <c r="R367" s="30"/>
      <c r="S367" s="30"/>
      <c r="T367" s="30"/>
      <c r="U367" s="30"/>
      <c r="V367" s="30"/>
      <c r="W367" s="30"/>
      <c r="X367" s="30"/>
      <c r="Y367" s="30"/>
    </row>
    <row r="368" spans="1:25" s="32" customFormat="1" x14ac:dyDescent="0.2">
      <c r="A368" s="30"/>
      <c r="D368" s="31"/>
      <c r="E368" s="259" t="s">
        <v>316</v>
      </c>
      <c r="F368" s="1278" t="str">
        <f>Translations!$B$604</f>
        <v>Orice formulă de calcul utilizată pentru agregarea datelor și pentru determinarea emisiilor anuale</v>
      </c>
      <c r="G368" s="1278"/>
      <c r="H368" s="1278"/>
      <c r="I368" s="1278"/>
      <c r="J368" s="1278"/>
      <c r="K368" s="1278"/>
      <c r="L368" s="1278"/>
      <c r="M368" s="1278"/>
      <c r="N368" s="1278"/>
      <c r="O368" s="46"/>
      <c r="P368" s="30"/>
      <c r="Q368" s="30"/>
      <c r="R368" s="30"/>
      <c r="S368" s="30"/>
      <c r="T368" s="30"/>
      <c r="U368" s="30"/>
      <c r="V368" s="30"/>
      <c r="W368" s="30"/>
      <c r="X368" s="30"/>
      <c r="Y368" s="30"/>
    </row>
    <row r="369" spans="1:25" s="32" customFormat="1" x14ac:dyDescent="0.2">
      <c r="A369" s="30"/>
      <c r="D369" s="31"/>
      <c r="E369" s="33"/>
      <c r="F369" s="1124"/>
      <c r="G369" s="1213"/>
      <c r="H369" s="1213"/>
      <c r="I369" s="1213"/>
      <c r="J369" s="1213"/>
      <c r="K369" s="1213"/>
      <c r="L369" s="1213"/>
      <c r="M369" s="1213"/>
      <c r="N369" s="1125"/>
      <c r="O369" s="46"/>
      <c r="P369" s="30"/>
      <c r="Q369" s="30"/>
      <c r="R369" s="30"/>
      <c r="S369" s="30"/>
      <c r="T369" s="30"/>
      <c r="U369" s="30"/>
      <c r="V369" s="30"/>
      <c r="W369" s="30"/>
      <c r="X369" s="30"/>
      <c r="Y369" s="30"/>
    </row>
    <row r="370" spans="1:25" s="32" customFormat="1" ht="5.0999999999999996" customHeight="1" x14ac:dyDescent="0.2">
      <c r="A370" s="30"/>
      <c r="D370" s="31"/>
      <c r="E370" s="33"/>
      <c r="F370" s="33"/>
      <c r="G370" s="33"/>
      <c r="H370" s="33"/>
      <c r="I370" s="33"/>
      <c r="L370" s="28"/>
      <c r="O370" s="46"/>
      <c r="P370" s="30"/>
      <c r="Q370" s="30"/>
      <c r="R370" s="30"/>
      <c r="S370" s="30"/>
      <c r="T370" s="30"/>
      <c r="U370" s="30"/>
      <c r="V370" s="30"/>
      <c r="W370" s="30"/>
      <c r="X370" s="30"/>
      <c r="Y370" s="30"/>
    </row>
    <row r="371" spans="1:25" s="32" customFormat="1" ht="25.5" customHeight="1" x14ac:dyDescent="0.2">
      <c r="A371" s="30"/>
      <c r="D371" s="31"/>
      <c r="E371" s="259" t="s">
        <v>317</v>
      </c>
      <c r="F371" s="911" t="str">
        <f>Translations!$B$605</f>
        <v>Metodă utilizată pentru determinarea calculul orelor valabile sau perioadelor de referință mai scurte pentru fiecare parametru [utilizând pragul menționat la articolul 44 alineatul (2)] și pentru înlocuirea datelor lipsă în conformitate cu articolul 45]</v>
      </c>
      <c r="G371" s="911"/>
      <c r="H371" s="911"/>
      <c r="I371" s="911"/>
      <c r="J371" s="911"/>
      <c r="K371" s="911"/>
      <c r="L371" s="911"/>
      <c r="M371" s="911"/>
      <c r="N371" s="911"/>
      <c r="O371" s="46"/>
      <c r="P371" s="30"/>
      <c r="Q371" s="30"/>
      <c r="R371" s="30"/>
      <c r="S371" s="30"/>
      <c r="T371" s="30"/>
      <c r="U371" s="30"/>
      <c r="V371" s="30"/>
      <c r="W371" s="30"/>
      <c r="X371" s="30"/>
      <c r="Y371" s="30"/>
    </row>
    <row r="372" spans="1:25" s="32" customFormat="1" x14ac:dyDescent="0.2">
      <c r="A372" s="30"/>
      <c r="D372" s="31"/>
      <c r="E372" s="33"/>
      <c r="F372" s="1124"/>
      <c r="G372" s="1213"/>
      <c r="H372" s="1213"/>
      <c r="I372" s="1213"/>
      <c r="J372" s="1213"/>
      <c r="K372" s="1213"/>
      <c r="L372" s="1213"/>
      <c r="M372" s="1213"/>
      <c r="N372" s="1125"/>
      <c r="O372" s="46"/>
      <c r="P372" s="30"/>
      <c r="Q372" s="30"/>
      <c r="R372" s="30"/>
      <c r="S372" s="30"/>
      <c r="T372" s="30"/>
      <c r="U372" s="30"/>
      <c r="V372" s="30"/>
      <c r="W372" s="30"/>
      <c r="X372" s="30"/>
      <c r="Y372" s="30"/>
    </row>
    <row r="373" spans="1:25" s="32" customFormat="1" ht="5.0999999999999996" customHeight="1" x14ac:dyDescent="0.2">
      <c r="A373" s="30"/>
      <c r="D373" s="31"/>
      <c r="E373" s="33"/>
      <c r="F373" s="33"/>
      <c r="G373" s="33"/>
      <c r="H373" s="33"/>
      <c r="I373" s="33"/>
      <c r="L373" s="28"/>
      <c r="O373" s="46"/>
      <c r="P373" s="30"/>
      <c r="Q373" s="30"/>
      <c r="R373" s="30"/>
      <c r="S373" s="30"/>
      <c r="T373" s="30"/>
      <c r="U373" s="30"/>
      <c r="V373" s="30"/>
      <c r="W373" s="30"/>
      <c r="X373" s="30"/>
      <c r="Y373" s="30"/>
    </row>
    <row r="374" spans="1:25" s="32" customFormat="1" x14ac:dyDescent="0.2">
      <c r="A374" s="30"/>
      <c r="D374" s="31"/>
      <c r="E374" s="259" t="s">
        <v>475</v>
      </c>
      <c r="F374" s="1278" t="str">
        <f>Translations!$B$606</f>
        <v>Calcularea debitului gazelor de ardere, dacă este cazul</v>
      </c>
      <c r="G374" s="1278"/>
      <c r="H374" s="1278"/>
      <c r="I374" s="1278"/>
      <c r="J374" s="1278"/>
      <c r="K374" s="1278"/>
      <c r="L374" s="1278"/>
      <c r="M374" s="1278"/>
      <c r="N374" s="1278"/>
      <c r="O374" s="46"/>
      <c r="P374" s="30"/>
      <c r="Q374" s="30"/>
      <c r="R374" s="30"/>
      <c r="S374" s="30"/>
      <c r="T374" s="30"/>
      <c r="U374" s="30"/>
      <c r="V374" s="30"/>
      <c r="W374" s="30"/>
      <c r="X374" s="30"/>
      <c r="Y374" s="30"/>
    </row>
    <row r="375" spans="1:25" s="32" customFormat="1" x14ac:dyDescent="0.2">
      <c r="A375" s="30"/>
      <c r="D375" s="31"/>
      <c r="E375" s="33"/>
      <c r="F375" s="1124"/>
      <c r="G375" s="1213"/>
      <c r="H375" s="1213"/>
      <c r="I375" s="1213"/>
      <c r="J375" s="1213"/>
      <c r="K375" s="1213"/>
      <c r="L375" s="1213"/>
      <c r="M375" s="1213"/>
      <c r="N375" s="1125"/>
      <c r="O375" s="46"/>
      <c r="P375" s="30"/>
      <c r="Q375" s="30"/>
      <c r="R375" s="30"/>
      <c r="S375" s="30"/>
      <c r="T375" s="30"/>
      <c r="U375" s="30"/>
      <c r="V375" s="30"/>
      <c r="W375" s="30"/>
      <c r="X375" s="30"/>
      <c r="Y375" s="30"/>
    </row>
    <row r="376" spans="1:25" s="32" customFormat="1" ht="5.0999999999999996" customHeight="1" x14ac:dyDescent="0.2">
      <c r="A376" s="30"/>
      <c r="D376" s="31"/>
      <c r="E376" s="33"/>
      <c r="F376" s="61"/>
      <c r="G376" s="33"/>
      <c r="H376" s="33"/>
      <c r="I376" s="33"/>
      <c r="L376" s="28"/>
      <c r="O376" s="46"/>
      <c r="P376" s="30"/>
      <c r="Q376" s="30"/>
      <c r="R376" s="30"/>
      <c r="S376" s="30"/>
      <c r="T376" s="30"/>
      <c r="U376" s="30"/>
      <c r="V376" s="30"/>
      <c r="W376" s="30"/>
      <c r="X376" s="30"/>
      <c r="Y376" s="30"/>
    </row>
    <row r="377" spans="1:25" s="32" customFormat="1" x14ac:dyDescent="0.2">
      <c r="A377" s="30"/>
      <c r="D377" s="31"/>
      <c r="E377" s="259" t="s">
        <v>476</v>
      </c>
      <c r="F377" s="1278" t="str">
        <f>Translations!$B$607</f>
        <v>Determinarea CO2 rezultat din biomasă și scăzut din emisiile de CO2 măsurate, dacă este cazul</v>
      </c>
      <c r="G377" s="1278"/>
      <c r="H377" s="1278"/>
      <c r="I377" s="1278"/>
      <c r="J377" s="1278"/>
      <c r="K377" s="1278"/>
      <c r="L377" s="1278"/>
      <c r="M377" s="1278"/>
      <c r="N377" s="1278"/>
      <c r="O377" s="46"/>
      <c r="P377" s="30"/>
      <c r="Q377" s="30"/>
      <c r="R377" s="30"/>
      <c r="S377" s="30"/>
      <c r="T377" s="30"/>
      <c r="U377" s="30"/>
      <c r="V377" s="30"/>
      <c r="W377" s="30"/>
      <c r="X377" s="30"/>
      <c r="Y377" s="30"/>
    </row>
    <row r="378" spans="1:25" s="32" customFormat="1" x14ac:dyDescent="0.2">
      <c r="A378" s="30"/>
      <c r="D378" s="31"/>
      <c r="E378" s="33"/>
      <c r="F378" s="1124"/>
      <c r="G378" s="1213"/>
      <c r="H378" s="1213"/>
      <c r="I378" s="1213"/>
      <c r="J378" s="1213"/>
      <c r="K378" s="1213"/>
      <c r="L378" s="1213"/>
      <c r="M378" s="1213"/>
      <c r="N378" s="1125"/>
      <c r="O378" s="46"/>
      <c r="P378" s="30"/>
      <c r="Q378" s="30"/>
      <c r="R378" s="30"/>
      <c r="S378" s="30"/>
      <c r="T378" s="30"/>
      <c r="U378" s="30"/>
      <c r="V378" s="30"/>
      <c r="W378" s="30"/>
      <c r="X378" s="30"/>
      <c r="Y378" s="30"/>
    </row>
    <row r="379" spans="1:25" s="32" customFormat="1" ht="5.0999999999999996" customHeight="1" x14ac:dyDescent="0.2">
      <c r="A379" s="30"/>
      <c r="D379" s="31"/>
      <c r="E379" s="33"/>
      <c r="F379" s="33"/>
      <c r="G379" s="33"/>
      <c r="H379" s="33"/>
      <c r="I379" s="33"/>
      <c r="J379" s="273"/>
      <c r="K379" s="273"/>
      <c r="L379" s="273"/>
      <c r="M379" s="273"/>
      <c r="N379" s="273"/>
      <c r="O379" s="46"/>
      <c r="P379" s="30"/>
      <c r="Q379" s="30"/>
      <c r="R379" s="30"/>
      <c r="S379" s="30"/>
      <c r="T379" s="30"/>
      <c r="U379" s="30"/>
      <c r="V379" s="30"/>
      <c r="W379" s="30"/>
      <c r="X379" s="30"/>
      <c r="Y379" s="30"/>
    </row>
    <row r="380" spans="1:25" s="32" customFormat="1" x14ac:dyDescent="0.2">
      <c r="A380" s="30"/>
      <c r="D380" s="31"/>
      <c r="E380" s="259" t="s">
        <v>477</v>
      </c>
      <c r="F380" s="1278" t="str">
        <f>Translations!$B$608</f>
        <v>Calcule de coroborare realizate în conformitate cu articolul 46, dacă este cazul</v>
      </c>
      <c r="G380" s="1278"/>
      <c r="H380" s="1278"/>
      <c r="I380" s="1278"/>
      <c r="J380" s="1278"/>
      <c r="K380" s="1278"/>
      <c r="L380" s="1278"/>
      <c r="M380" s="1278"/>
      <c r="N380" s="1278"/>
      <c r="O380" s="46"/>
      <c r="P380" s="30"/>
      <c r="Q380" s="30"/>
      <c r="R380" s="30"/>
      <c r="S380" s="30"/>
      <c r="T380" s="30"/>
      <c r="U380" s="30"/>
      <c r="V380" s="30"/>
      <c r="W380" s="30"/>
      <c r="X380" s="30"/>
      <c r="Y380" s="30"/>
    </row>
    <row r="381" spans="1:25" s="32" customFormat="1" x14ac:dyDescent="0.2">
      <c r="A381" s="30"/>
      <c r="D381" s="31"/>
      <c r="E381" s="33"/>
      <c r="F381" s="1124"/>
      <c r="G381" s="1213"/>
      <c r="H381" s="1213"/>
      <c r="I381" s="1213"/>
      <c r="J381" s="1213"/>
      <c r="K381" s="1213"/>
      <c r="L381" s="1213"/>
      <c r="M381" s="1213"/>
      <c r="N381" s="1125"/>
      <c r="O381" s="46"/>
      <c r="P381" s="30"/>
      <c r="Q381" s="30"/>
      <c r="R381" s="30"/>
      <c r="S381" s="30"/>
      <c r="T381" s="30"/>
      <c r="U381" s="30"/>
      <c r="V381" s="30"/>
      <c r="W381" s="30"/>
      <c r="X381" s="30"/>
      <c r="Y381" s="30"/>
    </row>
    <row r="382" spans="1:25" s="32" customFormat="1" ht="5.0999999999999996" customHeight="1" x14ac:dyDescent="0.2">
      <c r="A382" s="30"/>
      <c r="D382" s="31"/>
      <c r="E382" s="33"/>
      <c r="F382" s="33"/>
      <c r="G382" s="33"/>
      <c r="H382" s="33"/>
      <c r="I382" s="33"/>
      <c r="L382" s="28"/>
      <c r="O382" s="46"/>
      <c r="P382" s="30"/>
      <c r="Q382" s="30"/>
      <c r="R382" s="30"/>
      <c r="S382" s="30"/>
      <c r="T382" s="30"/>
      <c r="U382" s="30"/>
      <c r="V382" s="30"/>
      <c r="W382" s="30"/>
      <c r="X382" s="30"/>
      <c r="Y382" s="30"/>
    </row>
    <row r="383" spans="1:25" s="32" customFormat="1" ht="15" x14ac:dyDescent="0.2">
      <c r="A383" s="30"/>
      <c r="D383" s="1217" t="str">
        <f>Translations!$B$545</f>
        <v>Observații și explicații:</v>
      </c>
      <c r="E383" s="1217"/>
      <c r="F383" s="1217"/>
      <c r="G383" s="1217"/>
      <c r="H383" s="1217"/>
      <c r="I383" s="1217"/>
      <c r="J383" s="1217"/>
      <c r="K383" s="1217"/>
      <c r="L383" s="1217"/>
      <c r="M383" s="1217"/>
      <c r="N383" s="1217"/>
      <c r="O383" s="46"/>
      <c r="P383" s="30"/>
      <c r="Q383" s="30"/>
      <c r="R383" s="30"/>
      <c r="S383" s="30"/>
      <c r="T383" s="30"/>
      <c r="U383" s="30"/>
      <c r="V383" s="30"/>
      <c r="W383" s="30"/>
      <c r="X383" s="30"/>
      <c r="Y383" s="30"/>
    </row>
    <row r="384" spans="1:25" s="32" customFormat="1" ht="5.0999999999999996" customHeight="1" x14ac:dyDescent="0.2">
      <c r="A384" s="30"/>
      <c r="D384" s="31"/>
      <c r="E384" s="156"/>
      <c r="F384" s="156"/>
      <c r="G384" s="156"/>
      <c r="H384" s="156"/>
      <c r="I384" s="156"/>
      <c r="J384" s="156"/>
      <c r="K384" s="156"/>
      <c r="L384" s="156"/>
      <c r="M384" s="156"/>
      <c r="N384" s="156"/>
      <c r="O384" s="46"/>
      <c r="P384" s="30"/>
      <c r="Q384" s="30"/>
      <c r="R384" s="30"/>
      <c r="S384" s="30"/>
      <c r="T384" s="30"/>
      <c r="U384" s="30"/>
      <c r="V384" s="30"/>
      <c r="W384" s="30"/>
      <c r="X384" s="30"/>
      <c r="Y384" s="30"/>
    </row>
    <row r="385" spans="1:25" s="32" customFormat="1" x14ac:dyDescent="0.2">
      <c r="A385" s="30"/>
      <c r="D385" s="31" t="s">
        <v>406</v>
      </c>
      <c r="E385" s="1114" t="str">
        <f>Translations!$B$1202</f>
        <v>Observații și justificare dacă nu se aplică nivelul necesar:</v>
      </c>
      <c r="F385" s="1114"/>
      <c r="G385" s="1114"/>
      <c r="H385" s="1114"/>
      <c r="I385" s="1114"/>
      <c r="J385" s="1114"/>
      <c r="K385" s="1114"/>
      <c r="L385" s="1114"/>
      <c r="M385" s="1114"/>
      <c r="N385" s="1114"/>
      <c r="O385" s="46"/>
      <c r="P385" s="30"/>
      <c r="Q385" s="30"/>
      <c r="R385" s="30"/>
      <c r="S385" s="30"/>
      <c r="T385" s="30"/>
      <c r="U385" s="30"/>
      <c r="V385" s="30"/>
      <c r="W385" s="30"/>
      <c r="X385" s="30"/>
      <c r="Y385" s="30"/>
    </row>
    <row r="386" spans="1:25" s="32" customFormat="1" ht="5.0999999999999996" customHeight="1" x14ac:dyDescent="0.2">
      <c r="A386" s="30"/>
      <c r="D386" s="31"/>
      <c r="E386" s="59"/>
      <c r="O386" s="46"/>
      <c r="P386" s="30"/>
      <c r="Q386" s="30"/>
      <c r="R386" s="30"/>
      <c r="S386" s="30"/>
      <c r="T386" s="30"/>
      <c r="U386" s="30"/>
      <c r="V386" s="30"/>
      <c r="W386" s="30"/>
      <c r="X386" s="30"/>
      <c r="Y386" s="30"/>
    </row>
    <row r="387" spans="1:25" s="32" customFormat="1" x14ac:dyDescent="0.2">
      <c r="A387" s="30"/>
      <c r="D387" s="31"/>
      <c r="E387" s="1223"/>
      <c r="F387" s="1137"/>
      <c r="G387" s="1137"/>
      <c r="H387" s="1137"/>
      <c r="I387" s="1137"/>
      <c r="J387" s="1137"/>
      <c r="K387" s="1137"/>
      <c r="L387" s="1137"/>
      <c r="M387" s="1137"/>
      <c r="N387" s="1138"/>
      <c r="O387" s="46"/>
      <c r="P387" s="30"/>
      <c r="Q387" s="30"/>
      <c r="R387" s="30"/>
      <c r="S387" s="30"/>
      <c r="T387" s="30"/>
      <c r="U387" s="30"/>
      <c r="V387" s="30"/>
      <c r="W387" s="30"/>
      <c r="X387" s="30"/>
      <c r="Y387" s="30"/>
    </row>
    <row r="388" spans="1:25" s="32" customFormat="1" x14ac:dyDescent="0.2">
      <c r="A388" s="30"/>
      <c r="D388" s="31"/>
      <c r="E388" s="1214"/>
      <c r="F388" s="1132"/>
      <c r="G388" s="1132"/>
      <c r="H388" s="1132"/>
      <c r="I388" s="1132"/>
      <c r="J388" s="1132"/>
      <c r="K388" s="1132"/>
      <c r="L388" s="1132"/>
      <c r="M388" s="1132"/>
      <c r="N388" s="1133"/>
      <c r="O388" s="46"/>
      <c r="P388" s="30"/>
      <c r="Q388" s="30"/>
      <c r="R388" s="30"/>
      <c r="S388" s="30"/>
      <c r="T388" s="30"/>
      <c r="U388" s="30"/>
      <c r="V388" s="30"/>
      <c r="W388" s="30"/>
      <c r="X388" s="30"/>
      <c r="Y388" s="30"/>
    </row>
    <row r="389" spans="1:25" s="32" customFormat="1" x14ac:dyDescent="0.2">
      <c r="A389" s="30"/>
      <c r="D389" s="31"/>
      <c r="E389" s="1215"/>
      <c r="F389" s="1145"/>
      <c r="G389" s="1145"/>
      <c r="H389" s="1145"/>
      <c r="I389" s="1145"/>
      <c r="J389" s="1145"/>
      <c r="K389" s="1145"/>
      <c r="L389" s="1145"/>
      <c r="M389" s="1145"/>
      <c r="N389" s="1146"/>
      <c r="O389" s="46"/>
      <c r="P389" s="30"/>
      <c r="Q389" s="30"/>
      <c r="R389" s="30"/>
      <c r="S389" s="30"/>
      <c r="T389" s="30"/>
      <c r="U389" s="30"/>
      <c r="V389" s="30"/>
      <c r="W389" s="30"/>
      <c r="X389" s="30"/>
      <c r="Y389" s="30"/>
    </row>
    <row r="390" spans="1:25" ht="12.75" customHeight="1" thickBot="1" x14ac:dyDescent="0.25">
      <c r="B390" s="12"/>
      <c r="C390" s="66"/>
      <c r="D390" s="67"/>
      <c r="E390" s="68"/>
      <c r="F390" s="66"/>
      <c r="G390" s="69"/>
      <c r="H390" s="69"/>
      <c r="I390" s="69"/>
      <c r="J390" s="69"/>
      <c r="K390" s="69"/>
      <c r="L390" s="69"/>
      <c r="M390" s="69"/>
      <c r="N390" s="69"/>
      <c r="O390" s="46"/>
      <c r="P390" s="6"/>
      <c r="S390" s="444"/>
    </row>
    <row r="391" spans="1:25" ht="12.75" customHeight="1" thickBot="1" x14ac:dyDescent="0.25">
      <c r="A391" s="79" t="s">
        <v>4</v>
      </c>
      <c r="B391" s="489"/>
      <c r="C391" s="489"/>
      <c r="D391" s="521"/>
      <c r="E391" s="507"/>
      <c r="F391" s="507"/>
      <c r="G391" s="507"/>
      <c r="H391" s="507"/>
      <c r="I391" s="507"/>
      <c r="J391" s="507"/>
      <c r="K391" s="507"/>
      <c r="L391" s="507"/>
      <c r="M391" s="508"/>
      <c r="N391" s="508"/>
      <c r="O391" s="46"/>
      <c r="P391" s="30"/>
      <c r="Q391" s="30"/>
      <c r="R391" s="30"/>
      <c r="S391" s="30"/>
      <c r="T391" s="30"/>
      <c r="U391" s="30"/>
      <c r="V391" s="30"/>
      <c r="W391" s="30"/>
      <c r="Y391" s="77" t="s">
        <v>230</v>
      </c>
    </row>
    <row r="392" spans="1:25" s="219" customFormat="1" ht="15" customHeight="1" thickBot="1" x14ac:dyDescent="0.25">
      <c r="A392" s="288"/>
      <c r="B392" s="44"/>
      <c r="C392" s="256" t="str">
        <f>"M"&amp;Q392</f>
        <v>M5</v>
      </c>
      <c r="D392" s="1282" t="str">
        <f>CONCATENATE(EUconst_MeasurementPoint," ",Q392,":")</f>
        <v>Punct de măsurare 5:</v>
      </c>
      <c r="E392" s="1282"/>
      <c r="F392" s="1282"/>
      <c r="G392" s="1283"/>
      <c r="H392" s="1245" t="str">
        <f>IF(INDEX(C_InstallationDescription!$F$169:$F$174,MATCH(C392,C_InstallationDescription!$E$169:$E$174,0))&gt;0,INDEX(C_InstallationDescription!$F$169:$F$174,MATCH(C392,C_InstallationDescription!$E$169:$E$174,0)),"")</f>
        <v/>
      </c>
      <c r="I392" s="1245"/>
      <c r="J392" s="1245"/>
      <c r="K392" s="1245"/>
      <c r="L392" s="1246"/>
      <c r="M392" s="1247" t="str">
        <f>IF(U392=TRUE,V392,"")</f>
        <v/>
      </c>
      <c r="N392" s="1248"/>
      <c r="O392" s="46"/>
      <c r="P392" s="294"/>
      <c r="Q392" s="43">
        <f>Q334+1</f>
        <v>5</v>
      </c>
      <c r="R392" s="47"/>
      <c r="S392" s="51" t="b">
        <f>IF(INDEX(C_InstallationDescription!$M:$M,MATCH(Q394,C_InstallationDescription!$Q:$Q,0))="",FALSE,TRUE)</f>
        <v>0</v>
      </c>
      <c r="T392" s="433" t="str">
        <f>IF(S392=TRUE,INDEX(C_InstallationDescription!$M:$M,MATCH(Q394,C_InstallationDescription!$Q:$Q,0)),"")</f>
        <v/>
      </c>
      <c r="U392" s="51" t="b">
        <f>IF(INDEX(C_InstallationDescription!$N:$N,MATCH(Q394,C_InstallationDescription!$Q:$Q,0))="",FALSE,TRUE)</f>
        <v>0</v>
      </c>
      <c r="V392" s="433" t="str">
        <f>IF(U392=TRUE,INDEX(C_InstallationDescription!$N:$N,MATCH(Q394,C_InstallationDescription!$Q:$Q,0)),"")</f>
        <v/>
      </c>
      <c r="W392" s="47"/>
      <c r="X392" s="47"/>
      <c r="Y392" s="51" t="s">
        <v>143</v>
      </c>
    </row>
    <row r="393" spans="1:25" s="32" customFormat="1" ht="5.0999999999999996" customHeight="1" thickBot="1" x14ac:dyDescent="0.25">
      <c r="A393" s="77"/>
      <c r="B393" s="8"/>
      <c r="C393" s="8"/>
      <c r="D393" s="13"/>
      <c r="E393" s="8"/>
      <c r="F393" s="8"/>
      <c r="G393" s="8"/>
      <c r="H393" s="8"/>
      <c r="I393" s="8"/>
      <c r="J393" s="8"/>
      <c r="K393" s="8"/>
      <c r="L393" s="8"/>
      <c r="M393" s="7"/>
      <c r="N393" s="7"/>
      <c r="O393" s="46"/>
      <c r="P393" s="293"/>
      <c r="Q393" s="14"/>
      <c r="R393" s="30"/>
      <c r="S393" s="30"/>
      <c r="T393" s="30"/>
      <c r="U393" s="30"/>
      <c r="V393" s="30"/>
      <c r="W393" s="30"/>
      <c r="X393" s="30"/>
      <c r="Y393" s="30"/>
    </row>
    <row r="394" spans="1:25" s="32" customFormat="1" ht="13.5" thickBot="1" x14ac:dyDescent="0.25">
      <c r="A394" s="30"/>
      <c r="D394" s="31" t="s">
        <v>311</v>
      </c>
      <c r="E394" s="984" t="str">
        <f>Translations!$B$583</f>
        <v>Tip de funcționare:</v>
      </c>
      <c r="F394" s="984"/>
      <c r="G394" s="1280"/>
      <c r="H394" s="1281"/>
      <c r="I394" s="1281"/>
      <c r="J394" s="1281"/>
      <c r="K394" s="33"/>
      <c r="L394" s="33"/>
      <c r="M394" s="1247" t="str">
        <f>IF(S392=TRUE,T392,"")</f>
        <v/>
      </c>
      <c r="N394" s="1248"/>
      <c r="O394" s="46"/>
      <c r="P394" s="30"/>
      <c r="Q394" s="42" t="str">
        <f>EUconst_CNTR_SourceCategory&amp;C392</f>
        <v>SourceCategory_M5</v>
      </c>
      <c r="R394" s="30"/>
      <c r="S394" s="30"/>
      <c r="T394" s="30"/>
      <c r="U394" s="30"/>
      <c r="V394" s="30"/>
      <c r="W394" s="30"/>
      <c r="X394" s="30"/>
      <c r="Y394" s="30"/>
    </row>
    <row r="395" spans="1:25" s="32" customFormat="1" ht="5.0999999999999996" customHeight="1" x14ac:dyDescent="0.2">
      <c r="A395" s="30"/>
      <c r="D395" s="258"/>
      <c r="O395" s="46"/>
      <c r="P395" s="30"/>
      <c r="Q395" s="30"/>
      <c r="R395" s="30"/>
      <c r="S395" s="30"/>
      <c r="T395" s="30"/>
      <c r="U395" s="30"/>
      <c r="V395" s="30"/>
      <c r="W395" s="30"/>
      <c r="X395" s="30"/>
      <c r="Y395" s="30"/>
    </row>
    <row r="396" spans="1:25" s="32" customFormat="1" ht="12.75" customHeight="1" x14ac:dyDescent="0.2">
      <c r="A396" s="30"/>
      <c r="D396" s="1217" t="str">
        <f>Translations!$B$446</f>
        <v>Asistență automată privind nivelurile aplicabile:</v>
      </c>
      <c r="E396" s="1217"/>
      <c r="F396" s="1217"/>
      <c r="G396" s="1217"/>
      <c r="H396" s="1217"/>
      <c r="I396" s="1217"/>
      <c r="J396" s="1217"/>
      <c r="K396" s="1217"/>
      <c r="L396" s="1217"/>
      <c r="M396" s="1217"/>
      <c r="N396" s="1217"/>
      <c r="O396" s="46"/>
      <c r="P396" s="30"/>
      <c r="Q396" s="30"/>
      <c r="R396" s="30"/>
      <c r="S396" s="30"/>
      <c r="T396" s="30"/>
      <c r="U396" s="30"/>
      <c r="V396" s="30"/>
      <c r="W396" s="30"/>
      <c r="X396" s="30"/>
      <c r="Y396" s="30"/>
    </row>
    <row r="397" spans="1:25" s="32" customFormat="1" ht="4.5" customHeight="1" x14ac:dyDescent="0.2">
      <c r="A397" s="30"/>
      <c r="D397" s="31"/>
      <c r="E397" s="155"/>
      <c r="F397" s="155"/>
      <c r="G397" s="155"/>
      <c r="H397" s="155"/>
      <c r="I397" s="155"/>
      <c r="J397" s="155"/>
      <c r="K397" s="155"/>
      <c r="L397" s="155"/>
      <c r="M397" s="155"/>
      <c r="N397" s="155"/>
      <c r="O397" s="46"/>
      <c r="P397" s="30"/>
      <c r="Q397" s="30"/>
      <c r="R397" s="30"/>
      <c r="S397" s="30"/>
      <c r="T397" s="30"/>
      <c r="U397" s="30"/>
      <c r="V397" s="30"/>
      <c r="W397" s="30"/>
      <c r="X397" s="30"/>
      <c r="Y397" s="30"/>
    </row>
    <row r="398" spans="1:25" s="32" customFormat="1" ht="5.0999999999999996" customHeight="1" x14ac:dyDescent="0.2">
      <c r="A398" s="30"/>
      <c r="D398" s="31"/>
      <c r="O398" s="46"/>
      <c r="P398" s="30"/>
      <c r="Q398" s="30"/>
      <c r="R398" s="30"/>
      <c r="S398" s="30"/>
      <c r="T398" s="30"/>
      <c r="U398" s="30"/>
      <c r="V398" s="30"/>
      <c r="W398" s="30"/>
      <c r="X398" s="30"/>
      <c r="Y398" s="30"/>
    </row>
    <row r="399" spans="1:25" s="32" customFormat="1" ht="60" customHeight="1" x14ac:dyDescent="0.2">
      <c r="A399" s="30"/>
      <c r="D399" s="31"/>
      <c r="E399" s="1241" t="str">
        <f>IF(H392="","",INDEX(EUconst_CEMSTiersMsg,MATCH(Q399,EUconst_CEMSTiers,0)))</f>
        <v/>
      </c>
      <c r="F399" s="1242"/>
      <c r="G399" s="1242"/>
      <c r="H399" s="1242"/>
      <c r="I399" s="1242"/>
      <c r="J399" s="1242"/>
      <c r="K399" s="1242"/>
      <c r="L399" s="1242"/>
      <c r="M399" s="1242"/>
      <c r="N399" s="1243"/>
      <c r="O399" s="46"/>
      <c r="P399" s="6"/>
      <c r="Q399" s="242" t="str">
        <f>IF(CNTR_SmallEmitter=TRUE,EUconst_CNTR_SmallEmitter,EUconst_CNTR_NoSmallEmitter) &amp; "_" &amp; IF(M394="",1,MATCH(M394,SourceCategoryCEMS,0))</f>
        <v>NoSmallEmitter__1</v>
      </c>
      <c r="R399" s="30"/>
      <c r="S399" s="30"/>
      <c r="T399" s="30"/>
      <c r="U399" s="30"/>
      <c r="V399" s="30"/>
      <c r="W399" s="30"/>
      <c r="X399" s="30"/>
      <c r="Y399" s="30"/>
    </row>
    <row r="400" spans="1:25" s="32" customFormat="1" ht="12.75" customHeight="1" x14ac:dyDescent="0.2">
      <c r="A400" s="30"/>
      <c r="D400" s="31"/>
      <c r="O400" s="46"/>
      <c r="P400" s="30"/>
      <c r="Q400" s="30"/>
      <c r="R400" s="30"/>
      <c r="S400" s="30"/>
      <c r="T400" s="30"/>
      <c r="U400" s="30"/>
      <c r="V400" s="30"/>
      <c r="W400" s="30"/>
      <c r="X400" s="30"/>
      <c r="Y400" s="30"/>
    </row>
    <row r="401" spans="1:25" s="32" customFormat="1" ht="15" customHeight="1" x14ac:dyDescent="0.2">
      <c r="A401" s="30"/>
      <c r="D401" s="1217" t="str">
        <f>Translations!$B$590</f>
        <v>Instrumente și niveluri:</v>
      </c>
      <c r="E401" s="1217"/>
      <c r="F401" s="1217"/>
      <c r="G401" s="1217"/>
      <c r="H401" s="1217"/>
      <c r="I401" s="1217"/>
      <c r="J401" s="1217"/>
      <c r="K401" s="1217"/>
      <c r="L401" s="1217"/>
      <c r="M401" s="1217"/>
      <c r="N401" s="1217"/>
      <c r="O401" s="46"/>
      <c r="P401" s="30"/>
      <c r="Q401" s="30"/>
      <c r="R401" s="30"/>
      <c r="S401" s="30"/>
      <c r="T401" s="30"/>
      <c r="U401" s="30"/>
      <c r="V401" s="30"/>
      <c r="W401" s="30"/>
      <c r="X401" s="30"/>
      <c r="Y401" s="30"/>
    </row>
    <row r="402" spans="1:25" s="32" customFormat="1" ht="5.0999999999999996" customHeight="1" x14ac:dyDescent="0.2">
      <c r="A402" s="30"/>
      <c r="D402" s="31"/>
      <c r="O402" s="46"/>
      <c r="P402" s="30"/>
      <c r="Q402" s="30"/>
      <c r="R402" s="30"/>
      <c r="S402" s="30"/>
      <c r="T402" s="30"/>
      <c r="U402" s="30"/>
      <c r="V402" s="30"/>
      <c r="W402" s="30"/>
      <c r="X402" s="30"/>
      <c r="Y402" s="30"/>
    </row>
    <row r="403" spans="1:25" s="32" customFormat="1" ht="12.75" customHeight="1" x14ac:dyDescent="0.2">
      <c r="A403" s="30"/>
      <c r="D403" s="31" t="s">
        <v>313</v>
      </c>
      <c r="E403" s="33" t="str">
        <f>Translations!$B$472</f>
        <v>Instrumente de măsură utilizate:</v>
      </c>
      <c r="H403" s="250"/>
      <c r="I403" s="250"/>
      <c r="J403" s="250"/>
      <c r="K403" s="250"/>
      <c r="L403" s="250"/>
      <c r="O403" s="46"/>
      <c r="P403" s="30"/>
      <c r="Q403" s="30"/>
      <c r="R403" s="30"/>
      <c r="S403" s="30"/>
      <c r="T403" s="30"/>
      <c r="U403" s="30"/>
      <c r="V403" s="30"/>
      <c r="W403" s="30"/>
      <c r="X403" s="30"/>
      <c r="Y403" s="30"/>
    </row>
    <row r="404" spans="1:25" s="32" customFormat="1" ht="5.0999999999999996" customHeight="1" x14ac:dyDescent="0.2">
      <c r="A404" s="30"/>
      <c r="D404" s="31"/>
      <c r="E404" s="33"/>
      <c r="O404" s="46"/>
      <c r="P404" s="6"/>
      <c r="Q404" s="30"/>
      <c r="R404" s="30"/>
      <c r="S404" s="30"/>
      <c r="T404" s="30"/>
      <c r="U404" s="30"/>
      <c r="V404" s="30"/>
      <c r="W404" s="30"/>
      <c r="X404" s="30"/>
      <c r="Y404" s="30"/>
    </row>
    <row r="405" spans="1:25" s="32" customFormat="1" x14ac:dyDescent="0.2">
      <c r="A405" s="30"/>
      <c r="D405" s="31"/>
      <c r="E405" s="32" t="str">
        <f>Translations!$B$475</f>
        <v>Observație/Descrierea metodei, dacă se folosesc mai multe instrumente:</v>
      </c>
      <c r="I405" s="12"/>
      <c r="O405" s="46"/>
      <c r="P405" s="30"/>
      <c r="Q405" s="30"/>
      <c r="R405" s="30"/>
      <c r="S405" s="30"/>
      <c r="T405" s="30"/>
      <c r="U405" s="30"/>
      <c r="V405" s="30"/>
      <c r="W405" s="30"/>
      <c r="X405" s="30"/>
      <c r="Y405" s="30"/>
    </row>
    <row r="406" spans="1:25" s="32" customFormat="1" ht="5.0999999999999996" customHeight="1" x14ac:dyDescent="0.2">
      <c r="A406" s="30"/>
      <c r="D406" s="31"/>
      <c r="E406" s="156"/>
      <c r="F406" s="156"/>
      <c r="G406" s="156"/>
      <c r="H406" s="156"/>
      <c r="I406" s="156"/>
      <c r="J406" s="156"/>
      <c r="K406" s="156"/>
      <c r="L406" s="156"/>
      <c r="M406" s="156"/>
      <c r="N406" s="156"/>
      <c r="O406" s="46"/>
      <c r="P406" s="6"/>
      <c r="Q406" s="30"/>
      <c r="R406" s="30"/>
      <c r="S406" s="30"/>
      <c r="T406" s="30"/>
      <c r="U406" s="30"/>
      <c r="V406" s="30"/>
      <c r="W406" s="30"/>
      <c r="X406" s="30"/>
      <c r="Y406" s="30"/>
    </row>
    <row r="407" spans="1:25" s="32" customFormat="1" ht="12.75" customHeight="1" x14ac:dyDescent="0.2">
      <c r="A407" s="30"/>
      <c r="D407" s="31"/>
      <c r="E407" s="1279"/>
      <c r="F407" s="1230"/>
      <c r="G407" s="1230"/>
      <c r="H407" s="1230"/>
      <c r="I407" s="1230"/>
      <c r="J407" s="1230"/>
      <c r="K407" s="1230"/>
      <c r="L407" s="1230"/>
      <c r="M407" s="1230"/>
      <c r="N407" s="1231"/>
      <c r="O407" s="46"/>
      <c r="P407" s="30"/>
      <c r="Q407" s="30"/>
      <c r="R407" s="30"/>
      <c r="S407" s="30"/>
      <c r="T407" s="30"/>
      <c r="U407" s="30"/>
      <c r="V407" s="30"/>
      <c r="W407" s="30"/>
      <c r="X407" s="30"/>
      <c r="Y407" s="30"/>
    </row>
    <row r="408" spans="1:25" s="32" customFormat="1" x14ac:dyDescent="0.2">
      <c r="A408" s="30"/>
      <c r="D408" s="31"/>
      <c r="E408" s="1232"/>
      <c r="F408" s="1233"/>
      <c r="G408" s="1233"/>
      <c r="H408" s="1233"/>
      <c r="I408" s="1233"/>
      <c r="J408" s="1233"/>
      <c r="K408" s="1233"/>
      <c r="L408" s="1233"/>
      <c r="M408" s="1233"/>
      <c r="N408" s="1234"/>
      <c r="O408" s="46"/>
      <c r="P408" s="30"/>
      <c r="Q408" s="30"/>
      <c r="R408" s="30"/>
      <c r="S408" s="30"/>
      <c r="T408" s="30"/>
      <c r="U408" s="30"/>
      <c r="V408" s="30"/>
      <c r="W408" s="30"/>
      <c r="X408" s="30"/>
      <c r="Y408" s="30"/>
    </row>
    <row r="409" spans="1:25" s="32" customFormat="1" x14ac:dyDescent="0.2">
      <c r="A409" s="30"/>
      <c r="D409" s="31"/>
      <c r="E409" s="1235"/>
      <c r="F409" s="1236"/>
      <c r="G409" s="1236"/>
      <c r="H409" s="1236"/>
      <c r="I409" s="1236"/>
      <c r="J409" s="1236"/>
      <c r="K409" s="1236"/>
      <c r="L409" s="1236"/>
      <c r="M409" s="1236"/>
      <c r="N409" s="1237"/>
      <c r="O409" s="46"/>
      <c r="P409" s="30"/>
      <c r="Q409" s="30"/>
      <c r="R409" s="30"/>
      <c r="S409" s="30"/>
      <c r="T409" s="30"/>
      <c r="U409" s="30"/>
      <c r="V409" s="30"/>
      <c r="W409" s="30"/>
      <c r="X409" s="30"/>
      <c r="Y409" s="30"/>
    </row>
    <row r="410" spans="1:25" s="32" customFormat="1" x14ac:dyDescent="0.2">
      <c r="A410" s="30"/>
      <c r="D410" s="31"/>
      <c r="O410" s="46"/>
      <c r="P410" s="30"/>
      <c r="Q410" s="30"/>
      <c r="R410" s="30"/>
      <c r="S410" s="30" t="s">
        <v>142</v>
      </c>
      <c r="T410" s="30"/>
      <c r="U410" s="30"/>
      <c r="V410" s="30"/>
      <c r="W410" s="30"/>
      <c r="X410" s="30"/>
      <c r="Y410" s="30"/>
    </row>
    <row r="411" spans="1:25" s="32" customFormat="1" x14ac:dyDescent="0.2">
      <c r="A411" s="30"/>
      <c r="D411" s="31" t="s">
        <v>186</v>
      </c>
      <c r="E411" s="35" t="str">
        <f>Translations!$B$595</f>
        <v>Nivelul minim cerut:</v>
      </c>
      <c r="H411" s="40" t="str">
        <f>IF(H392="","",IF(CNTR_Category="A",INDEX(EUconst_CEMSMinimumTiers,MATCH(M392,EUconst_CEMSTypes,0)),INDEX(EUconst_CEMSHighestTiers,MATCH(M392,EUconst_CEMSTypes,0))))</f>
        <v/>
      </c>
      <c r="I411" s="36" t="str">
        <f>IF(H411="","",IF(S411=0,EUconst_NA,IF(ISERROR(S411),"",EUconst_MsgTierActivityLevel &amp; " " &amp;S411)))</f>
        <v/>
      </c>
      <c r="J411" s="37"/>
      <c r="K411" s="37"/>
      <c r="L411" s="37"/>
      <c r="M411" s="37"/>
      <c r="N411" s="38"/>
      <c r="O411" s="46"/>
      <c r="P411" s="30"/>
      <c r="Q411" s="290"/>
      <c r="R411" s="30"/>
      <c r="S411" s="42" t="str">
        <f>IF(H411="","",IF(H411=EUconst_NA,"",INDEX(EUwideConstants!$H$695:$M$698,MATCH(M392,EUconst_CEMSTypes,0),MATCH(H411,CNTR_TierList,0))))</f>
        <v/>
      </c>
      <c r="T411" s="30"/>
      <c r="U411" s="30"/>
      <c r="V411" s="30"/>
      <c r="W411" s="30"/>
      <c r="X411" s="30"/>
      <c r="Y411" s="30"/>
    </row>
    <row r="412" spans="1:25" s="32" customFormat="1" x14ac:dyDescent="0.2">
      <c r="A412" s="30"/>
      <c r="D412" s="31" t="s">
        <v>314</v>
      </c>
      <c r="E412" s="35" t="str">
        <f>Translations!$B$596</f>
        <v>Nivelul utilizat:</v>
      </c>
      <c r="H412" s="227"/>
      <c r="I412" s="36" t="str">
        <f>IF(OR(ISBLANK(H412),H412=EUconst_NoTier),"",IF(S412=EUconst_NA,EUconst_NA,IF(ISERROR(S412),"",EUconst_MsgTierActivityLevel &amp; " " &amp;S412)))</f>
        <v/>
      </c>
      <c r="J412" s="37"/>
      <c r="K412" s="37"/>
      <c r="L412" s="37"/>
      <c r="M412" s="37"/>
      <c r="N412" s="38"/>
      <c r="O412" s="46"/>
      <c r="P412" s="30"/>
      <c r="Q412" s="290"/>
      <c r="R412" s="30"/>
      <c r="S412" s="42" t="str">
        <f>IF(H412="","",IF(H412=EUconst_NA,"",INDEX(EUwideConstants!$H$695:$M$698,MATCH(M392,EUconst_CEMSTypes,0),MATCH(H412,CNTR_TierList,0))))</f>
        <v/>
      </c>
      <c r="T412" s="30"/>
      <c r="U412" s="30"/>
      <c r="V412" s="30"/>
      <c r="W412" s="30"/>
      <c r="X412" s="30"/>
      <c r="Y412" s="30"/>
    </row>
    <row r="413" spans="1:25" s="32" customFormat="1" x14ac:dyDescent="0.2">
      <c r="A413" s="30"/>
      <c r="D413" s="31" t="s">
        <v>315</v>
      </c>
      <c r="E413" s="35" t="str">
        <f>Translations!$B$479</f>
        <v>Incertitudine constatată:</v>
      </c>
      <c r="H413" s="472"/>
      <c r="I413" s="35" t="str">
        <f>Translations!$B$480</f>
        <v>Observație:</v>
      </c>
      <c r="J413" s="583"/>
      <c r="K413" s="229"/>
      <c r="L413" s="229"/>
      <c r="M413" s="229"/>
      <c r="N413" s="230"/>
      <c r="O413" s="46"/>
      <c r="P413" s="30"/>
      <c r="Q413" s="30"/>
      <c r="R413" s="30"/>
      <c r="S413" s="30"/>
      <c r="T413" s="30"/>
      <c r="U413" s="30"/>
      <c r="V413" s="30"/>
      <c r="W413" s="30"/>
      <c r="X413" s="30"/>
      <c r="Y413" s="30"/>
    </row>
    <row r="414" spans="1:25" s="32" customFormat="1" x14ac:dyDescent="0.2">
      <c r="A414" s="30"/>
      <c r="D414" s="31"/>
      <c r="E414" s="156"/>
      <c r="F414" s="156"/>
      <c r="G414" s="156"/>
      <c r="H414" s="156"/>
      <c r="I414" s="156"/>
      <c r="J414" s="156"/>
      <c r="K414" s="156"/>
      <c r="L414" s="156"/>
      <c r="M414" s="156"/>
      <c r="N414" s="156"/>
      <c r="O414" s="46"/>
      <c r="P414" s="30"/>
      <c r="Q414" s="30"/>
      <c r="R414" s="30"/>
      <c r="S414" s="30"/>
      <c r="T414" s="30"/>
      <c r="U414" s="30"/>
      <c r="V414" s="30"/>
      <c r="W414" s="30"/>
      <c r="X414" s="30"/>
      <c r="Y414" s="30"/>
    </row>
    <row r="415" spans="1:25" s="32" customFormat="1" ht="15" x14ac:dyDescent="0.2">
      <c r="A415" s="30"/>
      <c r="D415" s="1217" t="str">
        <f>Translations!$B$599</f>
        <v>Standarde și proceduri:</v>
      </c>
      <c r="E415" s="1217"/>
      <c r="F415" s="1217"/>
      <c r="G415" s="1217"/>
      <c r="H415" s="1217"/>
      <c r="I415" s="1217"/>
      <c r="J415" s="1217"/>
      <c r="K415" s="1217"/>
      <c r="L415" s="1217"/>
      <c r="M415" s="1217"/>
      <c r="N415" s="1217"/>
      <c r="O415" s="46"/>
      <c r="P415" s="30"/>
      <c r="Q415" s="30"/>
      <c r="R415" s="30"/>
      <c r="S415" s="30"/>
      <c r="T415" s="30"/>
      <c r="U415" s="30"/>
      <c r="V415" s="30"/>
      <c r="W415" s="30"/>
      <c r="X415" s="30"/>
      <c r="Y415" s="30"/>
    </row>
    <row r="416" spans="1:25" s="32" customFormat="1" ht="5.0999999999999996" customHeight="1" x14ac:dyDescent="0.2">
      <c r="A416" s="30"/>
      <c r="D416" s="31"/>
      <c r="E416" s="156"/>
      <c r="F416" s="156"/>
      <c r="G416" s="156"/>
      <c r="H416" s="156"/>
      <c r="I416" s="156"/>
      <c r="J416" s="156"/>
      <c r="K416" s="156"/>
      <c r="L416" s="156"/>
      <c r="M416" s="156"/>
      <c r="N416" s="156"/>
      <c r="O416" s="46"/>
      <c r="P416" s="30"/>
      <c r="Q416" s="30"/>
      <c r="R416" s="30"/>
      <c r="S416" s="30"/>
      <c r="T416" s="30"/>
      <c r="U416" s="30"/>
      <c r="V416" s="30"/>
      <c r="W416" s="30"/>
      <c r="X416" s="30"/>
      <c r="Y416" s="30"/>
    </row>
    <row r="417" spans="1:25" s="32" customFormat="1" x14ac:dyDescent="0.2">
      <c r="A417" s="30"/>
      <c r="D417" s="31" t="s">
        <v>312</v>
      </c>
      <c r="E417" s="1114" t="str">
        <f>Translations!$B$600</f>
        <v>Standarde aplicate și orice abatere de la standardele respective</v>
      </c>
      <c r="F417" s="1114"/>
      <c r="G417" s="1114"/>
      <c r="H417" s="1114"/>
      <c r="I417" s="1114"/>
      <c r="J417" s="1114"/>
      <c r="K417" s="1114"/>
      <c r="L417" s="1114"/>
      <c r="M417" s="1114"/>
      <c r="N417" s="1114"/>
      <c r="O417" s="46"/>
      <c r="P417" s="30"/>
      <c r="Q417" s="30"/>
      <c r="R417" s="30"/>
      <c r="S417" s="30"/>
      <c r="T417" s="30"/>
      <c r="U417" s="30"/>
      <c r="V417" s="30"/>
      <c r="W417" s="30"/>
      <c r="X417" s="30"/>
      <c r="Y417" s="30"/>
    </row>
    <row r="418" spans="1:25" s="32" customFormat="1" x14ac:dyDescent="0.2">
      <c r="A418" s="30"/>
      <c r="D418" s="31"/>
      <c r="E418" s="1046" t="str">
        <f>Translations!$B$601</f>
        <v>Folosiți trimiteri la tabelul 9(e) de mai sus, după caz.</v>
      </c>
      <c r="F418" s="1046"/>
      <c r="G418" s="1046"/>
      <c r="H418" s="1046"/>
      <c r="I418" s="1046"/>
      <c r="J418" s="1046"/>
      <c r="K418" s="1046"/>
      <c r="L418" s="1046"/>
      <c r="M418" s="1046"/>
      <c r="N418" s="1046"/>
      <c r="O418" s="46"/>
      <c r="P418" s="30"/>
      <c r="Q418" s="30"/>
      <c r="R418" s="30"/>
      <c r="S418" s="30"/>
      <c r="T418" s="30"/>
      <c r="U418" s="30"/>
      <c r="V418" s="30"/>
      <c r="W418" s="30"/>
      <c r="X418" s="30"/>
      <c r="Y418" s="30"/>
    </row>
    <row r="419" spans="1:25" s="32" customFormat="1" ht="5.0999999999999996" customHeight="1" x14ac:dyDescent="0.2">
      <c r="A419" s="30"/>
      <c r="D419" s="31"/>
      <c r="O419" s="46"/>
      <c r="P419" s="30"/>
      <c r="Q419" s="30"/>
      <c r="R419" s="30"/>
      <c r="S419" s="30"/>
      <c r="T419" s="30"/>
      <c r="U419" s="30"/>
      <c r="V419" s="30"/>
      <c r="W419" s="30"/>
      <c r="X419" s="30"/>
      <c r="Y419" s="30"/>
    </row>
    <row r="420" spans="1:25" s="32" customFormat="1" ht="12.75" customHeight="1" x14ac:dyDescent="0.2">
      <c r="A420" s="30"/>
      <c r="D420" s="31"/>
      <c r="E420" s="1279"/>
      <c r="F420" s="1230"/>
      <c r="G420" s="1230"/>
      <c r="H420" s="1230"/>
      <c r="I420" s="1230"/>
      <c r="J420" s="1230"/>
      <c r="K420" s="1230"/>
      <c r="L420" s="1230"/>
      <c r="M420" s="1230"/>
      <c r="N420" s="1231"/>
      <c r="O420" s="46"/>
      <c r="P420" s="30"/>
      <c r="Q420" s="30"/>
      <c r="R420" s="30"/>
      <c r="S420" s="30"/>
      <c r="T420" s="30"/>
      <c r="U420" s="30"/>
      <c r="V420" s="30"/>
      <c r="W420" s="30"/>
      <c r="X420" s="30"/>
      <c r="Y420" s="30"/>
    </row>
    <row r="421" spans="1:25" s="32" customFormat="1" x14ac:dyDescent="0.2">
      <c r="A421" s="30"/>
      <c r="D421" s="31"/>
      <c r="E421" s="1232"/>
      <c r="F421" s="1233"/>
      <c r="G421" s="1233"/>
      <c r="H421" s="1233"/>
      <c r="I421" s="1233"/>
      <c r="J421" s="1233"/>
      <c r="K421" s="1233"/>
      <c r="L421" s="1233"/>
      <c r="M421" s="1233"/>
      <c r="N421" s="1234"/>
      <c r="O421" s="46"/>
      <c r="P421" s="30"/>
      <c r="Q421" s="30"/>
      <c r="R421" s="30"/>
      <c r="S421" s="30"/>
      <c r="T421" s="30"/>
      <c r="U421" s="30"/>
      <c r="V421" s="30"/>
      <c r="W421" s="30"/>
      <c r="X421" s="30"/>
      <c r="Y421" s="30"/>
    </row>
    <row r="422" spans="1:25" s="32" customFormat="1" x14ac:dyDescent="0.2">
      <c r="A422" s="30"/>
      <c r="D422" s="31"/>
      <c r="E422" s="1235"/>
      <c r="F422" s="1236"/>
      <c r="G422" s="1236"/>
      <c r="H422" s="1236"/>
      <c r="I422" s="1236"/>
      <c r="J422" s="1236"/>
      <c r="K422" s="1236"/>
      <c r="L422" s="1236"/>
      <c r="M422" s="1236"/>
      <c r="N422" s="1237"/>
      <c r="O422" s="46"/>
      <c r="P422" s="30"/>
      <c r="Q422" s="30"/>
      <c r="R422" s="30"/>
      <c r="S422" s="30"/>
      <c r="T422" s="30"/>
      <c r="U422" s="30"/>
      <c r="V422" s="30"/>
      <c r="W422" s="30"/>
      <c r="X422" s="30"/>
      <c r="Y422" s="30"/>
    </row>
    <row r="423" spans="1:25" s="32" customFormat="1" x14ac:dyDescent="0.2">
      <c r="A423" s="30"/>
      <c r="D423" s="31"/>
      <c r="O423" s="46"/>
      <c r="P423" s="30"/>
      <c r="Q423" s="30"/>
      <c r="R423" s="30"/>
      <c r="S423" s="30"/>
      <c r="T423" s="30"/>
      <c r="U423" s="30"/>
      <c r="V423" s="30"/>
      <c r="W423" s="30"/>
      <c r="X423" s="30"/>
      <c r="Y423" s="30"/>
    </row>
    <row r="424" spans="1:25" s="32" customFormat="1" x14ac:dyDescent="0.2">
      <c r="A424" s="30"/>
      <c r="D424" s="31" t="s">
        <v>405</v>
      </c>
      <c r="E424" s="1114" t="str">
        <f>Translations!$B$602</f>
        <v>Trimiteri la proceduri</v>
      </c>
      <c r="F424" s="1114"/>
      <c r="G424" s="1114"/>
      <c r="H424" s="1114"/>
      <c r="I424" s="1114"/>
      <c r="J424" s="1114"/>
      <c r="K424" s="1114"/>
      <c r="L424" s="1114"/>
      <c r="M424" s="1114"/>
      <c r="N424" s="1114"/>
      <c r="O424" s="46"/>
      <c r="P424" s="30"/>
      <c r="Q424" s="30"/>
      <c r="R424" s="30"/>
      <c r="S424" s="30"/>
      <c r="T424" s="30"/>
      <c r="U424" s="30"/>
      <c r="V424" s="30"/>
      <c r="W424" s="30"/>
      <c r="X424" s="30"/>
      <c r="Y424" s="30"/>
    </row>
    <row r="425" spans="1:25" s="32" customFormat="1" ht="5.0999999999999996" customHeight="1" x14ac:dyDescent="0.2">
      <c r="A425" s="30"/>
      <c r="D425" s="31"/>
      <c r="O425" s="46"/>
      <c r="P425" s="30"/>
      <c r="Q425" s="30"/>
      <c r="R425" s="30"/>
      <c r="S425" s="30"/>
      <c r="T425" s="30"/>
      <c r="U425" s="30"/>
      <c r="V425" s="30"/>
      <c r="W425" s="30"/>
      <c r="X425" s="30"/>
      <c r="Y425" s="30"/>
    </row>
    <row r="426" spans="1:25" s="32" customFormat="1" x14ac:dyDescent="0.2">
      <c r="A426" s="30"/>
      <c r="D426" s="31"/>
      <c r="E426" s="259" t="s">
        <v>316</v>
      </c>
      <c r="F426" s="1278" t="str">
        <f>Translations!$B$604</f>
        <v>Orice formulă de calcul utilizată pentru agregarea datelor și pentru determinarea emisiilor anuale</v>
      </c>
      <c r="G426" s="1278"/>
      <c r="H426" s="1278"/>
      <c r="I426" s="1278"/>
      <c r="J426" s="1278"/>
      <c r="K426" s="1278"/>
      <c r="L426" s="1278"/>
      <c r="M426" s="1278"/>
      <c r="N426" s="1278"/>
      <c r="O426" s="46"/>
      <c r="P426" s="30"/>
      <c r="Q426" s="30"/>
      <c r="R426" s="30"/>
      <c r="S426" s="30"/>
      <c r="T426" s="30"/>
      <c r="U426" s="30"/>
      <c r="V426" s="30"/>
      <c r="W426" s="30"/>
      <c r="X426" s="30"/>
      <c r="Y426" s="30"/>
    </row>
    <row r="427" spans="1:25" s="32" customFormat="1" x14ac:dyDescent="0.2">
      <c r="A427" s="30"/>
      <c r="D427" s="31"/>
      <c r="E427" s="33"/>
      <c r="F427" s="1124"/>
      <c r="G427" s="1213"/>
      <c r="H427" s="1213"/>
      <c r="I427" s="1213"/>
      <c r="J427" s="1213"/>
      <c r="K427" s="1213"/>
      <c r="L427" s="1213"/>
      <c r="M427" s="1213"/>
      <c r="N427" s="1125"/>
      <c r="O427" s="46"/>
      <c r="P427" s="30"/>
      <c r="Q427" s="30"/>
      <c r="R427" s="30"/>
      <c r="S427" s="30"/>
      <c r="T427" s="30"/>
      <c r="U427" s="30"/>
      <c r="V427" s="30"/>
      <c r="W427" s="30"/>
      <c r="X427" s="30"/>
      <c r="Y427" s="30"/>
    </row>
    <row r="428" spans="1:25" s="32" customFormat="1" ht="5.0999999999999996" customHeight="1" x14ac:dyDescent="0.2">
      <c r="A428" s="30"/>
      <c r="D428" s="31"/>
      <c r="E428" s="33"/>
      <c r="F428" s="33"/>
      <c r="G428" s="33"/>
      <c r="H428" s="33"/>
      <c r="I428" s="33"/>
      <c r="L428" s="28"/>
      <c r="O428" s="46"/>
      <c r="P428" s="30"/>
      <c r="Q428" s="30"/>
      <c r="R428" s="30"/>
      <c r="S428" s="30"/>
      <c r="T428" s="30"/>
      <c r="U428" s="30"/>
      <c r="V428" s="30"/>
      <c r="W428" s="30"/>
      <c r="X428" s="30"/>
      <c r="Y428" s="30"/>
    </row>
    <row r="429" spans="1:25" s="32" customFormat="1" ht="25.5" customHeight="1" x14ac:dyDescent="0.2">
      <c r="A429" s="30"/>
      <c r="D429" s="31"/>
      <c r="E429" s="259" t="s">
        <v>317</v>
      </c>
      <c r="F429" s="911" t="str">
        <f>Translations!$B$605</f>
        <v>Metodă utilizată pentru determinarea calculul orelor valabile sau perioadelor de referință mai scurte pentru fiecare parametru [utilizând pragul menționat la articolul 44 alineatul (2)] și pentru înlocuirea datelor lipsă în conformitate cu articolul 45]</v>
      </c>
      <c r="G429" s="911"/>
      <c r="H429" s="911"/>
      <c r="I429" s="911"/>
      <c r="J429" s="911"/>
      <c r="K429" s="911"/>
      <c r="L429" s="911"/>
      <c r="M429" s="911"/>
      <c r="N429" s="911"/>
      <c r="O429" s="46"/>
      <c r="P429" s="30"/>
      <c r="Q429" s="30"/>
      <c r="R429" s="30"/>
      <c r="S429" s="30"/>
      <c r="T429" s="30"/>
      <c r="U429" s="30"/>
      <c r="V429" s="30"/>
      <c r="W429" s="30"/>
      <c r="X429" s="30"/>
      <c r="Y429" s="30"/>
    </row>
    <row r="430" spans="1:25" s="32" customFormat="1" x14ac:dyDescent="0.2">
      <c r="A430" s="30"/>
      <c r="D430" s="31"/>
      <c r="E430" s="33"/>
      <c r="F430" s="1124"/>
      <c r="G430" s="1213"/>
      <c r="H430" s="1213"/>
      <c r="I430" s="1213"/>
      <c r="J430" s="1213"/>
      <c r="K430" s="1213"/>
      <c r="L430" s="1213"/>
      <c r="M430" s="1213"/>
      <c r="N430" s="1125"/>
      <c r="O430" s="46"/>
      <c r="P430" s="30"/>
      <c r="Q430" s="30"/>
      <c r="R430" s="30"/>
      <c r="S430" s="30"/>
      <c r="T430" s="30"/>
      <c r="U430" s="30"/>
      <c r="V430" s="30"/>
      <c r="W430" s="30"/>
      <c r="X430" s="30"/>
      <c r="Y430" s="30"/>
    </row>
    <row r="431" spans="1:25" s="32" customFormat="1" ht="5.0999999999999996" customHeight="1" x14ac:dyDescent="0.2">
      <c r="A431" s="30"/>
      <c r="D431" s="31"/>
      <c r="E431" s="33"/>
      <c r="F431" s="33"/>
      <c r="G431" s="33"/>
      <c r="H431" s="33"/>
      <c r="I431" s="33"/>
      <c r="L431" s="28"/>
      <c r="O431" s="46"/>
      <c r="P431" s="30"/>
      <c r="Q431" s="30"/>
      <c r="R431" s="30"/>
      <c r="S431" s="30"/>
      <c r="T431" s="30"/>
      <c r="U431" s="30"/>
      <c r="V431" s="30"/>
      <c r="W431" s="30"/>
      <c r="X431" s="30"/>
      <c r="Y431" s="30"/>
    </row>
    <row r="432" spans="1:25" s="32" customFormat="1" x14ac:dyDescent="0.2">
      <c r="A432" s="30"/>
      <c r="D432" s="31"/>
      <c r="E432" s="259" t="s">
        <v>475</v>
      </c>
      <c r="F432" s="1278" t="str">
        <f>Translations!$B$606</f>
        <v>Calcularea debitului gazelor de ardere, dacă este cazul</v>
      </c>
      <c r="G432" s="1278"/>
      <c r="H432" s="1278"/>
      <c r="I432" s="1278"/>
      <c r="J432" s="1278"/>
      <c r="K432" s="1278"/>
      <c r="L432" s="1278"/>
      <c r="M432" s="1278"/>
      <c r="N432" s="1278"/>
      <c r="O432" s="46"/>
      <c r="P432" s="30"/>
      <c r="Q432" s="30"/>
      <c r="R432" s="30"/>
      <c r="S432" s="30"/>
      <c r="T432" s="30"/>
      <c r="U432" s="30"/>
      <c r="V432" s="30"/>
      <c r="W432" s="30"/>
      <c r="X432" s="30"/>
      <c r="Y432" s="30"/>
    </row>
    <row r="433" spans="1:25" s="32" customFormat="1" x14ac:dyDescent="0.2">
      <c r="A433" s="30"/>
      <c r="D433" s="31"/>
      <c r="E433" s="33"/>
      <c r="F433" s="1124"/>
      <c r="G433" s="1213"/>
      <c r="H433" s="1213"/>
      <c r="I433" s="1213"/>
      <c r="J433" s="1213"/>
      <c r="K433" s="1213"/>
      <c r="L433" s="1213"/>
      <c r="M433" s="1213"/>
      <c r="N433" s="1125"/>
      <c r="O433" s="46"/>
      <c r="P433" s="30"/>
      <c r="Q433" s="30"/>
      <c r="R433" s="30"/>
      <c r="S433" s="30"/>
      <c r="T433" s="30"/>
      <c r="U433" s="30"/>
      <c r="V433" s="30"/>
      <c r="W433" s="30"/>
      <c r="X433" s="30"/>
      <c r="Y433" s="30"/>
    </row>
    <row r="434" spans="1:25" s="32" customFormat="1" ht="5.0999999999999996" customHeight="1" x14ac:dyDescent="0.2">
      <c r="A434" s="30"/>
      <c r="D434" s="31"/>
      <c r="E434" s="33"/>
      <c r="F434" s="61"/>
      <c r="G434" s="33"/>
      <c r="H434" s="33"/>
      <c r="I434" s="33"/>
      <c r="L434" s="28"/>
      <c r="O434" s="46"/>
      <c r="P434" s="30"/>
      <c r="Q434" s="30"/>
      <c r="R434" s="30"/>
      <c r="S434" s="30"/>
      <c r="T434" s="30"/>
      <c r="U434" s="30"/>
      <c r="V434" s="30"/>
      <c r="W434" s="30"/>
      <c r="X434" s="30"/>
      <c r="Y434" s="30"/>
    </row>
    <row r="435" spans="1:25" s="32" customFormat="1" x14ac:dyDescent="0.2">
      <c r="A435" s="30"/>
      <c r="D435" s="31"/>
      <c r="E435" s="259" t="s">
        <v>476</v>
      </c>
      <c r="F435" s="1278" t="str">
        <f>Translations!$B$607</f>
        <v>Determinarea CO2 rezultat din biomasă și scăzut din emisiile de CO2 măsurate, dacă este cazul</v>
      </c>
      <c r="G435" s="1278"/>
      <c r="H435" s="1278"/>
      <c r="I435" s="1278"/>
      <c r="J435" s="1278"/>
      <c r="K435" s="1278"/>
      <c r="L435" s="1278"/>
      <c r="M435" s="1278"/>
      <c r="N435" s="1278"/>
      <c r="O435" s="46"/>
      <c r="P435" s="30"/>
      <c r="Q435" s="30"/>
      <c r="R435" s="30"/>
      <c r="S435" s="30"/>
      <c r="T435" s="30"/>
      <c r="U435" s="30"/>
      <c r="V435" s="30"/>
      <c r="W435" s="30"/>
      <c r="X435" s="30"/>
      <c r="Y435" s="30"/>
    </row>
    <row r="436" spans="1:25" s="32" customFormat="1" x14ac:dyDescent="0.2">
      <c r="A436" s="30"/>
      <c r="D436" s="31"/>
      <c r="E436" s="33"/>
      <c r="F436" s="1124"/>
      <c r="G436" s="1213"/>
      <c r="H436" s="1213"/>
      <c r="I436" s="1213"/>
      <c r="J436" s="1213"/>
      <c r="K436" s="1213"/>
      <c r="L436" s="1213"/>
      <c r="M436" s="1213"/>
      <c r="N436" s="1125"/>
      <c r="O436" s="46"/>
      <c r="P436" s="30"/>
      <c r="Q436" s="30"/>
      <c r="R436" s="30"/>
      <c r="S436" s="30"/>
      <c r="T436" s="30"/>
      <c r="U436" s="30"/>
      <c r="V436" s="30"/>
      <c r="W436" s="30"/>
      <c r="X436" s="30"/>
      <c r="Y436" s="30"/>
    </row>
    <row r="437" spans="1:25" s="32" customFormat="1" ht="5.0999999999999996" customHeight="1" x14ac:dyDescent="0.2">
      <c r="A437" s="30"/>
      <c r="D437" s="31"/>
      <c r="E437" s="33"/>
      <c r="F437" s="33"/>
      <c r="G437" s="33"/>
      <c r="H437" s="33"/>
      <c r="I437" s="33"/>
      <c r="J437" s="273"/>
      <c r="K437" s="273"/>
      <c r="L437" s="273"/>
      <c r="M437" s="273"/>
      <c r="N437" s="273"/>
      <c r="O437" s="46"/>
      <c r="P437" s="30"/>
      <c r="Q437" s="30"/>
      <c r="R437" s="30"/>
      <c r="S437" s="30"/>
      <c r="T437" s="30"/>
      <c r="U437" s="30"/>
      <c r="V437" s="30"/>
      <c r="W437" s="30"/>
      <c r="X437" s="30"/>
      <c r="Y437" s="30"/>
    </row>
    <row r="438" spans="1:25" s="32" customFormat="1" x14ac:dyDescent="0.2">
      <c r="A438" s="30"/>
      <c r="D438" s="31"/>
      <c r="E438" s="259" t="s">
        <v>477</v>
      </c>
      <c r="F438" s="1278" t="str">
        <f>Translations!$B$608</f>
        <v>Calcule de coroborare realizate în conformitate cu articolul 46, dacă este cazul</v>
      </c>
      <c r="G438" s="1278"/>
      <c r="H438" s="1278"/>
      <c r="I438" s="1278"/>
      <c r="J438" s="1278"/>
      <c r="K438" s="1278"/>
      <c r="L438" s="1278"/>
      <c r="M438" s="1278"/>
      <c r="N438" s="1278"/>
      <c r="O438" s="46"/>
      <c r="P438" s="30"/>
      <c r="Q438" s="30"/>
      <c r="R438" s="30"/>
      <c r="S438" s="30"/>
      <c r="T438" s="30"/>
      <c r="U438" s="30"/>
      <c r="V438" s="30"/>
      <c r="W438" s="30"/>
      <c r="X438" s="30"/>
      <c r="Y438" s="30"/>
    </row>
    <row r="439" spans="1:25" s="32" customFormat="1" x14ac:dyDescent="0.2">
      <c r="A439" s="30"/>
      <c r="D439" s="31"/>
      <c r="E439" s="33"/>
      <c r="F439" s="1124"/>
      <c r="G439" s="1213"/>
      <c r="H439" s="1213"/>
      <c r="I439" s="1213"/>
      <c r="J439" s="1213"/>
      <c r="K439" s="1213"/>
      <c r="L439" s="1213"/>
      <c r="M439" s="1213"/>
      <c r="N439" s="1125"/>
      <c r="O439" s="46"/>
      <c r="P439" s="30"/>
      <c r="Q439" s="30"/>
      <c r="R439" s="30"/>
      <c r="S439" s="30"/>
      <c r="T439" s="30"/>
      <c r="U439" s="30"/>
      <c r="V439" s="30"/>
      <c r="W439" s="30"/>
      <c r="X439" s="30"/>
      <c r="Y439" s="30"/>
    </row>
    <row r="440" spans="1:25" s="32" customFormat="1" ht="5.0999999999999996" customHeight="1" x14ac:dyDescent="0.2">
      <c r="A440" s="30"/>
      <c r="D440" s="31"/>
      <c r="E440" s="33"/>
      <c r="F440" s="33"/>
      <c r="G440" s="33"/>
      <c r="H440" s="33"/>
      <c r="I440" s="33"/>
      <c r="L440" s="28"/>
      <c r="O440" s="46"/>
      <c r="P440" s="30"/>
      <c r="Q440" s="30"/>
      <c r="R440" s="30"/>
      <c r="S440" s="30"/>
      <c r="T440" s="30"/>
      <c r="U440" s="30"/>
      <c r="V440" s="30"/>
      <c r="W440" s="30"/>
      <c r="X440" s="30"/>
      <c r="Y440" s="30"/>
    </row>
    <row r="441" spans="1:25" s="32" customFormat="1" ht="15" x14ac:dyDescent="0.2">
      <c r="A441" s="30"/>
      <c r="D441" s="1217" t="str">
        <f>Translations!$B$545</f>
        <v>Observații și explicații:</v>
      </c>
      <c r="E441" s="1217"/>
      <c r="F441" s="1217"/>
      <c r="G441" s="1217"/>
      <c r="H441" s="1217"/>
      <c r="I441" s="1217"/>
      <c r="J441" s="1217"/>
      <c r="K441" s="1217"/>
      <c r="L441" s="1217"/>
      <c r="M441" s="1217"/>
      <c r="N441" s="1217"/>
      <c r="O441" s="46"/>
      <c r="P441" s="30"/>
      <c r="Q441" s="30"/>
      <c r="R441" s="30"/>
      <c r="S441" s="30"/>
      <c r="T441" s="30"/>
      <c r="U441" s="30"/>
      <c r="V441" s="30"/>
      <c r="W441" s="30"/>
      <c r="X441" s="30"/>
      <c r="Y441" s="30"/>
    </row>
    <row r="442" spans="1:25" s="32" customFormat="1" ht="5.0999999999999996" customHeight="1" x14ac:dyDescent="0.2">
      <c r="A442" s="30"/>
      <c r="D442" s="31"/>
      <c r="E442" s="156"/>
      <c r="F442" s="156"/>
      <c r="G442" s="156"/>
      <c r="H442" s="156"/>
      <c r="I442" s="156"/>
      <c r="J442" s="156"/>
      <c r="K442" s="156"/>
      <c r="L442" s="156"/>
      <c r="M442" s="156"/>
      <c r="N442" s="156"/>
      <c r="O442" s="46"/>
      <c r="P442" s="30"/>
      <c r="Q442" s="30"/>
      <c r="R442" s="30"/>
      <c r="S442" s="30"/>
      <c r="T442" s="30"/>
      <c r="U442" s="30"/>
      <c r="V442" s="30"/>
      <c r="W442" s="30"/>
      <c r="X442" s="30"/>
      <c r="Y442" s="30"/>
    </row>
    <row r="443" spans="1:25" s="32" customFormat="1" x14ac:dyDescent="0.2">
      <c r="A443" s="30"/>
      <c r="D443" s="31" t="s">
        <v>406</v>
      </c>
      <c r="E443" s="1114" t="str">
        <f>Translations!$B$1202</f>
        <v>Observații și justificare dacă nu se aplică nivelul necesar:</v>
      </c>
      <c r="F443" s="1114"/>
      <c r="G443" s="1114"/>
      <c r="H443" s="1114"/>
      <c r="I443" s="1114"/>
      <c r="J443" s="1114"/>
      <c r="K443" s="1114"/>
      <c r="L443" s="1114"/>
      <c r="M443" s="1114"/>
      <c r="N443" s="1114"/>
      <c r="O443" s="46"/>
      <c r="P443" s="30"/>
      <c r="Q443" s="30"/>
      <c r="R443" s="30"/>
      <c r="S443" s="30"/>
      <c r="T443" s="30"/>
      <c r="U443" s="30"/>
      <c r="V443" s="30"/>
      <c r="W443" s="30"/>
      <c r="X443" s="30"/>
      <c r="Y443" s="30"/>
    </row>
    <row r="444" spans="1:25" s="32" customFormat="1" ht="5.0999999999999996" customHeight="1" x14ac:dyDescent="0.2">
      <c r="A444" s="30"/>
      <c r="D444" s="31"/>
      <c r="E444" s="59"/>
      <c r="O444" s="46"/>
      <c r="P444" s="30"/>
      <c r="Q444" s="30"/>
      <c r="R444" s="30"/>
      <c r="S444" s="30"/>
      <c r="T444" s="30"/>
      <c r="U444" s="30"/>
      <c r="V444" s="30"/>
      <c r="W444" s="30"/>
      <c r="X444" s="30"/>
      <c r="Y444" s="30"/>
    </row>
    <row r="445" spans="1:25" s="32" customFormat="1" x14ac:dyDescent="0.2">
      <c r="A445" s="30"/>
      <c r="D445" s="31"/>
      <c r="E445" s="1223"/>
      <c r="F445" s="1137"/>
      <c r="G445" s="1137"/>
      <c r="H445" s="1137"/>
      <c r="I445" s="1137"/>
      <c r="J445" s="1137"/>
      <c r="K445" s="1137"/>
      <c r="L445" s="1137"/>
      <c r="M445" s="1137"/>
      <c r="N445" s="1138"/>
      <c r="O445" s="46"/>
      <c r="P445" s="30"/>
      <c r="Q445" s="30"/>
      <c r="R445" s="30"/>
      <c r="S445" s="30"/>
      <c r="T445" s="30"/>
      <c r="U445" s="30"/>
      <c r="V445" s="30"/>
      <c r="W445" s="30"/>
      <c r="X445" s="30"/>
      <c r="Y445" s="30"/>
    </row>
    <row r="446" spans="1:25" s="32" customFormat="1" x14ac:dyDescent="0.2">
      <c r="A446" s="30"/>
      <c r="D446" s="31"/>
      <c r="E446" s="1214"/>
      <c r="F446" s="1132"/>
      <c r="G446" s="1132"/>
      <c r="H446" s="1132"/>
      <c r="I446" s="1132"/>
      <c r="J446" s="1132"/>
      <c r="K446" s="1132"/>
      <c r="L446" s="1132"/>
      <c r="M446" s="1132"/>
      <c r="N446" s="1133"/>
      <c r="O446" s="46"/>
      <c r="P446" s="30"/>
      <c r="Q446" s="30"/>
      <c r="R446" s="30"/>
      <c r="S446" s="30"/>
      <c r="T446" s="30"/>
      <c r="U446" s="30"/>
      <c r="V446" s="30"/>
      <c r="W446" s="30"/>
      <c r="X446" s="30"/>
      <c r="Y446" s="30"/>
    </row>
    <row r="447" spans="1:25" s="32" customFormat="1" x14ac:dyDescent="0.2">
      <c r="A447" s="30"/>
      <c r="D447" s="31"/>
      <c r="E447" s="1215"/>
      <c r="F447" s="1145"/>
      <c r="G447" s="1145"/>
      <c r="H447" s="1145"/>
      <c r="I447" s="1145"/>
      <c r="J447" s="1145"/>
      <c r="K447" s="1145"/>
      <c r="L447" s="1145"/>
      <c r="M447" s="1145"/>
      <c r="N447" s="1146"/>
      <c r="O447" s="46"/>
      <c r="P447" s="30"/>
      <c r="Q447" s="30"/>
      <c r="R447" s="30"/>
      <c r="S447" s="30"/>
      <c r="T447" s="30"/>
      <c r="U447" s="30"/>
      <c r="V447" s="30"/>
      <c r="W447" s="30"/>
      <c r="X447" s="30"/>
      <c r="Y447" s="30"/>
    </row>
    <row r="448" spans="1:25" ht="12.75" customHeight="1" thickBot="1" x14ac:dyDescent="0.25">
      <c r="B448" s="12"/>
      <c r="C448" s="66"/>
      <c r="D448" s="67"/>
      <c r="E448" s="68"/>
      <c r="F448" s="66"/>
      <c r="G448" s="69"/>
      <c r="H448" s="69"/>
      <c r="I448" s="69"/>
      <c r="J448" s="69"/>
      <c r="K448" s="69"/>
      <c r="L448" s="69"/>
      <c r="M448" s="69"/>
      <c r="N448" s="69"/>
      <c r="O448" s="46"/>
      <c r="P448" s="6"/>
    </row>
    <row r="449" spans="1:25" ht="12.75" customHeight="1" x14ac:dyDescent="0.2">
      <c r="A449" s="79" t="s">
        <v>4</v>
      </c>
      <c r="B449" s="12"/>
      <c r="C449" s="12"/>
      <c r="D449" s="15"/>
      <c r="E449" s="29"/>
      <c r="F449" s="12"/>
      <c r="G449" s="17"/>
      <c r="H449" s="17"/>
      <c r="I449" s="17"/>
      <c r="J449" s="17"/>
      <c r="K449" s="17"/>
      <c r="L449" s="17"/>
      <c r="M449" s="17"/>
      <c r="N449" s="17"/>
      <c r="O449" s="46"/>
      <c r="P449" s="19"/>
    </row>
    <row r="450" spans="1:25" ht="12.75" customHeight="1" x14ac:dyDescent="0.2">
      <c r="A450" s="90"/>
      <c r="B450" s="12"/>
      <c r="C450" s="12"/>
      <c r="D450" s="15"/>
      <c r="E450" s="29"/>
      <c r="F450" s="12"/>
      <c r="G450" s="17"/>
      <c r="H450" s="17"/>
      <c r="I450" s="17"/>
      <c r="J450" s="17"/>
      <c r="K450" s="17"/>
      <c r="L450" s="17"/>
      <c r="M450" s="17"/>
      <c r="N450" s="17"/>
      <c r="O450" s="46"/>
      <c r="P450" s="19"/>
    </row>
    <row r="451" spans="1:25" s="44" customFormat="1" ht="18.75" customHeight="1" x14ac:dyDescent="0.2">
      <c r="A451" s="77"/>
      <c r="B451" s="490"/>
      <c r="C451" s="65">
        <v>11</v>
      </c>
      <c r="D451" s="1025" t="str">
        <f>Translations!$B$23</f>
        <v>Management și proceduri pentru metodele bazate pe măsurare</v>
      </c>
      <c r="E451" s="1025"/>
      <c r="F451" s="1025"/>
      <c r="G451" s="1025"/>
      <c r="H451" s="1025"/>
      <c r="I451" s="1025"/>
      <c r="J451" s="1025"/>
      <c r="K451" s="1025"/>
      <c r="L451" s="1025"/>
      <c r="M451" s="1025"/>
      <c r="N451" s="1025"/>
      <c r="O451" s="46"/>
      <c r="P451" s="6"/>
      <c r="Q451" s="77"/>
      <c r="R451" s="77"/>
      <c r="S451" s="77"/>
      <c r="T451" s="77"/>
      <c r="U451" s="77"/>
      <c r="V451" s="77"/>
      <c r="W451" s="77"/>
      <c r="X451" s="77"/>
      <c r="Y451" s="77"/>
    </row>
    <row r="452" spans="1:25" x14ac:dyDescent="0.2">
      <c r="B452" s="489"/>
      <c r="C452" s="489"/>
      <c r="D452" s="521"/>
      <c r="E452" s="489"/>
      <c r="F452" s="489"/>
      <c r="G452" s="489"/>
      <c r="H452" s="489"/>
      <c r="I452" s="489"/>
      <c r="J452" s="489"/>
      <c r="K452" s="489"/>
      <c r="L452" s="489"/>
      <c r="M452" s="489"/>
      <c r="N452" s="489"/>
      <c r="O452" s="46"/>
      <c r="P452" s="6"/>
    </row>
    <row r="453" spans="1:25" ht="25.5" customHeight="1" x14ac:dyDescent="0.2">
      <c r="B453" s="489"/>
      <c r="C453" s="489"/>
      <c r="D453" s="31" t="s">
        <v>311</v>
      </c>
      <c r="E453" s="1114" t="str">
        <f>Translations!$B$611</f>
        <v>Furnizați detalii cu privire la procedurile scrise care detaliază metoda și formulele de calcul utilizate pentru agregarea datelor și pentru determinarea emisiilor anuale de CO2(e) în cazul în care se aplică metode bazate pe măsurare.</v>
      </c>
      <c r="F453" s="1114"/>
      <c r="G453" s="1114"/>
      <c r="H453" s="1114"/>
      <c r="I453" s="1114"/>
      <c r="J453" s="1114"/>
      <c r="K453" s="1114"/>
      <c r="L453" s="1114"/>
      <c r="M453" s="1114"/>
      <c r="N453" s="1114"/>
      <c r="O453" s="46"/>
      <c r="P453" s="6"/>
    </row>
    <row r="454" spans="1:25" ht="12.75" customHeight="1" x14ac:dyDescent="0.2">
      <c r="B454" s="489"/>
      <c r="C454" s="489"/>
      <c r="D454" s="521"/>
      <c r="E454" s="1046" t="str">
        <f>Translations!$B$612</f>
        <v>Furnizați detalii cu privire la procedurile scrise în conformitate cu articolul 44 din RMR.</v>
      </c>
      <c r="F454" s="1046"/>
      <c r="G454" s="1046"/>
      <c r="H454" s="1046"/>
      <c r="I454" s="1046"/>
      <c r="J454" s="1046"/>
      <c r="K454" s="1046"/>
      <c r="L454" s="1046"/>
      <c r="M454" s="1046"/>
      <c r="N454" s="1046"/>
      <c r="O454" s="46"/>
      <c r="P454" s="6"/>
    </row>
    <row r="455" spans="1:25" s="371" customFormat="1" ht="25.5" customHeight="1" x14ac:dyDescent="0.2">
      <c r="A455" s="77"/>
      <c r="B455" s="489"/>
      <c r="C455" s="489"/>
      <c r="D455" s="489"/>
      <c r="E455" s="1026" t="str">
        <f>Translations!$B$613</f>
        <v>În cazul în care o serie de proceduri sunt utilizate pentru un scop similar, dar pentru surse de emisie sau puncte de măsurare diferite, furnizați detalii cu privire la procedura globală care acoperă elementele comune și asigurarea calității metodelor aplicate.</v>
      </c>
      <c r="F455" s="1026"/>
      <c r="G455" s="1026"/>
      <c r="H455" s="1026"/>
      <c r="I455" s="1026"/>
      <c r="J455" s="1026"/>
      <c r="K455" s="1026"/>
      <c r="L455" s="1026"/>
      <c r="M455" s="1026"/>
      <c r="N455" s="1026"/>
      <c r="O455" s="46"/>
      <c r="P455" s="297"/>
      <c r="Q455" s="77"/>
      <c r="R455" s="77"/>
      <c r="S455" s="77"/>
      <c r="T455" s="77"/>
      <c r="U455" s="77"/>
      <c r="V455" s="77"/>
      <c r="W455" s="77"/>
      <c r="X455" s="77"/>
      <c r="Y455" s="77"/>
    </row>
    <row r="456" spans="1:25" s="371" customFormat="1" ht="25.5" customHeight="1" x14ac:dyDescent="0.2">
      <c r="A456" s="77"/>
      <c r="B456" s="489"/>
      <c r="C456" s="489"/>
      <c r="D456" s="489"/>
      <c r="E456" s="1026" t="str">
        <f>Translations!$B$614</f>
        <v>Apoi puteți fie să introduceți aici trimiteri la „subproceduri” individuale, fie să precizați separat detalii referitoare la fiecare procedură relevantă. În acest din urmă caz, utilizați butonul „Adaugă procedură” de la sfârșitul acestei foi. Cu toate acestea, asigurați-vă că se poate introduce o trimitere clară la (sub)procedura corespunzătoare.</v>
      </c>
      <c r="F456" s="1026"/>
      <c r="G456" s="1026"/>
      <c r="H456" s="1026"/>
      <c r="I456" s="1026"/>
      <c r="J456" s="1026"/>
      <c r="K456" s="1026"/>
      <c r="L456" s="1026"/>
      <c r="M456" s="1026"/>
      <c r="N456" s="1026"/>
      <c r="O456" s="46"/>
      <c r="P456" s="297"/>
      <c r="Q456" s="77"/>
      <c r="R456" s="77"/>
      <c r="S456" s="77"/>
      <c r="T456" s="77"/>
      <c r="U456" s="77"/>
      <c r="V456" s="77"/>
      <c r="W456" s="77"/>
      <c r="X456" s="77"/>
      <c r="Y456" s="77"/>
    </row>
    <row r="457" spans="1:25" s="371" customFormat="1" ht="5.0999999999999996" customHeight="1" x14ac:dyDescent="0.2">
      <c r="A457" s="77"/>
      <c r="B457" s="489"/>
      <c r="C457" s="489"/>
      <c r="D457" s="489"/>
      <c r="E457" s="466"/>
      <c r="F457" s="466"/>
      <c r="G457" s="466"/>
      <c r="H457" s="466"/>
      <c r="I457" s="466"/>
      <c r="J457" s="466"/>
      <c r="K457" s="466"/>
      <c r="L457" s="466"/>
      <c r="M457" s="466"/>
      <c r="N457" s="466"/>
      <c r="O457" s="46"/>
      <c r="P457" s="297"/>
      <c r="Q457" s="297"/>
      <c r="R457" s="297"/>
      <c r="S457" s="77"/>
      <c r="T457" s="77"/>
      <c r="U457" s="77"/>
      <c r="V457" s="77"/>
      <c r="W457" s="77"/>
      <c r="X457" s="372"/>
      <c r="Y457" s="372"/>
    </row>
    <row r="458" spans="1:25" ht="15" customHeight="1" x14ac:dyDescent="0.2">
      <c r="B458" s="489"/>
      <c r="C458" s="489"/>
      <c r="D458" s="521"/>
      <c r="E458" s="1284" t="str">
        <f>Translations!$B$405</f>
        <v>Titlul procedurii</v>
      </c>
      <c r="F458" s="1285"/>
      <c r="G458" s="1124"/>
      <c r="H458" s="1213"/>
      <c r="I458" s="1213"/>
      <c r="J458" s="1213"/>
      <c r="K458" s="1213"/>
      <c r="L458" s="1213"/>
      <c r="M458" s="1213"/>
      <c r="N458" s="1125"/>
      <c r="O458" s="46"/>
      <c r="P458" s="6"/>
      <c r="S458" s="444"/>
    </row>
    <row r="459" spans="1:25" ht="15" customHeight="1" x14ac:dyDescent="0.2">
      <c r="B459" s="489"/>
      <c r="C459" s="489"/>
      <c r="D459" s="521"/>
      <c r="E459" s="1284" t="str">
        <f>Translations!$B$407</f>
        <v>Trimiterea la procedură</v>
      </c>
      <c r="F459" s="1285"/>
      <c r="G459" s="1124"/>
      <c r="H459" s="1213"/>
      <c r="I459" s="1213"/>
      <c r="J459" s="1213"/>
      <c r="K459" s="1213"/>
      <c r="L459" s="1213"/>
      <c r="M459" s="1213"/>
      <c r="N459" s="1125"/>
      <c r="O459" s="46"/>
      <c r="P459" s="6"/>
      <c r="S459" s="444"/>
    </row>
    <row r="460" spans="1:25" ht="25.5" customHeight="1" x14ac:dyDescent="0.2">
      <c r="B460" s="489"/>
      <c r="C460" s="489"/>
      <c r="D460" s="521"/>
      <c r="E460" s="1284" t="str">
        <f>Translations!$B$409</f>
        <v>Trimitere la schemă (dacă este cazul)</v>
      </c>
      <c r="F460" s="1285"/>
      <c r="G460" s="1124"/>
      <c r="H460" s="1213"/>
      <c r="I460" s="1213"/>
      <c r="J460" s="1213"/>
      <c r="K460" s="1213"/>
      <c r="L460" s="1213"/>
      <c r="M460" s="1213"/>
      <c r="N460" s="1125"/>
      <c r="O460" s="46"/>
      <c r="P460" s="6"/>
      <c r="S460" s="444"/>
    </row>
    <row r="461" spans="1:25" ht="105" customHeight="1" x14ac:dyDescent="0.2">
      <c r="B461" s="489"/>
      <c r="C461" s="489"/>
      <c r="D461" s="521"/>
      <c r="E461" s="1284" t="str">
        <f>Translations!$B$615</f>
        <v>Scurtă descriere a procedurii   Descrierea trebuie să acopere parametrii esențiali și operațiunile efectuate</v>
      </c>
      <c r="F461" s="1285"/>
      <c r="G461" s="1124"/>
      <c r="H461" s="1213"/>
      <c r="I461" s="1213"/>
      <c r="J461" s="1213"/>
      <c r="K461" s="1213"/>
      <c r="L461" s="1213"/>
      <c r="M461" s="1213"/>
      <c r="N461" s="1125"/>
      <c r="O461" s="46"/>
      <c r="P461" s="6"/>
      <c r="S461" s="444"/>
    </row>
    <row r="462" spans="1:25" ht="39" customHeight="1" x14ac:dyDescent="0.2">
      <c r="B462" s="489"/>
      <c r="C462" s="489"/>
      <c r="D462" s="521"/>
      <c r="E462" s="1284" t="str">
        <f>Translations!$B$414</f>
        <v>Postul sau departamentul responsabil pentru procedură și pentru orice date generate</v>
      </c>
      <c r="F462" s="1285"/>
      <c r="G462" s="1124"/>
      <c r="H462" s="1213"/>
      <c r="I462" s="1213"/>
      <c r="J462" s="1213"/>
      <c r="K462" s="1213"/>
      <c r="L462" s="1213"/>
      <c r="M462" s="1213"/>
      <c r="N462" s="1125"/>
      <c r="O462" s="46"/>
      <c r="P462" s="6"/>
      <c r="S462" s="444"/>
    </row>
    <row r="463" spans="1:25" ht="27.75" customHeight="1" x14ac:dyDescent="0.2">
      <c r="B463" s="489"/>
      <c r="C463" s="489"/>
      <c r="D463" s="521"/>
      <c r="E463" s="1284" t="str">
        <f>Translations!$B$416</f>
        <v>Locul în care se păstrează înregistrările</v>
      </c>
      <c r="F463" s="1285"/>
      <c r="G463" s="1124"/>
      <c r="H463" s="1213"/>
      <c r="I463" s="1213"/>
      <c r="J463" s="1213"/>
      <c r="K463" s="1213"/>
      <c r="L463" s="1213"/>
      <c r="M463" s="1213"/>
      <c r="N463" s="1125"/>
      <c r="O463" s="46"/>
      <c r="P463" s="6"/>
      <c r="S463" s="444"/>
    </row>
    <row r="464" spans="1:25" ht="30" customHeight="1" x14ac:dyDescent="0.2">
      <c r="B464" s="489"/>
      <c r="C464" s="489"/>
      <c r="D464" s="521"/>
      <c r="E464" s="1284" t="str">
        <f>Translations!$B$418</f>
        <v>Denumirea sistemului IT folosit (dacă este cazul).</v>
      </c>
      <c r="F464" s="1285"/>
      <c r="G464" s="1124"/>
      <c r="H464" s="1213"/>
      <c r="I464" s="1213"/>
      <c r="J464" s="1213"/>
      <c r="K464" s="1213"/>
      <c r="L464" s="1213"/>
      <c r="M464" s="1213"/>
      <c r="N464" s="1125"/>
      <c r="O464" s="46"/>
      <c r="P464" s="6"/>
      <c r="S464" s="444"/>
    </row>
    <row r="465" spans="2:19" ht="31.5" customHeight="1" x14ac:dyDescent="0.2">
      <c r="B465" s="489"/>
      <c r="C465" s="489"/>
      <c r="D465" s="521"/>
      <c r="E465" s="1284" t="str">
        <f>Translations!$B$420</f>
        <v>Lista standardelor EN sau a altor standarde aplicate (dacă este relevant)</v>
      </c>
      <c r="F465" s="1285"/>
      <c r="G465" s="1124"/>
      <c r="H465" s="1213"/>
      <c r="I465" s="1213"/>
      <c r="J465" s="1213"/>
      <c r="K465" s="1213"/>
      <c r="L465" s="1213"/>
      <c r="M465" s="1213"/>
      <c r="N465" s="1125"/>
      <c r="O465" s="46"/>
      <c r="P465" s="6"/>
      <c r="S465" s="444"/>
    </row>
    <row r="466" spans="2:19" x14ac:dyDescent="0.2">
      <c r="B466" s="489"/>
      <c r="C466" s="489"/>
      <c r="D466" s="521"/>
      <c r="E466" s="489"/>
      <c r="F466" s="489"/>
      <c r="G466" s="489"/>
      <c r="H466" s="489"/>
      <c r="I466" s="489"/>
      <c r="J466" s="489"/>
      <c r="K466" s="489"/>
      <c r="L466" s="489"/>
      <c r="M466" s="489"/>
      <c r="N466" s="489"/>
      <c r="O466" s="46"/>
      <c r="P466" s="6"/>
      <c r="S466" s="444"/>
    </row>
    <row r="467" spans="2:19" ht="25.5" customHeight="1" x14ac:dyDescent="0.2">
      <c r="B467" s="489"/>
      <c r="C467" s="489"/>
      <c r="D467" s="31" t="s">
        <v>313</v>
      </c>
      <c r="E467" s="1114" t="str">
        <f>Translations!$B$616</f>
        <v>Furnizați detalii cu privire la procedurile scrise care descriu metodele folosite pentru determinarea orelor valabile (sau a unor perioade de referință mai scurte) pentru fiecare parametru și pentru înlocuirea datelor lipsă.</v>
      </c>
      <c r="F467" s="1114"/>
      <c r="G467" s="1114"/>
      <c r="H467" s="1114"/>
      <c r="I467" s="1114"/>
      <c r="J467" s="1114"/>
      <c r="K467" s="1114"/>
      <c r="L467" s="1114"/>
      <c r="M467" s="1114"/>
      <c r="N467" s="1114"/>
      <c r="O467" s="46"/>
      <c r="P467" s="6"/>
      <c r="S467" s="444"/>
    </row>
    <row r="468" spans="2:19" ht="25.5" customHeight="1" x14ac:dyDescent="0.2">
      <c r="B468" s="489"/>
      <c r="C468" s="489"/>
      <c r="D468" s="521"/>
      <c r="E468" s="1046" t="str">
        <f>Translations!$B$617</f>
        <v>Furnizați detalii cu privire la procedurile scrise care descriu metodele utilizate pentru a determina dacă se pot furniza ore valabile sau perioade de referință mai scurte pentru fiecare parametru și pentru a înlocui datele lipsă în conformitate cu articolul 45 din RMR.</v>
      </c>
      <c r="F468" s="1046"/>
      <c r="G468" s="1046"/>
      <c r="H468" s="1046"/>
      <c r="I468" s="1046"/>
      <c r="J468" s="1046"/>
      <c r="K468" s="1046"/>
      <c r="L468" s="1046"/>
      <c r="M468" s="1046"/>
      <c r="N468" s="1046"/>
      <c r="O468" s="46"/>
      <c r="P468" s="6"/>
      <c r="S468" s="444"/>
    </row>
    <row r="469" spans="2:19" ht="5.0999999999999996" customHeight="1" x14ac:dyDescent="0.2">
      <c r="B469" s="489"/>
      <c r="C469" s="489"/>
      <c r="D469" s="521"/>
      <c r="E469" s="156"/>
      <c r="F469" s="156"/>
      <c r="G469" s="156"/>
      <c r="H469" s="156"/>
      <c r="I469" s="156"/>
      <c r="J469" s="156"/>
      <c r="K469" s="156"/>
      <c r="L469" s="156"/>
      <c r="M469" s="156"/>
      <c r="N469" s="156"/>
      <c r="O469" s="46"/>
      <c r="P469" s="6"/>
      <c r="S469" s="444"/>
    </row>
    <row r="470" spans="2:19" ht="12.75" customHeight="1" x14ac:dyDescent="0.2">
      <c r="B470" s="489"/>
      <c r="C470" s="489"/>
      <c r="D470" s="521"/>
      <c r="E470" s="1284" t="str">
        <f>Translations!$B$405</f>
        <v>Titlul procedurii</v>
      </c>
      <c r="F470" s="1285"/>
      <c r="G470" s="1124"/>
      <c r="H470" s="1213"/>
      <c r="I470" s="1213"/>
      <c r="J470" s="1213"/>
      <c r="K470" s="1213"/>
      <c r="L470" s="1213"/>
      <c r="M470" s="1213"/>
      <c r="N470" s="1125"/>
      <c r="O470" s="46"/>
      <c r="P470" s="6"/>
      <c r="S470" s="444"/>
    </row>
    <row r="471" spans="2:19" ht="12.75" customHeight="1" x14ac:dyDescent="0.2">
      <c r="B471" s="489"/>
      <c r="C471" s="489"/>
      <c r="D471" s="521"/>
      <c r="E471" s="1284" t="str">
        <f>Translations!$B$407</f>
        <v>Trimiterea la procedură</v>
      </c>
      <c r="F471" s="1285"/>
      <c r="G471" s="1124"/>
      <c r="H471" s="1213"/>
      <c r="I471" s="1213"/>
      <c r="J471" s="1213"/>
      <c r="K471" s="1213"/>
      <c r="L471" s="1213"/>
      <c r="M471" s="1213"/>
      <c r="N471" s="1125"/>
      <c r="O471" s="46"/>
      <c r="P471" s="6"/>
      <c r="S471" s="444"/>
    </row>
    <row r="472" spans="2:19" ht="29.25" customHeight="1" x14ac:dyDescent="0.2">
      <c r="B472" s="489"/>
      <c r="C472" s="489"/>
      <c r="D472" s="521"/>
      <c r="E472" s="1284" t="str">
        <f>Translations!$B$409</f>
        <v>Trimitere la schemă (dacă este cazul)</v>
      </c>
      <c r="F472" s="1285"/>
      <c r="G472" s="1124"/>
      <c r="H472" s="1213"/>
      <c r="I472" s="1213"/>
      <c r="J472" s="1213"/>
      <c r="K472" s="1213"/>
      <c r="L472" s="1213"/>
      <c r="M472" s="1213"/>
      <c r="N472" s="1125"/>
      <c r="O472" s="46"/>
      <c r="P472" s="6"/>
      <c r="S472" s="444"/>
    </row>
    <row r="473" spans="2:19" ht="105" customHeight="1" x14ac:dyDescent="0.2">
      <c r="B473" s="489"/>
      <c r="C473" s="489"/>
      <c r="D473" s="521"/>
      <c r="E473" s="1284" t="str">
        <f>Translations!$B$615</f>
        <v>Scurtă descriere a procedurii   Descrierea trebuie să acopere parametrii esențiali și operațiunile efectuate</v>
      </c>
      <c r="F473" s="1285"/>
      <c r="G473" s="1124"/>
      <c r="H473" s="1213"/>
      <c r="I473" s="1213"/>
      <c r="J473" s="1213"/>
      <c r="K473" s="1213"/>
      <c r="L473" s="1213"/>
      <c r="M473" s="1213"/>
      <c r="N473" s="1125"/>
      <c r="O473" s="46"/>
      <c r="P473" s="6"/>
      <c r="S473" s="444"/>
    </row>
    <row r="474" spans="2:19" ht="42" customHeight="1" x14ac:dyDescent="0.2">
      <c r="B474" s="489"/>
      <c r="C474" s="489"/>
      <c r="D474" s="521"/>
      <c r="E474" s="1284" t="str">
        <f>Translations!$B$414</f>
        <v>Postul sau departamentul responsabil pentru procedură și pentru orice date generate</v>
      </c>
      <c r="F474" s="1285"/>
      <c r="G474" s="1124"/>
      <c r="H474" s="1213"/>
      <c r="I474" s="1213"/>
      <c r="J474" s="1213"/>
      <c r="K474" s="1213"/>
      <c r="L474" s="1213"/>
      <c r="M474" s="1213"/>
      <c r="N474" s="1125"/>
      <c r="O474" s="46"/>
      <c r="P474" s="6"/>
      <c r="S474" s="444"/>
    </row>
    <row r="475" spans="2:19" ht="24.75" customHeight="1" x14ac:dyDescent="0.2">
      <c r="B475" s="489"/>
      <c r="C475" s="489"/>
      <c r="D475" s="521"/>
      <c r="E475" s="1284" t="str">
        <f>Translations!$B$416</f>
        <v>Locul în care se păstrează înregistrările</v>
      </c>
      <c r="F475" s="1285"/>
      <c r="G475" s="1124"/>
      <c r="H475" s="1213"/>
      <c r="I475" s="1213"/>
      <c r="J475" s="1213"/>
      <c r="K475" s="1213"/>
      <c r="L475" s="1213"/>
      <c r="M475" s="1213"/>
      <c r="N475" s="1125"/>
      <c r="O475" s="46"/>
      <c r="P475" s="6"/>
      <c r="S475" s="444"/>
    </row>
    <row r="476" spans="2:19" ht="24.75" customHeight="1" x14ac:dyDescent="0.2">
      <c r="B476" s="489"/>
      <c r="C476" s="489"/>
      <c r="D476" s="521"/>
      <c r="E476" s="1284" t="str">
        <f>Translations!$B$418</f>
        <v>Denumirea sistemului IT folosit (dacă este cazul).</v>
      </c>
      <c r="F476" s="1285"/>
      <c r="G476" s="1124"/>
      <c r="H476" s="1213"/>
      <c r="I476" s="1213"/>
      <c r="J476" s="1213"/>
      <c r="K476" s="1213"/>
      <c r="L476" s="1213"/>
      <c r="M476" s="1213"/>
      <c r="N476" s="1125"/>
      <c r="O476" s="46"/>
      <c r="P476" s="6"/>
      <c r="S476" s="444"/>
    </row>
    <row r="477" spans="2:19" ht="25.5" customHeight="1" x14ac:dyDescent="0.2">
      <c r="B477" s="489"/>
      <c r="C477" s="489"/>
      <c r="D477" s="521"/>
      <c r="E477" s="1284" t="str">
        <f>Translations!$B$420</f>
        <v>Lista standardelor EN sau a altor standarde aplicate (dacă este relevant)</v>
      </c>
      <c r="F477" s="1285"/>
      <c r="G477" s="1124"/>
      <c r="H477" s="1213"/>
      <c r="I477" s="1213"/>
      <c r="J477" s="1213"/>
      <c r="K477" s="1213"/>
      <c r="L477" s="1213"/>
      <c r="M477" s="1213"/>
      <c r="N477" s="1125"/>
      <c r="O477" s="46"/>
      <c r="P477" s="6"/>
      <c r="S477" s="444"/>
    </row>
    <row r="478" spans="2:19" x14ac:dyDescent="0.2">
      <c r="B478" s="489"/>
      <c r="C478" s="489"/>
      <c r="D478" s="521"/>
      <c r="E478" s="489"/>
      <c r="F478" s="489"/>
      <c r="G478" s="489"/>
      <c r="H478" s="489"/>
      <c r="I478" s="489"/>
      <c r="J478" s="489"/>
      <c r="K478" s="489"/>
      <c r="L478" s="489"/>
      <c r="M478" s="489"/>
      <c r="N478" s="489"/>
      <c r="O478" s="46"/>
      <c r="P478" s="6"/>
      <c r="S478" s="444"/>
    </row>
    <row r="479" spans="2:19" ht="32.25" customHeight="1" x14ac:dyDescent="0.2">
      <c r="B479" s="489"/>
      <c r="C479" s="489"/>
      <c r="D479" s="31" t="s">
        <v>186</v>
      </c>
      <c r="E479" s="1114" t="str">
        <f>Translations!$B$618</f>
        <v>În cazul în care debitul gazelor de ardere se determină prin calcul, furnizați detalii cu privire la procedura scrisă referitoare la acest calcul pentru fiecare sursă de emisie relevantă în conformitate cu articolul 43 alineatul (5) litera (a) din RMR.</v>
      </c>
      <c r="F479" s="1114"/>
      <c r="G479" s="1114"/>
      <c r="H479" s="1114"/>
      <c r="I479" s="1114"/>
      <c r="J479" s="1114"/>
      <c r="K479" s="1114"/>
      <c r="L479" s="1114"/>
      <c r="M479" s="1114"/>
      <c r="N479" s="1114"/>
      <c r="O479" s="46"/>
      <c r="P479" s="6"/>
      <c r="S479" s="444"/>
    </row>
    <row r="480" spans="2:19" ht="12.75" customHeight="1" x14ac:dyDescent="0.2">
      <c r="B480" s="489"/>
      <c r="C480" s="489"/>
      <c r="D480" s="521"/>
      <c r="E480" s="1284" t="str">
        <f>Translations!$B$405</f>
        <v>Titlul procedurii</v>
      </c>
      <c r="F480" s="1285"/>
      <c r="G480" s="1124"/>
      <c r="H480" s="1213"/>
      <c r="I480" s="1213"/>
      <c r="J480" s="1213"/>
      <c r="K480" s="1213"/>
      <c r="L480" s="1213"/>
      <c r="M480" s="1213"/>
      <c r="N480" s="1125"/>
      <c r="O480" s="46"/>
      <c r="P480" s="6"/>
      <c r="S480" s="444"/>
    </row>
    <row r="481" spans="2:19" ht="12.75" customHeight="1" x14ac:dyDescent="0.2">
      <c r="B481" s="489"/>
      <c r="C481" s="489"/>
      <c r="D481" s="521"/>
      <c r="E481" s="1284" t="str">
        <f>Translations!$B$407</f>
        <v>Trimiterea la procedură</v>
      </c>
      <c r="F481" s="1285"/>
      <c r="G481" s="1124"/>
      <c r="H481" s="1213"/>
      <c r="I481" s="1213"/>
      <c r="J481" s="1213"/>
      <c r="K481" s="1213"/>
      <c r="L481" s="1213"/>
      <c r="M481" s="1213"/>
      <c r="N481" s="1125"/>
      <c r="O481" s="46"/>
      <c r="P481" s="6"/>
      <c r="S481" s="444"/>
    </row>
    <row r="482" spans="2:19" ht="27" customHeight="1" x14ac:dyDescent="0.2">
      <c r="B482" s="489"/>
      <c r="C482" s="489"/>
      <c r="D482" s="521"/>
      <c r="E482" s="1284" t="str">
        <f>Translations!$B$409</f>
        <v>Trimitere la schemă (dacă este cazul)</v>
      </c>
      <c r="F482" s="1285"/>
      <c r="G482" s="1124"/>
      <c r="H482" s="1213"/>
      <c r="I482" s="1213"/>
      <c r="J482" s="1213"/>
      <c r="K482" s="1213"/>
      <c r="L482" s="1213"/>
      <c r="M482" s="1213"/>
      <c r="N482" s="1125"/>
      <c r="O482" s="46"/>
      <c r="P482" s="6"/>
      <c r="S482" s="444"/>
    </row>
    <row r="483" spans="2:19" ht="105" customHeight="1" x14ac:dyDescent="0.2">
      <c r="B483" s="489"/>
      <c r="C483" s="489"/>
      <c r="D483" s="521"/>
      <c r="E483" s="1284" t="str">
        <f>Translations!$B$615</f>
        <v>Scurtă descriere a procedurii   Descrierea trebuie să acopere parametrii esențiali și operațiunile efectuate</v>
      </c>
      <c r="F483" s="1285"/>
      <c r="G483" s="1124"/>
      <c r="H483" s="1213"/>
      <c r="I483" s="1213"/>
      <c r="J483" s="1213"/>
      <c r="K483" s="1213"/>
      <c r="L483" s="1213"/>
      <c r="M483" s="1213"/>
      <c r="N483" s="1125"/>
      <c r="O483" s="46"/>
      <c r="P483" s="6"/>
      <c r="S483" s="444"/>
    </row>
    <row r="484" spans="2:19" ht="39.75" customHeight="1" x14ac:dyDescent="0.2">
      <c r="B484" s="489"/>
      <c r="C484" s="489"/>
      <c r="D484" s="521"/>
      <c r="E484" s="1284" t="str">
        <f>Translations!$B$414</f>
        <v>Postul sau departamentul responsabil pentru procedură și pentru orice date generate</v>
      </c>
      <c r="F484" s="1285"/>
      <c r="G484" s="1124"/>
      <c r="H484" s="1213"/>
      <c r="I484" s="1213"/>
      <c r="J484" s="1213"/>
      <c r="K484" s="1213"/>
      <c r="L484" s="1213"/>
      <c r="M484" s="1213"/>
      <c r="N484" s="1125"/>
      <c r="O484" s="46"/>
      <c r="P484" s="6"/>
      <c r="S484" s="444"/>
    </row>
    <row r="485" spans="2:19" ht="27" customHeight="1" x14ac:dyDescent="0.2">
      <c r="B485" s="489"/>
      <c r="C485" s="489"/>
      <c r="D485" s="521"/>
      <c r="E485" s="1284" t="str">
        <f>Translations!$B$416</f>
        <v>Locul în care se păstrează înregistrările</v>
      </c>
      <c r="F485" s="1285"/>
      <c r="G485" s="1124"/>
      <c r="H485" s="1213"/>
      <c r="I485" s="1213"/>
      <c r="J485" s="1213"/>
      <c r="K485" s="1213"/>
      <c r="L485" s="1213"/>
      <c r="M485" s="1213"/>
      <c r="N485" s="1125"/>
      <c r="O485" s="46"/>
      <c r="P485" s="6"/>
      <c r="S485" s="444"/>
    </row>
    <row r="486" spans="2:19" ht="33" customHeight="1" x14ac:dyDescent="0.2">
      <c r="B486" s="489"/>
      <c r="C486" s="489"/>
      <c r="D486" s="521"/>
      <c r="E486" s="1284" t="str">
        <f>Translations!$B$418</f>
        <v>Denumirea sistemului IT folosit (dacă este cazul).</v>
      </c>
      <c r="F486" s="1285"/>
      <c r="G486" s="1124"/>
      <c r="H486" s="1213"/>
      <c r="I486" s="1213"/>
      <c r="J486" s="1213"/>
      <c r="K486" s="1213"/>
      <c r="L486" s="1213"/>
      <c r="M486" s="1213"/>
      <c r="N486" s="1125"/>
      <c r="O486" s="46"/>
      <c r="P486" s="6"/>
      <c r="S486" s="444"/>
    </row>
    <row r="487" spans="2:19" ht="24.75" customHeight="1" x14ac:dyDescent="0.2">
      <c r="B487" s="489"/>
      <c r="C487" s="489"/>
      <c r="D487" s="521"/>
      <c r="E487" s="1284" t="str">
        <f>Translations!$B$420</f>
        <v>Lista standardelor EN sau a altor standarde aplicate (dacă este relevant)</v>
      </c>
      <c r="F487" s="1285"/>
      <c r="G487" s="1124"/>
      <c r="H487" s="1213"/>
      <c r="I487" s="1213"/>
      <c r="J487" s="1213"/>
      <c r="K487" s="1213"/>
      <c r="L487" s="1213"/>
      <c r="M487" s="1213"/>
      <c r="N487" s="1125"/>
      <c r="O487" s="46"/>
      <c r="P487" s="6"/>
      <c r="S487" s="444"/>
    </row>
    <row r="488" spans="2:19" x14ac:dyDescent="0.2">
      <c r="B488" s="489"/>
      <c r="C488" s="489"/>
      <c r="D488" s="521"/>
      <c r="E488" s="489"/>
      <c r="F488" s="489"/>
      <c r="G488" s="489"/>
      <c r="H488" s="489"/>
      <c r="I488" s="489"/>
      <c r="J488" s="489"/>
      <c r="K488" s="489"/>
      <c r="L488" s="489"/>
      <c r="M488" s="489"/>
      <c r="N488" s="489"/>
      <c r="O488" s="46"/>
      <c r="P488" s="6"/>
      <c r="S488" s="444"/>
    </row>
    <row r="489" spans="2:19" ht="48.75" customHeight="1" x14ac:dyDescent="0.2">
      <c r="B489" s="489"/>
      <c r="C489" s="489"/>
      <c r="D489" s="31" t="s">
        <v>314</v>
      </c>
      <c r="E489" s="1114" t="str">
        <f>Translations!$B$1203</f>
        <v>În cazul în care CO2 rezultat din biomasă este inclus în măsurătorile emisiilor, furnizați detalii cu privire la procedura scrisă ce detaliază modul în care CO2 din biomasă urmează să fie determinat și scăzut din emisiile de CO2 măsurate, acolo unde este cazul, în conformitate cu articolul 43 alineatul (4) și articolul 43 alineatul (4a) din RMR.</v>
      </c>
      <c r="F489" s="1114"/>
      <c r="G489" s="1114"/>
      <c r="H489" s="1114"/>
      <c r="I489" s="1114"/>
      <c r="J489" s="1114"/>
      <c r="K489" s="1114"/>
      <c r="L489" s="1114"/>
      <c r="M489" s="1114"/>
      <c r="N489" s="1114"/>
      <c r="O489" s="46"/>
      <c r="P489" s="6"/>
      <c r="S489" s="444"/>
    </row>
    <row r="490" spans="2:19" ht="12.75" customHeight="1" x14ac:dyDescent="0.2">
      <c r="B490" s="489"/>
      <c r="C490" s="489"/>
      <c r="D490" s="521"/>
      <c r="E490" s="1284" t="str">
        <f>Translations!$B$405</f>
        <v>Titlul procedurii</v>
      </c>
      <c r="F490" s="1285"/>
      <c r="G490" s="1124"/>
      <c r="H490" s="1213"/>
      <c r="I490" s="1213"/>
      <c r="J490" s="1213"/>
      <c r="K490" s="1213"/>
      <c r="L490" s="1213"/>
      <c r="M490" s="1213"/>
      <c r="N490" s="1125"/>
      <c r="O490" s="46"/>
      <c r="P490" s="6"/>
      <c r="S490" s="444"/>
    </row>
    <row r="491" spans="2:19" ht="12.75" customHeight="1" x14ac:dyDescent="0.2">
      <c r="B491" s="489"/>
      <c r="C491" s="489"/>
      <c r="D491" s="521"/>
      <c r="E491" s="1284" t="str">
        <f>Translations!$B$407</f>
        <v>Trimiterea la procedură</v>
      </c>
      <c r="F491" s="1285"/>
      <c r="G491" s="1124"/>
      <c r="H491" s="1213"/>
      <c r="I491" s="1213"/>
      <c r="J491" s="1213"/>
      <c r="K491" s="1213"/>
      <c r="L491" s="1213"/>
      <c r="M491" s="1213"/>
      <c r="N491" s="1125"/>
      <c r="P491" s="6"/>
      <c r="S491" s="444"/>
    </row>
    <row r="492" spans="2:19" ht="23.25" customHeight="1" x14ac:dyDescent="0.2">
      <c r="B492" s="489"/>
      <c r="C492" s="489"/>
      <c r="D492" s="521"/>
      <c r="E492" s="1284" t="str">
        <f>Translations!$B$409</f>
        <v>Trimitere la schemă (dacă este cazul)</v>
      </c>
      <c r="F492" s="1285"/>
      <c r="G492" s="1124"/>
      <c r="H492" s="1213"/>
      <c r="I492" s="1213"/>
      <c r="J492" s="1213"/>
      <c r="K492" s="1213"/>
      <c r="L492" s="1213"/>
      <c r="M492" s="1213"/>
      <c r="N492" s="1125"/>
      <c r="P492" s="6"/>
      <c r="S492" s="444"/>
    </row>
    <row r="493" spans="2:19" ht="105" customHeight="1" x14ac:dyDescent="0.2">
      <c r="B493" s="489"/>
      <c r="C493" s="489"/>
      <c r="D493" s="521"/>
      <c r="E493" s="1284" t="str">
        <f>Translations!$B$615</f>
        <v>Scurtă descriere a procedurii   Descrierea trebuie să acopere parametrii esențiali și operațiunile efectuate</v>
      </c>
      <c r="F493" s="1285"/>
      <c r="G493" s="1124"/>
      <c r="H493" s="1213"/>
      <c r="I493" s="1213"/>
      <c r="J493" s="1213"/>
      <c r="K493" s="1213"/>
      <c r="L493" s="1213"/>
      <c r="M493" s="1213"/>
      <c r="N493" s="1125"/>
      <c r="P493" s="6"/>
      <c r="S493" s="444"/>
    </row>
    <row r="494" spans="2:19" ht="36" customHeight="1" x14ac:dyDescent="0.2">
      <c r="B494" s="489"/>
      <c r="C494" s="489"/>
      <c r="D494" s="521"/>
      <c r="E494" s="1284" t="str">
        <f>Translations!$B$414</f>
        <v>Postul sau departamentul responsabil pentru procedură și pentru orice date generate</v>
      </c>
      <c r="F494" s="1285"/>
      <c r="G494" s="1124"/>
      <c r="H494" s="1213"/>
      <c r="I494" s="1213"/>
      <c r="J494" s="1213"/>
      <c r="K494" s="1213"/>
      <c r="L494" s="1213"/>
      <c r="M494" s="1213"/>
      <c r="N494" s="1125"/>
      <c r="P494" s="6"/>
      <c r="S494" s="444"/>
    </row>
    <row r="495" spans="2:19" ht="24" customHeight="1" x14ac:dyDescent="0.2">
      <c r="B495" s="489"/>
      <c r="C495" s="489"/>
      <c r="D495" s="521"/>
      <c r="E495" s="1284" t="str">
        <f>Translations!$B$416</f>
        <v>Locul în care se păstrează înregistrările</v>
      </c>
      <c r="F495" s="1285"/>
      <c r="G495" s="1124"/>
      <c r="H495" s="1213"/>
      <c r="I495" s="1213"/>
      <c r="J495" s="1213"/>
      <c r="K495" s="1213"/>
      <c r="L495" s="1213"/>
      <c r="M495" s="1213"/>
      <c r="N495" s="1125"/>
      <c r="P495" s="6"/>
      <c r="S495" s="444"/>
    </row>
    <row r="496" spans="2:19" ht="25.5" customHeight="1" x14ac:dyDescent="0.2">
      <c r="B496" s="489"/>
      <c r="C496" s="489"/>
      <c r="D496" s="521"/>
      <c r="E496" s="1284" t="str">
        <f>Translations!$B$418</f>
        <v>Denumirea sistemului IT folosit (dacă este cazul).</v>
      </c>
      <c r="F496" s="1285"/>
      <c r="G496" s="1124"/>
      <c r="H496" s="1213"/>
      <c r="I496" s="1213"/>
      <c r="J496" s="1213"/>
      <c r="K496" s="1213"/>
      <c r="L496" s="1213"/>
      <c r="M496" s="1213"/>
      <c r="N496" s="1125"/>
      <c r="P496" s="6"/>
      <c r="S496" s="444"/>
    </row>
    <row r="497" spans="1:25" ht="24.75" customHeight="1" x14ac:dyDescent="0.2">
      <c r="B497" s="489"/>
      <c r="C497" s="489"/>
      <c r="D497" s="521"/>
      <c r="E497" s="1284" t="str">
        <f>Translations!$B$420</f>
        <v>Lista standardelor EN sau a altor standarde aplicate (dacă este relevant)</v>
      </c>
      <c r="F497" s="1285"/>
      <c r="G497" s="1124"/>
      <c r="H497" s="1213"/>
      <c r="I497" s="1213"/>
      <c r="J497" s="1213"/>
      <c r="K497" s="1213"/>
      <c r="L497" s="1213"/>
      <c r="M497" s="1213"/>
      <c r="N497" s="1125"/>
      <c r="P497" s="6"/>
      <c r="S497" s="444"/>
    </row>
    <row r="498" spans="1:25" x14ac:dyDescent="0.2">
      <c r="B498" s="489"/>
      <c r="C498" s="489"/>
      <c r="D498" s="521"/>
      <c r="E498" s="489"/>
      <c r="F498" s="489"/>
      <c r="G498" s="489"/>
      <c r="H498" s="489"/>
      <c r="I498" s="489"/>
      <c r="J498" s="489"/>
      <c r="K498" s="489"/>
      <c r="L498" s="489"/>
      <c r="M498" s="489"/>
      <c r="N498" s="489"/>
      <c r="P498" s="6"/>
      <c r="S498" s="444"/>
    </row>
    <row r="499" spans="1:25" ht="30.75" customHeight="1" x14ac:dyDescent="0.2">
      <c r="B499" s="489"/>
      <c r="C499" s="489"/>
      <c r="D499" s="31" t="s">
        <v>315</v>
      </c>
      <c r="E499" s="1114" t="str">
        <f>Translations!$B$620</f>
        <v>Furnizați detalii cu privire la procedura scrisă utilizată pentru efectuarea calculelor de coroborare, acolo unde este cazul, în conformitate cu articolul 46 din RMR.</v>
      </c>
      <c r="F499" s="1114"/>
      <c r="G499" s="1114"/>
      <c r="H499" s="1114"/>
      <c r="I499" s="1114"/>
      <c r="J499" s="1114"/>
      <c r="K499" s="1114"/>
      <c r="L499" s="1114"/>
      <c r="M499" s="1114"/>
      <c r="N499" s="1114"/>
      <c r="P499" s="6"/>
      <c r="S499" s="444"/>
    </row>
    <row r="500" spans="1:25" ht="12.75" customHeight="1" x14ac:dyDescent="0.2">
      <c r="B500" s="489"/>
      <c r="C500" s="489"/>
      <c r="D500" s="521"/>
      <c r="E500" s="1284" t="str">
        <f>Translations!$B$405</f>
        <v>Titlul procedurii</v>
      </c>
      <c r="F500" s="1285"/>
      <c r="G500" s="1124"/>
      <c r="H500" s="1213"/>
      <c r="I500" s="1213"/>
      <c r="J500" s="1213"/>
      <c r="K500" s="1213"/>
      <c r="L500" s="1213"/>
      <c r="M500" s="1213"/>
      <c r="N500" s="1125"/>
      <c r="P500" s="6"/>
      <c r="S500" s="444"/>
    </row>
    <row r="501" spans="1:25" ht="12.75" customHeight="1" x14ac:dyDescent="0.2">
      <c r="B501" s="489"/>
      <c r="C501" s="489"/>
      <c r="D501" s="521"/>
      <c r="E501" s="1284" t="str">
        <f>Translations!$B$407</f>
        <v>Trimiterea la procedură</v>
      </c>
      <c r="F501" s="1285"/>
      <c r="G501" s="1124"/>
      <c r="H501" s="1213"/>
      <c r="I501" s="1213"/>
      <c r="J501" s="1213"/>
      <c r="K501" s="1213"/>
      <c r="L501" s="1213"/>
      <c r="M501" s="1213"/>
      <c r="N501" s="1125"/>
      <c r="P501" s="6"/>
      <c r="S501" s="444"/>
    </row>
    <row r="502" spans="1:25" ht="24.75" customHeight="1" x14ac:dyDescent="0.2">
      <c r="B502" s="489"/>
      <c r="C502" s="489"/>
      <c r="D502" s="521"/>
      <c r="E502" s="1284" t="str">
        <f>Translations!$B$409</f>
        <v>Trimitere la schemă (dacă este cazul)</v>
      </c>
      <c r="F502" s="1285"/>
      <c r="G502" s="1124"/>
      <c r="H502" s="1213"/>
      <c r="I502" s="1213"/>
      <c r="J502" s="1213"/>
      <c r="K502" s="1213"/>
      <c r="L502" s="1213"/>
      <c r="M502" s="1213"/>
      <c r="N502" s="1125"/>
      <c r="P502" s="6"/>
      <c r="S502" s="444"/>
    </row>
    <row r="503" spans="1:25" ht="105" customHeight="1" x14ac:dyDescent="0.2">
      <c r="B503" s="489"/>
      <c r="C503" s="489"/>
      <c r="D503" s="521"/>
      <c r="E503" s="1284" t="str">
        <f>Translations!$B$615</f>
        <v>Scurtă descriere a procedurii   Descrierea trebuie să acopere parametrii esențiali și operațiunile efectuate</v>
      </c>
      <c r="F503" s="1285"/>
      <c r="G503" s="1124"/>
      <c r="H503" s="1213"/>
      <c r="I503" s="1213"/>
      <c r="J503" s="1213"/>
      <c r="K503" s="1213"/>
      <c r="L503" s="1213"/>
      <c r="M503" s="1213"/>
      <c r="N503" s="1125"/>
      <c r="P503" s="6"/>
      <c r="S503" s="444"/>
    </row>
    <row r="504" spans="1:25" ht="36" customHeight="1" x14ac:dyDescent="0.2">
      <c r="B504" s="489"/>
      <c r="C504" s="489"/>
      <c r="D504" s="521"/>
      <c r="E504" s="1284" t="str">
        <f>Translations!$B$414</f>
        <v>Postul sau departamentul responsabil pentru procedură și pentru orice date generate</v>
      </c>
      <c r="F504" s="1285"/>
      <c r="G504" s="1124"/>
      <c r="H504" s="1213"/>
      <c r="I504" s="1213"/>
      <c r="J504" s="1213"/>
      <c r="K504" s="1213"/>
      <c r="L504" s="1213"/>
      <c r="M504" s="1213"/>
      <c r="N504" s="1125"/>
      <c r="P504" s="6"/>
      <c r="S504" s="444"/>
    </row>
    <row r="505" spans="1:25" ht="25.5" customHeight="1" x14ac:dyDescent="0.2">
      <c r="B505" s="489"/>
      <c r="C505" s="489"/>
      <c r="D505" s="521"/>
      <c r="E505" s="1284" t="str">
        <f>Translations!$B$416</f>
        <v>Locul în care se păstrează înregistrările</v>
      </c>
      <c r="F505" s="1285"/>
      <c r="G505" s="1124"/>
      <c r="H505" s="1213"/>
      <c r="I505" s="1213"/>
      <c r="J505" s="1213"/>
      <c r="K505" s="1213"/>
      <c r="L505" s="1213"/>
      <c r="M505" s="1213"/>
      <c r="N505" s="1125"/>
      <c r="P505" s="6"/>
      <c r="S505" s="444"/>
    </row>
    <row r="506" spans="1:25" ht="28.5" customHeight="1" x14ac:dyDescent="0.2">
      <c r="B506" s="489"/>
      <c r="C506" s="489"/>
      <c r="D506" s="521"/>
      <c r="E506" s="1284" t="str">
        <f>Translations!$B$418</f>
        <v>Denumirea sistemului IT folosit (dacă este cazul).</v>
      </c>
      <c r="F506" s="1285"/>
      <c r="G506" s="1124"/>
      <c r="H506" s="1213"/>
      <c r="I506" s="1213"/>
      <c r="J506" s="1213"/>
      <c r="K506" s="1213"/>
      <c r="L506" s="1213"/>
      <c r="M506" s="1213"/>
      <c r="N506" s="1125"/>
      <c r="P506" s="6"/>
      <c r="S506" s="444"/>
    </row>
    <row r="507" spans="1:25" ht="25.5" customHeight="1" x14ac:dyDescent="0.2">
      <c r="B507" s="489"/>
      <c r="C507" s="489"/>
      <c r="D507" s="521"/>
      <c r="E507" s="1284" t="str">
        <f>Translations!$B$420</f>
        <v>Lista standardelor EN sau a altor standarde aplicate (dacă este relevant)</v>
      </c>
      <c r="F507" s="1285"/>
      <c r="G507" s="1124"/>
      <c r="H507" s="1213"/>
      <c r="I507" s="1213"/>
      <c r="J507" s="1213"/>
      <c r="K507" s="1213"/>
      <c r="L507" s="1213"/>
      <c r="M507" s="1213"/>
      <c r="N507" s="1125"/>
      <c r="P507" s="6"/>
      <c r="S507" s="444"/>
    </row>
    <row r="508" spans="1:25" ht="12.75" hidden="1" customHeight="1" x14ac:dyDescent="0.2">
      <c r="A508" s="79" t="s">
        <v>322</v>
      </c>
      <c r="B508" s="489"/>
      <c r="C508" s="489"/>
      <c r="D508" s="489"/>
      <c r="E508" s="489"/>
      <c r="F508" s="489"/>
      <c r="G508" s="489"/>
      <c r="H508" s="489"/>
      <c r="I508" s="489"/>
      <c r="J508" s="489"/>
      <c r="K508" s="489"/>
      <c r="L508" s="489"/>
      <c r="M508" s="489"/>
      <c r="N508" s="489"/>
    </row>
    <row r="509" spans="1:25" s="371" customFormat="1" ht="12.75" hidden="1" customHeight="1" x14ac:dyDescent="0.2">
      <c r="A509" s="79" t="s">
        <v>322</v>
      </c>
      <c r="B509" s="489"/>
      <c r="C509" s="489"/>
      <c r="D509" s="489"/>
      <c r="E509" s="873" t="str">
        <f>Translations!$B$1150</f>
        <v>Procedură viitoare adăugată de operator</v>
      </c>
      <c r="F509" s="873"/>
      <c r="G509" s="873"/>
      <c r="H509" s="873"/>
      <c r="I509" s="873"/>
      <c r="J509" s="873"/>
      <c r="K509" s="873"/>
      <c r="L509" s="873"/>
      <c r="M509" s="873"/>
      <c r="N509" s="873"/>
      <c r="O509" s="489"/>
      <c r="P509" s="77"/>
      <c r="Q509" s="77"/>
      <c r="R509" s="77"/>
      <c r="S509" s="77"/>
      <c r="T509" s="77"/>
      <c r="U509" s="77"/>
      <c r="V509" s="77"/>
      <c r="W509" s="77"/>
      <c r="X509" s="372"/>
      <c r="Y509" s="372"/>
    </row>
    <row r="510" spans="1:25" s="371" customFormat="1" ht="12.75" hidden="1" customHeight="1" x14ac:dyDescent="0.2">
      <c r="A510" s="79" t="s">
        <v>322</v>
      </c>
      <c r="B510" s="489"/>
      <c r="C510" s="489"/>
      <c r="D510" s="489"/>
      <c r="E510" s="873"/>
      <c r="F510" s="873"/>
      <c r="G510" s="873"/>
      <c r="H510" s="873"/>
      <c r="I510" s="873"/>
      <c r="J510" s="873"/>
      <c r="K510" s="873"/>
      <c r="L510" s="873"/>
      <c r="M510" s="873"/>
      <c r="N510" s="873"/>
      <c r="O510" s="489"/>
      <c r="P510" s="77"/>
      <c r="Q510" s="77"/>
      <c r="R510" s="77"/>
      <c r="S510" s="77"/>
      <c r="T510" s="77"/>
      <c r="U510" s="77"/>
      <c r="V510" s="77"/>
      <c r="W510" s="77"/>
      <c r="X510" s="372"/>
      <c r="Y510" s="372"/>
    </row>
    <row r="511" spans="1:25" ht="12.75" hidden="1" customHeight="1" x14ac:dyDescent="0.2">
      <c r="A511" s="79" t="s">
        <v>322</v>
      </c>
      <c r="B511" s="489"/>
      <c r="C511" s="489"/>
      <c r="D511" s="489"/>
      <c r="E511" s="1284" t="str">
        <f>Translations!$B$405</f>
        <v>Titlul procedurii</v>
      </c>
      <c r="F511" s="1285"/>
      <c r="G511" s="1068"/>
      <c r="H511" s="1010"/>
      <c r="I511" s="1010"/>
      <c r="J511" s="1010"/>
      <c r="K511" s="1010"/>
      <c r="L511" s="1010"/>
      <c r="M511" s="1010"/>
      <c r="N511" s="1011"/>
    </row>
    <row r="512" spans="1:25" ht="12.75" hidden="1" customHeight="1" x14ac:dyDescent="0.2">
      <c r="A512" s="79" t="s">
        <v>322</v>
      </c>
      <c r="B512" s="489"/>
      <c r="C512" s="489"/>
      <c r="D512" s="489"/>
      <c r="E512" s="1284" t="str">
        <f>Translations!$B$407</f>
        <v>Trimiterea la procedură</v>
      </c>
      <c r="F512" s="1285"/>
      <c r="G512" s="1068"/>
      <c r="H512" s="1010"/>
      <c r="I512" s="1010"/>
      <c r="J512" s="1010"/>
      <c r="K512" s="1010"/>
      <c r="L512" s="1010"/>
      <c r="M512" s="1010"/>
      <c r="N512" s="1011"/>
    </row>
    <row r="513" spans="1:23" ht="12.75" hidden="1" customHeight="1" x14ac:dyDescent="0.2">
      <c r="A513" s="79" t="s">
        <v>322</v>
      </c>
      <c r="B513" s="489"/>
      <c r="C513" s="489"/>
      <c r="D513" s="489"/>
      <c r="E513" s="1284" t="str">
        <f>Translations!$B$409</f>
        <v>Trimitere la schemă (dacă este cazul)</v>
      </c>
      <c r="F513" s="1285"/>
      <c r="G513" s="1068"/>
      <c r="H513" s="1010"/>
      <c r="I513" s="1010"/>
      <c r="J513" s="1010"/>
      <c r="K513" s="1010"/>
      <c r="L513" s="1010"/>
      <c r="M513" s="1010"/>
      <c r="N513" s="1011"/>
    </row>
    <row r="514" spans="1:23" ht="25.5" hidden="1" customHeight="1" x14ac:dyDescent="0.2">
      <c r="A514" s="79" t="s">
        <v>322</v>
      </c>
      <c r="B514" s="489"/>
      <c r="C514" s="489"/>
      <c r="D514" s="489"/>
      <c r="E514" s="1286" t="str">
        <f>Translations!$B$615</f>
        <v>Scurtă descriere a procedurii   Descrierea trebuie să acopere parametrii esențiali și operațiunile efectuate</v>
      </c>
      <c r="F514" s="1287"/>
      <c r="G514" s="1136"/>
      <c r="H514" s="1137"/>
      <c r="I514" s="1137"/>
      <c r="J514" s="1137"/>
      <c r="K514" s="1137"/>
      <c r="L514" s="1137"/>
      <c r="M514" s="1137"/>
      <c r="N514" s="1138"/>
    </row>
    <row r="515" spans="1:23" ht="25.5" hidden="1" customHeight="1" x14ac:dyDescent="0.2">
      <c r="A515" s="79" t="s">
        <v>322</v>
      </c>
      <c r="B515" s="489"/>
      <c r="C515" s="489"/>
      <c r="D515" s="489"/>
      <c r="E515" s="151"/>
      <c r="F515" s="152"/>
      <c r="G515" s="1131"/>
      <c r="H515" s="1132"/>
      <c r="I515" s="1132"/>
      <c r="J515" s="1132"/>
      <c r="K515" s="1132"/>
      <c r="L515" s="1132"/>
      <c r="M515" s="1132"/>
      <c r="N515" s="1133"/>
    </row>
    <row r="516" spans="1:23" ht="25.5" hidden="1" customHeight="1" x14ac:dyDescent="0.2">
      <c r="A516" s="79" t="s">
        <v>322</v>
      </c>
      <c r="B516" s="489"/>
      <c r="C516" s="489"/>
      <c r="D516" s="489"/>
      <c r="E516" s="153"/>
      <c r="F516" s="154"/>
      <c r="G516" s="1144"/>
      <c r="H516" s="1145"/>
      <c r="I516" s="1145"/>
      <c r="J516" s="1145"/>
      <c r="K516" s="1145"/>
      <c r="L516" s="1145"/>
      <c r="M516" s="1145"/>
      <c r="N516" s="1146"/>
    </row>
    <row r="517" spans="1:23" ht="25.5" hidden="1" customHeight="1" x14ac:dyDescent="0.2">
      <c r="A517" s="79" t="s">
        <v>322</v>
      </c>
      <c r="B517" s="489"/>
      <c r="C517" s="489"/>
      <c r="D517" s="489"/>
      <c r="E517" s="1284" t="str">
        <f>Translations!$B$414</f>
        <v>Postul sau departamentul responsabil pentru procedură și pentru orice date generate</v>
      </c>
      <c r="F517" s="1285"/>
      <c r="G517" s="1068"/>
      <c r="H517" s="1069"/>
      <c r="I517" s="1069"/>
      <c r="J517" s="1069"/>
      <c r="K517" s="1069"/>
      <c r="L517" s="1069"/>
      <c r="M517" s="1069"/>
      <c r="N517" s="1070"/>
    </row>
    <row r="518" spans="1:23" ht="12.75" hidden="1" customHeight="1" x14ac:dyDescent="0.2">
      <c r="A518" s="79" t="s">
        <v>322</v>
      </c>
      <c r="B518" s="489"/>
      <c r="C518" s="489"/>
      <c r="D518" s="489"/>
      <c r="E518" s="1284" t="str">
        <f>Translations!$B$416</f>
        <v>Locul în care se păstrează înregistrările</v>
      </c>
      <c r="F518" s="1285"/>
      <c r="G518" s="1068"/>
      <c r="H518" s="1010"/>
      <c r="I518" s="1010"/>
      <c r="J518" s="1010"/>
      <c r="K518" s="1010"/>
      <c r="L518" s="1010"/>
      <c r="M518" s="1010"/>
      <c r="N518" s="1011"/>
    </row>
    <row r="519" spans="1:23" ht="25.5" hidden="1" customHeight="1" x14ac:dyDescent="0.2">
      <c r="A519" s="79" t="s">
        <v>322</v>
      </c>
      <c r="B519" s="489"/>
      <c r="C519" s="489"/>
      <c r="D519" s="489"/>
      <c r="E519" s="1284" t="str">
        <f>Translations!$B$418</f>
        <v>Denumirea sistemului IT folosit (dacă este cazul).</v>
      </c>
      <c r="F519" s="1285"/>
      <c r="G519" s="1068"/>
      <c r="H519" s="1010"/>
      <c r="I519" s="1010"/>
      <c r="J519" s="1010"/>
      <c r="K519" s="1010"/>
      <c r="L519" s="1010"/>
      <c r="M519" s="1010"/>
      <c r="N519" s="1011"/>
    </row>
    <row r="520" spans="1:23" ht="25.5" hidden="1" customHeight="1" x14ac:dyDescent="0.2">
      <c r="A520" s="79" t="s">
        <v>322</v>
      </c>
      <c r="B520" s="489"/>
      <c r="C520" s="489"/>
      <c r="D520" s="489"/>
      <c r="E520" s="1284" t="str">
        <f>Translations!$B$420</f>
        <v>Lista standardelor EN sau a altor standarde aplicate (dacă este relevant)</v>
      </c>
      <c r="F520" s="1285"/>
      <c r="G520" s="1068"/>
      <c r="H520" s="1010"/>
      <c r="I520" s="1010"/>
      <c r="J520" s="1010"/>
      <c r="K520" s="1010"/>
      <c r="L520" s="1010"/>
      <c r="M520" s="1010"/>
      <c r="N520" s="1011"/>
    </row>
    <row r="521" spans="1:23" ht="12.75" customHeight="1" x14ac:dyDescent="0.2">
      <c r="A521" s="77" t="s">
        <v>3</v>
      </c>
      <c r="B521" s="489"/>
      <c r="C521" s="489"/>
      <c r="D521" s="489"/>
      <c r="E521" s="489"/>
      <c r="F521" s="489"/>
      <c r="G521" s="489"/>
      <c r="H521" s="489"/>
      <c r="I521" s="489"/>
      <c r="J521" s="489"/>
      <c r="K521" s="489"/>
      <c r="L521" s="489"/>
      <c r="M521" s="489"/>
      <c r="N521" s="489"/>
    </row>
    <row r="522" spans="1:23" ht="5.0999999999999996" customHeight="1" x14ac:dyDescent="0.2">
      <c r="A522" s="79"/>
      <c r="B522" s="489"/>
      <c r="C522" s="503"/>
      <c r="D522" s="33"/>
      <c r="E522" s="489"/>
      <c r="F522" s="489"/>
      <c r="G522" s="1202" t="str">
        <f>Translations!$B$429</f>
        <v>Apăsați pe „+” pentru a adăuga mai multe proceduri</v>
      </c>
      <c r="H522" s="1203"/>
      <c r="I522" s="1203"/>
      <c r="J522" s="1203"/>
      <c r="K522" s="1204"/>
      <c r="L522" s="489"/>
      <c r="M522" s="408"/>
      <c r="N522" s="489"/>
      <c r="O522" s="397"/>
      <c r="U522" s="430"/>
      <c r="W522" s="290"/>
    </row>
    <row r="523" spans="1:23" ht="12.75" customHeight="1" x14ac:dyDescent="0.2">
      <c r="A523" s="79"/>
      <c r="B523" s="489"/>
      <c r="C523" s="503"/>
      <c r="D523" s="33"/>
      <c r="E523" s="489"/>
      <c r="F523" s="489"/>
      <c r="G523" s="1205"/>
      <c r="H523" s="1206"/>
      <c r="I523" s="1206"/>
      <c r="J523" s="1206"/>
      <c r="K523" s="1013"/>
      <c r="L523" s="489"/>
      <c r="M523" s="408"/>
      <c r="N523" s="489"/>
      <c r="O523" s="397"/>
      <c r="U523" s="430"/>
      <c r="W523" s="290"/>
    </row>
    <row r="524" spans="1:23" ht="5.0999999999999996" customHeight="1" x14ac:dyDescent="0.2">
      <c r="A524" s="79"/>
      <c r="B524" s="489"/>
      <c r="C524" s="503"/>
      <c r="D524" s="33"/>
      <c r="E524" s="489"/>
      <c r="F524" s="489"/>
      <c r="G524" s="1207"/>
      <c r="H524" s="1208"/>
      <c r="I524" s="1208"/>
      <c r="J524" s="1208"/>
      <c r="K524" s="1209"/>
      <c r="L524" s="489"/>
      <c r="M524" s="408"/>
      <c r="N524" s="489"/>
      <c r="O524" s="397"/>
      <c r="U524" s="430"/>
      <c r="W524" s="290"/>
    </row>
    <row r="525" spans="1:23" ht="12.75" customHeight="1" x14ac:dyDescent="0.2">
      <c r="B525" s="489"/>
      <c r="C525" s="489"/>
      <c r="D525" s="489"/>
      <c r="E525" s="489"/>
      <c r="F525" s="489"/>
      <c r="G525" s="489"/>
      <c r="H525" s="489"/>
      <c r="I525" s="489"/>
      <c r="J525" s="489"/>
      <c r="K525" s="489"/>
      <c r="L525" s="489"/>
      <c r="M525" s="489"/>
      <c r="N525" s="489"/>
    </row>
    <row r="526" spans="1:23" ht="15" customHeight="1" x14ac:dyDescent="0.2">
      <c r="B526" s="489"/>
      <c r="C526" s="489"/>
      <c r="D526" s="521"/>
      <c r="E526" s="489"/>
      <c r="F526" s="929" t="str">
        <f>EUconst_MsgNextSheet</f>
        <v xml:space="preserve">&lt;&lt;&lt; Apăsați aici pentru a trece la foaia următoare &gt;&gt;&gt; </v>
      </c>
      <c r="G526" s="929"/>
      <c r="H526" s="929"/>
      <c r="I526" s="929"/>
      <c r="J526" s="929"/>
      <c r="K526" s="929"/>
      <c r="L526" s="929"/>
      <c r="M526" s="489"/>
      <c r="N526" s="489"/>
      <c r="P526" s="6"/>
      <c r="S526" s="444"/>
    </row>
    <row r="527" spans="1:23" x14ac:dyDescent="0.2">
      <c r="B527" s="489"/>
      <c r="C527" s="489"/>
      <c r="D527" s="521"/>
      <c r="E527" s="489"/>
      <c r="F527" s="489"/>
      <c r="G527" s="489"/>
      <c r="H527" s="489"/>
      <c r="I527" s="489"/>
      <c r="J527" s="489"/>
      <c r="K527" s="489"/>
      <c r="L527" s="489"/>
      <c r="M527" s="489"/>
      <c r="N527" s="489"/>
      <c r="O527" s="489"/>
      <c r="P527" s="542"/>
      <c r="Q527" s="542"/>
      <c r="R527" s="542"/>
      <c r="S527" s="542"/>
      <c r="T527" s="542"/>
      <c r="U527" s="542"/>
      <c r="V527" s="542"/>
      <c r="W527" s="542"/>
    </row>
  </sheetData>
  <sheetCalcPr fullCalcOnLoad="1"/>
  <sheetProtection sheet="1" formatColumns="0" formatRows="0" insertHyperlinks="0"/>
  <mergeCells count="569">
    <mergeCell ref="E453:N453"/>
    <mergeCell ref="E486:F486"/>
    <mergeCell ref="G481:N481"/>
    <mergeCell ref="D451:N451"/>
    <mergeCell ref="G482:N482"/>
    <mergeCell ref="G470:N470"/>
    <mergeCell ref="E470:F470"/>
    <mergeCell ref="E467:N467"/>
    <mergeCell ref="E462:F462"/>
    <mergeCell ref="E456:N456"/>
    <mergeCell ref="E479:N479"/>
    <mergeCell ref="E459:F459"/>
    <mergeCell ref="G462:N462"/>
    <mergeCell ref="E465:F465"/>
    <mergeCell ref="G464:N464"/>
    <mergeCell ref="E473:F473"/>
    <mergeCell ref="E464:F464"/>
    <mergeCell ref="G459:N459"/>
    <mergeCell ref="G477:N477"/>
    <mergeCell ref="G458:N458"/>
    <mergeCell ref="E460:F460"/>
    <mergeCell ref="E475:F475"/>
    <mergeCell ref="G460:N460"/>
    <mergeCell ref="G465:N465"/>
    <mergeCell ref="G461:N461"/>
    <mergeCell ref="G463:N463"/>
    <mergeCell ref="E463:F463"/>
    <mergeCell ref="G475:N475"/>
    <mergeCell ref="E472:F472"/>
    <mergeCell ref="G483:N483"/>
    <mergeCell ref="G473:N473"/>
    <mergeCell ref="G484:N484"/>
    <mergeCell ref="E476:F476"/>
    <mergeCell ref="E474:F474"/>
    <mergeCell ref="G480:N480"/>
    <mergeCell ref="G474:N474"/>
    <mergeCell ref="E480:F480"/>
    <mergeCell ref="E477:F477"/>
    <mergeCell ref="G476:N476"/>
    <mergeCell ref="F205:N205"/>
    <mergeCell ref="E215:N215"/>
    <mergeCell ref="E186:N186"/>
    <mergeCell ref="F199:N199"/>
    <mergeCell ref="E187:N187"/>
    <mergeCell ref="F195:N195"/>
    <mergeCell ref="E189:N189"/>
    <mergeCell ref="D207:N207"/>
    <mergeCell ref="E210:N210"/>
    <mergeCell ref="F198:N198"/>
    <mergeCell ref="F196:N196"/>
    <mergeCell ref="E182:N182"/>
    <mergeCell ref="E176:N176"/>
    <mergeCell ref="E185:N185"/>
    <mergeCell ref="F202:N202"/>
    <mergeCell ref="E183:N183"/>
    <mergeCell ref="F193:N193"/>
    <mergeCell ref="E178:N178"/>
    <mergeCell ref="F204:N204"/>
    <mergeCell ref="I118:K118"/>
    <mergeCell ref="M118:N118"/>
    <mergeCell ref="E177:N177"/>
    <mergeCell ref="D131:N131"/>
    <mergeCell ref="D139:G139"/>
    <mergeCell ref="H139:L139"/>
    <mergeCell ref="E148:N148"/>
    <mergeCell ref="E152:N152"/>
    <mergeCell ref="D157:G157"/>
    <mergeCell ref="E164:N164"/>
    <mergeCell ref="D171:G171"/>
    <mergeCell ref="M137:N137"/>
    <mergeCell ref="E144:N144"/>
    <mergeCell ref="E143:N143"/>
    <mergeCell ref="D146:N146"/>
    <mergeCell ref="F104:G104"/>
    <mergeCell ref="E166:N166"/>
    <mergeCell ref="D154:N154"/>
    <mergeCell ref="D130:N130"/>
    <mergeCell ref="D125:N125"/>
    <mergeCell ref="E159:N159"/>
    <mergeCell ref="E151:N151"/>
    <mergeCell ref="H137:J137"/>
    <mergeCell ref="M139:N139"/>
    <mergeCell ref="M135:N135"/>
    <mergeCell ref="T82:T83"/>
    <mergeCell ref="C84:D85"/>
    <mergeCell ref="H84:H85"/>
    <mergeCell ref="M84:M85"/>
    <mergeCell ref="L82:L83"/>
    <mergeCell ref="M82:M83"/>
    <mergeCell ref="N82:N83"/>
    <mergeCell ref="E82:F83"/>
    <mergeCell ref="C82:D83"/>
    <mergeCell ref="G82:G83"/>
    <mergeCell ref="U80:U81"/>
    <mergeCell ref="S78:S79"/>
    <mergeCell ref="S80:S81"/>
    <mergeCell ref="E72:F73"/>
    <mergeCell ref="C78:D79"/>
    <mergeCell ref="E78:F79"/>
    <mergeCell ref="G78:G79"/>
    <mergeCell ref="G74:G75"/>
    <mergeCell ref="E80:F81"/>
    <mergeCell ref="G80:G81"/>
    <mergeCell ref="U82:U83"/>
    <mergeCell ref="H82:H83"/>
    <mergeCell ref="E93:N93"/>
    <mergeCell ref="U74:U75"/>
    <mergeCell ref="U76:U77"/>
    <mergeCell ref="T78:T79"/>
    <mergeCell ref="U78:U79"/>
    <mergeCell ref="L80:L81"/>
    <mergeCell ref="S82:S83"/>
    <mergeCell ref="T80:T81"/>
    <mergeCell ref="G87:K89"/>
    <mergeCell ref="E471:F471"/>
    <mergeCell ref="D127:N127"/>
    <mergeCell ref="I117:K117"/>
    <mergeCell ref="T84:T85"/>
    <mergeCell ref="E92:N92"/>
    <mergeCell ref="N84:N85"/>
    <mergeCell ref="G84:G85"/>
    <mergeCell ref="E84:F85"/>
    <mergeCell ref="E455:N455"/>
    <mergeCell ref="E487:F487"/>
    <mergeCell ref="G495:N495"/>
    <mergeCell ref="E500:F500"/>
    <mergeCell ref="G496:N496"/>
    <mergeCell ref="G497:N497"/>
    <mergeCell ref="U84:U85"/>
    <mergeCell ref="L84:L85"/>
    <mergeCell ref="E91:I91"/>
    <mergeCell ref="J91:N91"/>
    <mergeCell ref="S84:S85"/>
    <mergeCell ref="C60:D61"/>
    <mergeCell ref="F106:G106"/>
    <mergeCell ref="C76:D77"/>
    <mergeCell ref="C62:D63"/>
    <mergeCell ref="G72:G73"/>
    <mergeCell ref="G76:G77"/>
    <mergeCell ref="C80:D81"/>
    <mergeCell ref="E64:F65"/>
    <mergeCell ref="C68:D69"/>
    <mergeCell ref="C70:D71"/>
    <mergeCell ref="G2:H2"/>
    <mergeCell ref="G3:H3"/>
    <mergeCell ref="E16:N16"/>
    <mergeCell ref="E22:N22"/>
    <mergeCell ref="E23:N23"/>
    <mergeCell ref="K3:L3"/>
    <mergeCell ref="M3:N3"/>
    <mergeCell ref="C6:K6"/>
    <mergeCell ref="L6:N6"/>
    <mergeCell ref="D10:N10"/>
    <mergeCell ref="E458:F458"/>
    <mergeCell ref="E492:F492"/>
    <mergeCell ref="G492:N492"/>
    <mergeCell ref="G491:N491"/>
    <mergeCell ref="E490:F490"/>
    <mergeCell ref="G490:N490"/>
    <mergeCell ref="E484:F484"/>
    <mergeCell ref="E481:F481"/>
    <mergeCell ref="E485:F485"/>
    <mergeCell ref="E482:F482"/>
    <mergeCell ref="C58:D59"/>
    <mergeCell ref="N60:N61"/>
    <mergeCell ref="G58:G59"/>
    <mergeCell ref="F113:G113"/>
    <mergeCell ref="I113:K113"/>
    <mergeCell ref="M113:N113"/>
    <mergeCell ref="M105:N105"/>
    <mergeCell ref="C64:D65"/>
    <mergeCell ref="C66:D67"/>
    <mergeCell ref="C72:D73"/>
    <mergeCell ref="E3:F3"/>
    <mergeCell ref="I3:J3"/>
    <mergeCell ref="B2:D4"/>
    <mergeCell ref="K2:L2"/>
    <mergeCell ref="K4:L4"/>
    <mergeCell ref="M2:N2"/>
    <mergeCell ref="I2:J2"/>
    <mergeCell ref="M4:N4"/>
    <mergeCell ref="E4:F4"/>
    <mergeCell ref="E2:F2"/>
    <mergeCell ref="E26:N26"/>
    <mergeCell ref="K8:N8"/>
    <mergeCell ref="E13:N13"/>
    <mergeCell ref="E12:N12"/>
    <mergeCell ref="E25:N25"/>
    <mergeCell ref="G4:H4"/>
    <mergeCell ref="I4:J4"/>
    <mergeCell ref="E15:N15"/>
    <mergeCell ref="E24:N24"/>
    <mergeCell ref="E20:N20"/>
    <mergeCell ref="E17:N17"/>
    <mergeCell ref="E18:N18"/>
    <mergeCell ref="E19:N19"/>
    <mergeCell ref="N62:N63"/>
    <mergeCell ref="E44:N44"/>
    <mergeCell ref="E47:N47"/>
    <mergeCell ref="E52:N52"/>
    <mergeCell ref="E53:N53"/>
    <mergeCell ref="E54:N54"/>
    <mergeCell ref="E56:N56"/>
    <mergeCell ref="H66:H67"/>
    <mergeCell ref="G66:G67"/>
    <mergeCell ref="L68:L69"/>
    <mergeCell ref="E74:F75"/>
    <mergeCell ref="E76:F77"/>
    <mergeCell ref="G64:G65"/>
    <mergeCell ref="L64:L65"/>
    <mergeCell ref="G70:G71"/>
    <mergeCell ref="H70:H71"/>
    <mergeCell ref="L66:L67"/>
    <mergeCell ref="H64:H65"/>
    <mergeCell ref="E70:F71"/>
    <mergeCell ref="G68:G69"/>
    <mergeCell ref="N78:N79"/>
    <mergeCell ref="M80:M81"/>
    <mergeCell ref="N80:N81"/>
    <mergeCell ref="H80:H81"/>
    <mergeCell ref="L78:L79"/>
    <mergeCell ref="M78:M79"/>
    <mergeCell ref="H78:H79"/>
    <mergeCell ref="M117:N117"/>
    <mergeCell ref="I107:K107"/>
    <mergeCell ref="F116:G116"/>
    <mergeCell ref="I105:K105"/>
    <mergeCell ref="I106:K106"/>
    <mergeCell ref="M111:N111"/>
    <mergeCell ref="I110:K110"/>
    <mergeCell ref="I111:K111"/>
    <mergeCell ref="F117:G117"/>
    <mergeCell ref="F108:G108"/>
    <mergeCell ref="F105:G105"/>
    <mergeCell ref="M114:N114"/>
    <mergeCell ref="M116:N116"/>
    <mergeCell ref="F102:G102"/>
    <mergeCell ref="I102:K102"/>
    <mergeCell ref="M102:N102"/>
    <mergeCell ref="I104:K104"/>
    <mergeCell ref="M104:N104"/>
    <mergeCell ref="F103:G103"/>
    <mergeCell ref="M103:N103"/>
    <mergeCell ref="I103:K103"/>
    <mergeCell ref="M100:N100"/>
    <mergeCell ref="F101:G101"/>
    <mergeCell ref="E98:N98"/>
    <mergeCell ref="I100:K100"/>
    <mergeCell ref="E97:N97"/>
    <mergeCell ref="F100:G100"/>
    <mergeCell ref="H58:J58"/>
    <mergeCell ref="E141:G141"/>
    <mergeCell ref="E190:N190"/>
    <mergeCell ref="F201:N201"/>
    <mergeCell ref="F115:G115"/>
    <mergeCell ref="I115:K115"/>
    <mergeCell ref="M115:N115"/>
    <mergeCell ref="I116:K116"/>
    <mergeCell ref="G120:K122"/>
    <mergeCell ref="N58:N59"/>
    <mergeCell ref="E43:I43"/>
    <mergeCell ref="E36:N36"/>
    <mergeCell ref="E30:N30"/>
    <mergeCell ref="E35:N35"/>
    <mergeCell ref="E39:N39"/>
    <mergeCell ref="E38:N38"/>
    <mergeCell ref="E32:N32"/>
    <mergeCell ref="E34:N34"/>
    <mergeCell ref="E31:N31"/>
    <mergeCell ref="E33:N33"/>
    <mergeCell ref="E29:N29"/>
    <mergeCell ref="E27:N27"/>
    <mergeCell ref="E41:N41"/>
    <mergeCell ref="E51:N51"/>
    <mergeCell ref="E48:N48"/>
    <mergeCell ref="E46:N46"/>
    <mergeCell ref="J43:N43"/>
    <mergeCell ref="E40:N40"/>
    <mergeCell ref="E37:N37"/>
    <mergeCell ref="E28:N28"/>
    <mergeCell ref="E55:N55"/>
    <mergeCell ref="E49:N49"/>
    <mergeCell ref="E50:N50"/>
    <mergeCell ref="U68:U69"/>
    <mergeCell ref="T64:T65"/>
    <mergeCell ref="N64:N65"/>
    <mergeCell ref="S64:S65"/>
    <mergeCell ref="S66:S67"/>
    <mergeCell ref="S68:S69"/>
    <mergeCell ref="N66:N67"/>
    <mergeCell ref="U64:U65"/>
    <mergeCell ref="E58:F59"/>
    <mergeCell ref="H62:H63"/>
    <mergeCell ref="G62:G63"/>
    <mergeCell ref="L62:L63"/>
    <mergeCell ref="H60:H61"/>
    <mergeCell ref="L60:L61"/>
    <mergeCell ref="K58:K59"/>
    <mergeCell ref="L58:M58"/>
    <mergeCell ref="E62:F63"/>
    <mergeCell ref="T68:T69"/>
    <mergeCell ref="M66:M67"/>
    <mergeCell ref="U66:U67"/>
    <mergeCell ref="T66:T67"/>
    <mergeCell ref="G60:G61"/>
    <mergeCell ref="E60:F61"/>
    <mergeCell ref="M64:M65"/>
    <mergeCell ref="H68:H69"/>
    <mergeCell ref="M68:M69"/>
    <mergeCell ref="M62:M63"/>
    <mergeCell ref="M60:M61"/>
    <mergeCell ref="E66:F67"/>
    <mergeCell ref="E68:F69"/>
    <mergeCell ref="U72:U73"/>
    <mergeCell ref="T70:T71"/>
    <mergeCell ref="S72:S73"/>
    <mergeCell ref="S70:S71"/>
    <mergeCell ref="U70:U71"/>
    <mergeCell ref="M70:M71"/>
    <mergeCell ref="N68:N69"/>
    <mergeCell ref="H72:H73"/>
    <mergeCell ref="H76:H77"/>
    <mergeCell ref="L76:L77"/>
    <mergeCell ref="H74:H75"/>
    <mergeCell ref="L74:L75"/>
    <mergeCell ref="L72:L73"/>
    <mergeCell ref="N70:N71"/>
    <mergeCell ref="L70:L71"/>
    <mergeCell ref="T72:T73"/>
    <mergeCell ref="N76:N77"/>
    <mergeCell ref="M72:M73"/>
    <mergeCell ref="N72:N73"/>
    <mergeCell ref="M76:M77"/>
    <mergeCell ref="S76:S77"/>
    <mergeCell ref="T76:T77"/>
    <mergeCell ref="N74:N75"/>
    <mergeCell ref="H135:L135"/>
    <mergeCell ref="E137:G137"/>
    <mergeCell ref="C74:D75"/>
    <mergeCell ref="M74:M75"/>
    <mergeCell ref="M109:N109"/>
    <mergeCell ref="F118:G118"/>
    <mergeCell ref="M106:N106"/>
    <mergeCell ref="M108:N108"/>
    <mergeCell ref="F109:G109"/>
    <mergeCell ref="E95:N95"/>
    <mergeCell ref="S74:S75"/>
    <mergeCell ref="T74:T75"/>
    <mergeCell ref="D128:N128"/>
    <mergeCell ref="F107:G107"/>
    <mergeCell ref="F114:G114"/>
    <mergeCell ref="I114:K114"/>
    <mergeCell ref="M107:N107"/>
    <mergeCell ref="I101:K101"/>
    <mergeCell ref="M101:N101"/>
    <mergeCell ref="E96:N96"/>
    <mergeCell ref="D135:G135"/>
    <mergeCell ref="F111:G111"/>
    <mergeCell ref="I108:K108"/>
    <mergeCell ref="F112:G112"/>
    <mergeCell ref="M110:N110"/>
    <mergeCell ref="M112:N112"/>
    <mergeCell ref="I112:K112"/>
    <mergeCell ref="I109:K109"/>
    <mergeCell ref="F110:G110"/>
    <mergeCell ref="D129:N129"/>
    <mergeCell ref="E483:F483"/>
    <mergeCell ref="M141:N141"/>
    <mergeCell ref="E160:N160"/>
    <mergeCell ref="E165:N165"/>
    <mergeCell ref="H141:J141"/>
    <mergeCell ref="F149:N149"/>
    <mergeCell ref="F192:N192"/>
    <mergeCell ref="D180:N180"/>
    <mergeCell ref="E209:N209"/>
    <mergeCell ref="E213:N213"/>
    <mergeCell ref="E211:N211"/>
    <mergeCell ref="E214:N214"/>
    <mergeCell ref="E454:N454"/>
    <mergeCell ref="F526:L526"/>
    <mergeCell ref="E468:N468"/>
    <mergeCell ref="G472:N472"/>
    <mergeCell ref="G471:N471"/>
    <mergeCell ref="G486:N486"/>
    <mergeCell ref="E461:F461"/>
    <mergeCell ref="G493:N493"/>
    <mergeCell ref="E493:F493"/>
    <mergeCell ref="E489:N489"/>
    <mergeCell ref="G494:N494"/>
    <mergeCell ref="E517:F517"/>
    <mergeCell ref="E501:F501"/>
    <mergeCell ref="E506:F506"/>
    <mergeCell ref="E512:F512"/>
    <mergeCell ref="G514:N514"/>
    <mergeCell ref="G507:N507"/>
    <mergeCell ref="G485:N485"/>
    <mergeCell ref="E499:N499"/>
    <mergeCell ref="E503:F503"/>
    <mergeCell ref="E502:F502"/>
    <mergeCell ref="E497:F497"/>
    <mergeCell ref="E495:F495"/>
    <mergeCell ref="G487:N487"/>
    <mergeCell ref="E496:F496"/>
    <mergeCell ref="E494:F494"/>
    <mergeCell ref="E491:F491"/>
    <mergeCell ref="G522:K524"/>
    <mergeCell ref="G500:N500"/>
    <mergeCell ref="E519:F519"/>
    <mergeCell ref="G519:N519"/>
    <mergeCell ref="G503:N503"/>
    <mergeCell ref="E514:F514"/>
    <mergeCell ref="G513:N513"/>
    <mergeCell ref="G516:N516"/>
    <mergeCell ref="E504:F504"/>
    <mergeCell ref="E505:F505"/>
    <mergeCell ref="E520:F520"/>
    <mergeCell ref="G520:N520"/>
    <mergeCell ref="G512:N512"/>
    <mergeCell ref="E518:F518"/>
    <mergeCell ref="G511:N511"/>
    <mergeCell ref="G501:N501"/>
    <mergeCell ref="E510:N510"/>
    <mergeCell ref="E509:N509"/>
    <mergeCell ref="E513:F513"/>
    <mergeCell ref="G505:N505"/>
    <mergeCell ref="D222:N222"/>
    <mergeCell ref="E225:N225"/>
    <mergeCell ref="G515:N515"/>
    <mergeCell ref="E511:F511"/>
    <mergeCell ref="G518:N518"/>
    <mergeCell ref="G502:N502"/>
    <mergeCell ref="G504:N504"/>
    <mergeCell ref="G506:N506"/>
    <mergeCell ref="G517:N517"/>
    <mergeCell ref="E507:F507"/>
    <mergeCell ref="D218:G218"/>
    <mergeCell ref="H218:L218"/>
    <mergeCell ref="M218:N218"/>
    <mergeCell ref="E220:G220"/>
    <mergeCell ref="H220:J220"/>
    <mergeCell ref="M220:N220"/>
    <mergeCell ref="D227:N227"/>
    <mergeCell ref="E233:N233"/>
    <mergeCell ref="E351:N351"/>
    <mergeCell ref="D357:N357"/>
    <mergeCell ref="E234:N234"/>
    <mergeCell ref="E235:N235"/>
    <mergeCell ref="E341:N341"/>
    <mergeCell ref="D343:N343"/>
    <mergeCell ref="E349:N349"/>
    <mergeCell ref="E350:N350"/>
    <mergeCell ref="D241:N241"/>
    <mergeCell ref="E243:N243"/>
    <mergeCell ref="E244:N244"/>
    <mergeCell ref="E246:N246"/>
    <mergeCell ref="E247:N247"/>
    <mergeCell ref="E248:N248"/>
    <mergeCell ref="E250:N250"/>
    <mergeCell ref="F252:N252"/>
    <mergeCell ref="F253:N253"/>
    <mergeCell ref="F255:N255"/>
    <mergeCell ref="F256:N256"/>
    <mergeCell ref="D338:N338"/>
    <mergeCell ref="F258:N258"/>
    <mergeCell ref="F259:N259"/>
    <mergeCell ref="F261:N261"/>
    <mergeCell ref="F262:N262"/>
    <mergeCell ref="F264:N264"/>
    <mergeCell ref="F265:N265"/>
    <mergeCell ref="D267:N267"/>
    <mergeCell ref="E269:N269"/>
    <mergeCell ref="E271:N271"/>
    <mergeCell ref="E272:N272"/>
    <mergeCell ref="E336:G336"/>
    <mergeCell ref="H336:J336"/>
    <mergeCell ref="M336:N336"/>
    <mergeCell ref="E273:N273"/>
    <mergeCell ref="D276:G276"/>
    <mergeCell ref="H276:L276"/>
    <mergeCell ref="M276:N276"/>
    <mergeCell ref="E278:G278"/>
    <mergeCell ref="H278:J278"/>
    <mergeCell ref="M278:N278"/>
    <mergeCell ref="D280:N280"/>
    <mergeCell ref="E283:N283"/>
    <mergeCell ref="D285:N285"/>
    <mergeCell ref="E291:N291"/>
    <mergeCell ref="E292:N292"/>
    <mergeCell ref="E293:N293"/>
    <mergeCell ref="D299:N299"/>
    <mergeCell ref="E301:N301"/>
    <mergeCell ref="E302:N302"/>
    <mergeCell ref="E304:N304"/>
    <mergeCell ref="E305:N305"/>
    <mergeCell ref="E306:N306"/>
    <mergeCell ref="E308:N308"/>
    <mergeCell ref="F310:N310"/>
    <mergeCell ref="F311:N311"/>
    <mergeCell ref="F313:N313"/>
    <mergeCell ref="F314:N314"/>
    <mergeCell ref="F316:N316"/>
    <mergeCell ref="F317:N317"/>
    <mergeCell ref="F319:N319"/>
    <mergeCell ref="F320:N320"/>
    <mergeCell ref="F322:N322"/>
    <mergeCell ref="F323:N323"/>
    <mergeCell ref="D325:N325"/>
    <mergeCell ref="E327:N327"/>
    <mergeCell ref="E329:N329"/>
    <mergeCell ref="E330:N330"/>
    <mergeCell ref="E331:N331"/>
    <mergeCell ref="D334:G334"/>
    <mergeCell ref="H334:L334"/>
    <mergeCell ref="M334:N334"/>
    <mergeCell ref="E359:N359"/>
    <mergeCell ref="E360:N360"/>
    <mergeCell ref="F368:N368"/>
    <mergeCell ref="F369:N369"/>
    <mergeCell ref="F371:N371"/>
    <mergeCell ref="F372:N372"/>
    <mergeCell ref="E362:N362"/>
    <mergeCell ref="E363:N363"/>
    <mergeCell ref="E364:N364"/>
    <mergeCell ref="F378:N378"/>
    <mergeCell ref="F380:N380"/>
    <mergeCell ref="E366:N366"/>
    <mergeCell ref="F374:N374"/>
    <mergeCell ref="F375:N375"/>
    <mergeCell ref="F381:N381"/>
    <mergeCell ref="F377:N377"/>
    <mergeCell ref="D383:N383"/>
    <mergeCell ref="E385:N385"/>
    <mergeCell ref="E387:N387"/>
    <mergeCell ref="E388:N388"/>
    <mergeCell ref="E389:N389"/>
    <mergeCell ref="D392:G392"/>
    <mergeCell ref="H392:L392"/>
    <mergeCell ref="M392:N392"/>
    <mergeCell ref="E394:G394"/>
    <mergeCell ref="H394:J394"/>
    <mergeCell ref="M394:N394"/>
    <mergeCell ref="D396:N396"/>
    <mergeCell ref="E399:N399"/>
    <mergeCell ref="D401:N401"/>
    <mergeCell ref="E407:N407"/>
    <mergeCell ref="E408:N408"/>
    <mergeCell ref="E409:N409"/>
    <mergeCell ref="D415:N415"/>
    <mergeCell ref="E417:N417"/>
    <mergeCell ref="E418:N418"/>
    <mergeCell ref="E420:N420"/>
    <mergeCell ref="E421:N421"/>
    <mergeCell ref="E422:N422"/>
    <mergeCell ref="E424:N424"/>
    <mergeCell ref="F426:N426"/>
    <mergeCell ref="F427:N427"/>
    <mergeCell ref="F429:N429"/>
    <mergeCell ref="F430:N430"/>
    <mergeCell ref="F432:N432"/>
    <mergeCell ref="F433:N433"/>
    <mergeCell ref="F435:N435"/>
    <mergeCell ref="F436:N436"/>
    <mergeCell ref="E447:N447"/>
    <mergeCell ref="F438:N438"/>
    <mergeCell ref="F439:N439"/>
    <mergeCell ref="D441:N441"/>
    <mergeCell ref="E443:N443"/>
    <mergeCell ref="E445:N445"/>
    <mergeCell ref="E446:N446"/>
  </mergeCells>
  <phoneticPr fontId="38" type="noConversion"/>
  <conditionalFormatting sqref="G490:G497 G500:G507 G480:G487 G458:G465 G470:G477">
    <cfRule type="expression" dxfId="42" priority="44" stopIfTrue="1">
      <formula>($R$13=2)</formula>
    </cfRule>
  </conditionalFormatting>
  <conditionalFormatting sqref="J91:N91">
    <cfRule type="expression" dxfId="41" priority="46" stopIfTrue="1">
      <formula>($Y$6=TRUE)</formula>
    </cfRule>
    <cfRule type="expression" dxfId="40" priority="47" stopIfTrue="1">
      <formula>($W$91=TRUE)</formula>
    </cfRule>
  </conditionalFormatting>
  <conditionalFormatting sqref="F103:N118">
    <cfRule type="expression" dxfId="39" priority="49" stopIfTrue="1">
      <formula>($Y$6=TRUE)</formula>
    </cfRule>
  </conditionalFormatting>
  <conditionalFormatting sqref="E22:N41 J43:N43 E64:N85">
    <cfRule type="expression" dxfId="38" priority="48" stopIfTrue="1">
      <formula>($Y$6=TRUE)</formula>
    </cfRule>
  </conditionalFormatting>
  <dataValidations count="5">
    <dataValidation type="list" allowBlank="1" showInputMessage="1" showErrorMessage="1" sqref="H169 H238 H296 H354 H412">
      <formula1>MeasurementTiers</formula1>
    </dataValidation>
    <dataValidation type="list" allowBlank="1" showInputMessage="1" showErrorMessage="1" sqref="H156:L156 H229:L229 H287:L287 H345:L345 H403:L403">
      <formula1>CNTR_MeasurementInstrumentListMx</formula1>
    </dataValidation>
    <dataValidation type="list" allowBlank="1" showInputMessage="1" showErrorMessage="1" sqref="H141 H137 H220 H278 H336 H394">
      <formula1>OperationType</formula1>
    </dataValidation>
    <dataValidation type="list" allowBlank="1" showInputMessage="1" showErrorMessage="1" sqref="L101:L118">
      <formula1>EUconst_TrueFalse</formula1>
    </dataValidation>
    <dataValidation allowBlank="1" showInputMessage="1" sqref="G104:G117 F103:F117 F118:G118"/>
  </dataValidations>
  <hyperlinks>
    <hyperlink ref="E4:F4" location="JUMP_F_Bottom" display="End of sheet"/>
    <hyperlink ref="G2:H2" location="JUMP_a_Content" display="Table of contents"/>
    <hyperlink ref="I2:J2" location="JUMP_E_Top" display="Previous sheet"/>
    <hyperlink ref="K2:L2" location="JUMP_G_Top" display="Next sheet"/>
    <hyperlink ref="E3:F3" location="JUMP_F_Top" display="Top of sheet"/>
    <hyperlink ref="F526:L526" location="JUMP_E_Top" display="JUMP_E_Top"/>
    <hyperlink ref="G3:H3" location="JUMP_F_9" display="Measurement of emissions"/>
    <hyperlink ref="I3:J3" location="JUMP_F_10" display="Measurement points"/>
    <hyperlink ref="G4:H4" location="JUMP_F_11" display="JUMP_F_11"/>
  </hyperlinks>
  <pageMargins left="0.78740157480314965" right="0.78740157480314965" top="0.78740157480314965" bottom="0.78740157480314965" header="0.39370078740157483" footer="0.39370078740157483"/>
  <pageSetup paperSize="9" scale="61" fitToHeight="20" orientation="portrait" r:id="rId1"/>
  <headerFooter alignWithMargins="0">
    <oddHeader>&amp;L&amp;F, &amp;A&amp;R&amp;D, &amp;T</oddHeader>
    <oddFooter>&amp;C&amp;P / &amp;N</oddFooter>
  </headerFooter>
  <rowBreaks count="2" manualBreakCount="2">
    <brk id="452" min="1" max="13" man="1"/>
    <brk id="498" max="1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indexed="10"/>
    <pageSetUpPr fitToPage="1"/>
  </sheetPr>
  <dimension ref="A1:O86"/>
  <sheetViews>
    <sheetView topLeftCell="B1" workbookViewId="0">
      <pane ySplit="4" topLeftCell="A5" activePane="bottomLeft" state="frozen"/>
      <selection activeCell="B2" sqref="B2"/>
      <selection pane="bottomLeft" activeCell="I2" sqref="I2:J2"/>
    </sheetView>
  </sheetViews>
  <sheetFormatPr defaultColWidth="11.42578125" defaultRowHeight="12.75" x14ac:dyDescent="0.2"/>
  <cols>
    <col min="1" max="1" width="3.42578125" style="97" hidden="1" customWidth="1"/>
    <col min="2" max="2" width="3.42578125" style="97" customWidth="1"/>
    <col min="3" max="4" width="4.7109375" style="97" customWidth="1"/>
    <col min="5" max="14" width="12.7109375" style="97" customWidth="1"/>
    <col min="15" max="15" width="4.7109375" style="97" customWidth="1"/>
    <col min="16" max="16384" width="11.42578125" style="97"/>
  </cols>
  <sheetData>
    <row r="1" spans="1:15" ht="13.5" hidden="1" thickBot="1" x14ac:dyDescent="0.25">
      <c r="A1" s="79" t="s">
        <v>322</v>
      </c>
      <c r="B1" s="90"/>
      <c r="C1" s="90"/>
      <c r="D1" s="132"/>
      <c r="E1" s="90"/>
      <c r="F1" s="90"/>
      <c r="G1" s="90"/>
      <c r="H1" s="90"/>
      <c r="I1" s="90"/>
      <c r="J1" s="90"/>
      <c r="K1" s="90"/>
      <c r="L1" s="90"/>
      <c r="M1" s="90"/>
      <c r="N1" s="90"/>
      <c r="O1" s="90"/>
    </row>
    <row r="2" spans="1:15" ht="13.5" customHeight="1" thickBot="1" x14ac:dyDescent="0.25">
      <c r="A2" s="79"/>
      <c r="B2" s="962" t="str">
        <f>Translations!$B$621</f>
        <v>G. Metode alternative</v>
      </c>
      <c r="C2" s="963"/>
      <c r="D2" s="964"/>
      <c r="E2" s="973" t="str">
        <f>Translations!$B$59</f>
        <v>Zona de navigare:</v>
      </c>
      <c r="F2" s="939"/>
      <c r="G2" s="930" t="str">
        <f>Translations!$B$60</f>
        <v>Cuprins</v>
      </c>
      <c r="H2" s="931"/>
      <c r="I2" s="930" t="str">
        <f>Translations!$B$61</f>
        <v>Foaia precedentă</v>
      </c>
      <c r="J2" s="931"/>
      <c r="K2" s="930" t="str">
        <f>Translations!$B$62</f>
        <v>Foaia următoare</v>
      </c>
      <c r="L2" s="931"/>
      <c r="M2" s="932"/>
      <c r="N2" s="933"/>
      <c r="O2" s="7"/>
    </row>
    <row r="3" spans="1:15" ht="12.75" customHeight="1" x14ac:dyDescent="0.2">
      <c r="A3" s="79"/>
      <c r="B3" s="965"/>
      <c r="C3" s="966"/>
      <c r="D3" s="967"/>
      <c r="E3" s="935" t="str">
        <f>Translations!$B$63</f>
        <v>Începutul foii</v>
      </c>
      <c r="F3" s="935"/>
      <c r="G3" s="935"/>
      <c r="H3" s="935"/>
      <c r="I3" s="935"/>
      <c r="J3" s="935"/>
      <c r="K3" s="935"/>
      <c r="L3" s="935"/>
      <c r="M3" s="1316"/>
      <c r="N3" s="937"/>
      <c r="O3" s="7"/>
    </row>
    <row r="4" spans="1:15" ht="13.5" customHeight="1" thickBot="1" x14ac:dyDescent="0.25">
      <c r="A4" s="79"/>
      <c r="B4" s="968"/>
      <c r="C4" s="969"/>
      <c r="D4" s="970"/>
      <c r="E4" s="935" t="str">
        <f>Translations!$B$64</f>
        <v>Sfârșitul foii</v>
      </c>
      <c r="F4" s="935"/>
      <c r="G4" s="1323"/>
      <c r="H4" s="935"/>
      <c r="I4" s="935"/>
      <c r="J4" s="935"/>
      <c r="K4" s="935"/>
      <c r="L4" s="935"/>
      <c r="M4" s="1316"/>
      <c r="N4" s="937"/>
      <c r="O4" s="7"/>
    </row>
    <row r="5" spans="1:15" ht="12.75" customHeight="1" thickBot="1" x14ac:dyDescent="0.25">
      <c r="A5" s="77"/>
      <c r="B5" s="8"/>
      <c r="C5" s="9"/>
      <c r="D5" s="11"/>
      <c r="E5" s="10"/>
      <c r="F5" s="11"/>
      <c r="G5" s="11"/>
      <c r="H5" s="11"/>
      <c r="I5" s="8"/>
      <c r="J5" s="8"/>
      <c r="K5" s="8"/>
      <c r="L5" s="8"/>
      <c r="M5" s="7"/>
      <c r="N5" s="7"/>
      <c r="O5" s="7"/>
    </row>
    <row r="6" spans="1:15" s="217" customFormat="1" ht="25.5" customHeight="1" thickBot="1" x14ac:dyDescent="0.25">
      <c r="A6" s="288"/>
      <c r="B6" s="44"/>
      <c r="C6" s="971" t="str">
        <f>Translations!$B$24</f>
        <v>G. Metode alternative</v>
      </c>
      <c r="D6" s="971"/>
      <c r="E6" s="971"/>
      <c r="F6" s="971"/>
      <c r="G6" s="971"/>
      <c r="H6" s="971"/>
      <c r="I6" s="971"/>
      <c r="J6" s="971"/>
      <c r="K6" s="971"/>
      <c r="L6" s="1169" t="str">
        <f>IF(AND(NOT(ISBLANK(CNTR_InstHasFallBack)), CNTR_InstHasFallBack=FALSE),EUconst_NotRelevant,EUconst_Relevant)</f>
        <v>relevant</v>
      </c>
      <c r="M6" s="1170"/>
      <c r="N6" s="1171"/>
      <c r="O6" s="46"/>
    </row>
    <row r="7" spans="1:15" s="217" customFormat="1" ht="5.0999999999999996" customHeight="1" x14ac:dyDescent="0.2">
      <c r="A7" s="288"/>
      <c r="B7" s="44"/>
      <c r="C7" s="251"/>
      <c r="D7" s="257"/>
      <c r="E7" s="251"/>
      <c r="F7" s="251"/>
      <c r="G7" s="251"/>
      <c r="H7" s="251"/>
      <c r="I7" s="251"/>
      <c r="J7" s="251"/>
      <c r="K7" s="251"/>
      <c r="L7" s="254"/>
      <c r="M7" s="254"/>
      <c r="N7" s="254"/>
      <c r="O7" s="46"/>
    </row>
    <row r="8" spans="1:15" x14ac:dyDescent="0.2">
      <c r="A8" s="77"/>
      <c r="D8" s="13"/>
      <c r="K8" s="1085" t="str">
        <f>IF(L6=EUconst_NotRelevant,HYPERLINK("#JUMP_H_Top",EUconst_MsgNextSheet),HYPERLINK("",EUconst_MsgEnterThisSection))</f>
        <v>Introduceți date în această secțiune</v>
      </c>
      <c r="L8" s="1085"/>
      <c r="M8" s="1085"/>
      <c r="N8" s="1085"/>
    </row>
    <row r="9" spans="1:15" ht="5.0999999999999996" customHeight="1" x14ac:dyDescent="0.2">
      <c r="A9" s="291"/>
      <c r="B9" s="31"/>
      <c r="C9" s="31"/>
      <c r="D9" s="518"/>
      <c r="E9" s="483"/>
      <c r="F9" s="366"/>
      <c r="G9" s="483"/>
      <c r="H9" s="483"/>
      <c r="I9" s="483"/>
      <c r="J9" s="483"/>
      <c r="K9" s="483"/>
      <c r="L9" s="483"/>
      <c r="M9" s="483"/>
      <c r="N9" s="483"/>
      <c r="O9" s="510"/>
    </row>
    <row r="10" spans="1:15" ht="15.75" x14ac:dyDescent="0.2">
      <c r="A10" s="77"/>
      <c r="B10" s="483"/>
      <c r="C10" s="111">
        <v>12</v>
      </c>
      <c r="D10" s="1319" t="str">
        <f>Translations!$B$25</f>
        <v>Descrierea metodei alternative</v>
      </c>
      <c r="E10" s="888"/>
      <c r="F10" s="888"/>
      <c r="G10" s="888"/>
      <c r="H10" s="888"/>
      <c r="I10" s="888"/>
      <c r="J10" s="888"/>
      <c r="K10" s="888"/>
      <c r="L10" s="888"/>
      <c r="M10" s="888"/>
      <c r="N10" s="888"/>
      <c r="O10" s="489"/>
    </row>
    <row r="11" spans="1:15" ht="9" customHeight="1" x14ac:dyDescent="0.2">
      <c r="A11" s="77"/>
      <c r="B11" s="489"/>
      <c r="C11" s="489"/>
      <c r="D11" s="489"/>
      <c r="E11" s="489"/>
      <c r="F11" s="489"/>
      <c r="G11" s="489"/>
      <c r="H11" s="489"/>
      <c r="I11" s="489"/>
      <c r="J11" s="489"/>
      <c r="K11" s="489"/>
      <c r="L11" s="489"/>
      <c r="M11" s="489"/>
      <c r="N11" s="489"/>
      <c r="O11" s="489"/>
    </row>
    <row r="12" spans="1:15" ht="36.75" customHeight="1" x14ac:dyDescent="0.2">
      <c r="A12" s="77"/>
      <c r="B12" s="526"/>
      <c r="C12" s="1320" t="str">
        <f>Translations!$B$622</f>
        <v>Articolul 22 din RMR prevede că operatorul poate utiliza o metodologie care nu se bazează pe niveluri pentru anumite fluxuri de sursă sau surse de emisie, în cazul în care sunt îndeplinite anumite criterii stabilite la articolul respectiv. Completați această secțiune dacă intenționați să aplicați o asemenea metodă alternativă pentru orice flux de sursă sau sursă de emisie. Autoritatea competentă vă poate solicita informații suplimentare care să justifice această metodă.</v>
      </c>
      <c r="D12" s="1321"/>
      <c r="E12" s="1321"/>
      <c r="F12" s="1321"/>
      <c r="G12" s="1321"/>
      <c r="H12" s="1321"/>
      <c r="I12" s="1321"/>
      <c r="J12" s="1321"/>
      <c r="K12" s="1321"/>
      <c r="L12" s="1321"/>
      <c r="M12" s="1321"/>
      <c r="N12" s="1321"/>
      <c r="O12" s="514"/>
    </row>
    <row r="13" spans="1:15" ht="8.25" customHeight="1" x14ac:dyDescent="0.2">
      <c r="A13" s="77"/>
      <c r="B13" s="514"/>
      <c r="C13" s="514"/>
      <c r="D13" s="514"/>
      <c r="E13" s="1322"/>
      <c r="F13" s="1322"/>
      <c r="G13" s="1322"/>
      <c r="H13" s="1322"/>
      <c r="I13" s="1322"/>
      <c r="J13" s="1322"/>
      <c r="K13" s="1322"/>
      <c r="L13" s="1322"/>
      <c r="M13" s="1322"/>
      <c r="N13" s="1322"/>
      <c r="O13" s="514"/>
    </row>
    <row r="14" spans="1:15" ht="26.25" customHeight="1" x14ac:dyDescent="0.2">
      <c r="A14" s="77"/>
      <c r="B14" s="33"/>
      <c r="C14" s="33"/>
      <c r="D14" s="31" t="s">
        <v>311</v>
      </c>
      <c r="E14" s="873" t="str">
        <f>Translations!$B$623</f>
        <v>În cazul în care se aplică o metodă de monitorizare alternativă în conformitate cu articolul 22 din RMR, furnizați o descriere detaliată a metodologiei de monitorizare aplicate în privința tuturor fluxurilor de sursă sau surselor de emisie în cazul cărora nu se folosește o metodă pe niveluri.</v>
      </c>
      <c r="F14" s="888"/>
      <c r="G14" s="888"/>
      <c r="H14" s="888"/>
      <c r="I14" s="888"/>
      <c r="J14" s="888"/>
      <c r="K14" s="888"/>
      <c r="L14" s="888"/>
      <c r="M14" s="888"/>
      <c r="N14" s="888"/>
      <c r="O14" s="489"/>
    </row>
    <row r="15" spans="1:15" s="371" customFormat="1" ht="12.75" customHeight="1" x14ac:dyDescent="0.2">
      <c r="A15" s="90"/>
      <c r="B15" s="489"/>
      <c r="C15" s="489"/>
      <c r="D15" s="394"/>
      <c r="E15" s="1026" t="str">
        <f>Translations!$B$624</f>
        <v>Furnizați în caseta de mai jos o scurtă descriere a metodei de monitorizare, inclusiv formulele utilizate pentru determinarea emisiilor anuale de CO2 sau de CO2(e).</v>
      </c>
      <c r="F15" s="1026"/>
      <c r="G15" s="1026"/>
      <c r="H15" s="1026"/>
      <c r="I15" s="1026"/>
      <c r="J15" s="1026"/>
      <c r="K15" s="1026"/>
      <c r="L15" s="1026"/>
      <c r="M15" s="1026"/>
      <c r="N15" s="1026"/>
      <c r="O15" s="97"/>
    </row>
    <row r="16" spans="1:15" s="371" customFormat="1" ht="25.5" customHeight="1" x14ac:dyDescent="0.2">
      <c r="A16" s="90"/>
      <c r="B16" s="489"/>
      <c r="C16" s="489"/>
      <c r="D16" s="394"/>
      <c r="E16" s="1026" t="str">
        <f>Translations!$B$338</f>
        <v>Dacă descrierea este prea complexă, de exemplu se utilizează formule complexe, puteți furniza descrierea într-un document separat care utilizează un format de fișier acceptat de AC. În acest caz, includeți aici o trimitere la acest fișier, folosind numele fișierului și data.</v>
      </c>
      <c r="F16" s="1026"/>
      <c r="G16" s="1026"/>
      <c r="H16" s="1026"/>
      <c r="I16" s="1026"/>
      <c r="J16" s="1026"/>
      <c r="K16" s="1026"/>
      <c r="L16" s="1026"/>
      <c r="M16" s="1026"/>
      <c r="N16" s="1026"/>
      <c r="O16" s="97"/>
    </row>
    <row r="17" spans="1:15" s="138" customFormat="1" ht="25.5" customHeight="1" x14ac:dyDescent="0.2">
      <c r="A17" s="77"/>
      <c r="C17" s="395"/>
      <c r="E17" s="1026" t="str">
        <f>Translations!$B$195</f>
        <v>Această descriere ar trebui să furnizeze informațiile de legătură necesare pentru a înțelege modul în care informațiile introduse în alte părți ale acestui model sunt utilizate împreună pentru calcularea emisiilor. Această descriere poate fi scurtă, precum exemplul dat în foaia D_CalculationBasedApproaches, secțiunea 7(a).</v>
      </c>
      <c r="F17" s="1026"/>
      <c r="G17" s="1026"/>
      <c r="H17" s="1026"/>
      <c r="I17" s="1026"/>
      <c r="J17" s="1026"/>
      <c r="K17" s="1026"/>
      <c r="L17" s="1026"/>
      <c r="M17" s="1026"/>
      <c r="N17" s="1026"/>
    </row>
    <row r="18" spans="1:15" ht="5.0999999999999996" customHeight="1" x14ac:dyDescent="0.2">
      <c r="A18" s="77"/>
      <c r="B18" s="514"/>
      <c r="C18" s="527"/>
      <c r="D18" s="528"/>
      <c r="E18" s="528"/>
      <c r="F18" s="528"/>
      <c r="G18" s="528"/>
      <c r="H18" s="528"/>
      <c r="I18" s="528"/>
      <c r="J18" s="528"/>
      <c r="K18" s="514"/>
      <c r="L18" s="514"/>
      <c r="M18" s="514"/>
      <c r="N18" s="508"/>
      <c r="O18" s="489"/>
    </row>
    <row r="19" spans="1:15" x14ac:dyDescent="0.2">
      <c r="A19" s="77"/>
      <c r="B19" s="514"/>
      <c r="C19" s="527"/>
      <c r="D19" s="528"/>
      <c r="E19" s="1318"/>
      <c r="F19" s="1137"/>
      <c r="G19" s="1137"/>
      <c r="H19" s="1137"/>
      <c r="I19" s="1137"/>
      <c r="J19" s="1137"/>
      <c r="K19" s="1137"/>
      <c r="L19" s="1137"/>
      <c r="M19" s="1137"/>
      <c r="N19" s="1138"/>
      <c r="O19" s="489"/>
    </row>
    <row r="20" spans="1:15" x14ac:dyDescent="0.2">
      <c r="A20" s="77"/>
      <c r="B20" s="514"/>
      <c r="C20" s="527"/>
      <c r="D20" s="528"/>
      <c r="E20" s="1317"/>
      <c r="F20" s="1132"/>
      <c r="G20" s="1132"/>
      <c r="H20" s="1132"/>
      <c r="I20" s="1132"/>
      <c r="J20" s="1132"/>
      <c r="K20" s="1132"/>
      <c r="L20" s="1132"/>
      <c r="M20" s="1132"/>
      <c r="N20" s="1133"/>
      <c r="O20" s="489"/>
    </row>
    <row r="21" spans="1:15" x14ac:dyDescent="0.2">
      <c r="A21" s="77"/>
      <c r="B21" s="514"/>
      <c r="C21" s="527"/>
      <c r="D21" s="528"/>
      <c r="E21" s="1317"/>
      <c r="F21" s="1132"/>
      <c r="G21" s="1132"/>
      <c r="H21" s="1132"/>
      <c r="I21" s="1132"/>
      <c r="J21" s="1132"/>
      <c r="K21" s="1132"/>
      <c r="L21" s="1132"/>
      <c r="M21" s="1132"/>
      <c r="N21" s="1133"/>
      <c r="O21" s="489"/>
    </row>
    <row r="22" spans="1:15" x14ac:dyDescent="0.2">
      <c r="A22" s="77"/>
      <c r="B22" s="514"/>
      <c r="C22" s="527"/>
      <c r="D22" s="528"/>
      <c r="E22" s="1317"/>
      <c r="F22" s="1132"/>
      <c r="G22" s="1132"/>
      <c r="H22" s="1132"/>
      <c r="I22" s="1132"/>
      <c r="J22" s="1132"/>
      <c r="K22" s="1132"/>
      <c r="L22" s="1132"/>
      <c r="M22" s="1132"/>
      <c r="N22" s="1133"/>
      <c r="O22" s="489"/>
    </row>
    <row r="23" spans="1:15" x14ac:dyDescent="0.2">
      <c r="A23" s="77"/>
      <c r="B23" s="514"/>
      <c r="C23" s="527"/>
      <c r="D23" s="528"/>
      <c r="E23" s="1317"/>
      <c r="F23" s="1132"/>
      <c r="G23" s="1132"/>
      <c r="H23" s="1132"/>
      <c r="I23" s="1132"/>
      <c r="J23" s="1132"/>
      <c r="K23" s="1132"/>
      <c r="L23" s="1132"/>
      <c r="M23" s="1132"/>
      <c r="N23" s="1133"/>
      <c r="O23" s="489"/>
    </row>
    <row r="24" spans="1:15" x14ac:dyDescent="0.2">
      <c r="A24" s="77"/>
      <c r="B24" s="514"/>
      <c r="C24" s="527"/>
      <c r="D24" s="528"/>
      <c r="E24" s="1317"/>
      <c r="F24" s="1132"/>
      <c r="G24" s="1132"/>
      <c r="H24" s="1132"/>
      <c r="I24" s="1132"/>
      <c r="J24" s="1132"/>
      <c r="K24" s="1132"/>
      <c r="L24" s="1132"/>
      <c r="M24" s="1132"/>
      <c r="N24" s="1133"/>
      <c r="O24" s="489"/>
    </row>
    <row r="25" spans="1:15" x14ac:dyDescent="0.2">
      <c r="A25" s="77"/>
      <c r="B25" s="514"/>
      <c r="C25" s="527"/>
      <c r="D25" s="528"/>
      <c r="E25" s="1317"/>
      <c r="F25" s="1132"/>
      <c r="G25" s="1132"/>
      <c r="H25" s="1132"/>
      <c r="I25" s="1132"/>
      <c r="J25" s="1132"/>
      <c r="K25" s="1132"/>
      <c r="L25" s="1132"/>
      <c r="M25" s="1132"/>
      <c r="N25" s="1133"/>
      <c r="O25" s="489"/>
    </row>
    <row r="26" spans="1:15" x14ac:dyDescent="0.2">
      <c r="A26" s="77"/>
      <c r="B26" s="514"/>
      <c r="C26" s="527"/>
      <c r="D26" s="528"/>
      <c r="E26" s="1317"/>
      <c r="F26" s="1132"/>
      <c r="G26" s="1132"/>
      <c r="H26" s="1132"/>
      <c r="I26" s="1132"/>
      <c r="J26" s="1132"/>
      <c r="K26" s="1132"/>
      <c r="L26" s="1132"/>
      <c r="M26" s="1132"/>
      <c r="N26" s="1133"/>
      <c r="O26" s="489"/>
    </row>
    <row r="27" spans="1:15" x14ac:dyDescent="0.2">
      <c r="A27" s="77"/>
      <c r="B27" s="514"/>
      <c r="C27" s="527"/>
      <c r="D27" s="528"/>
      <c r="E27" s="1317"/>
      <c r="F27" s="1132"/>
      <c r="G27" s="1132"/>
      <c r="H27" s="1132"/>
      <c r="I27" s="1132"/>
      <c r="J27" s="1132"/>
      <c r="K27" s="1132"/>
      <c r="L27" s="1132"/>
      <c r="M27" s="1132"/>
      <c r="N27" s="1133"/>
      <c r="O27" s="489"/>
    </row>
    <row r="28" spans="1:15" x14ac:dyDescent="0.2">
      <c r="A28" s="77"/>
      <c r="B28" s="514"/>
      <c r="C28" s="527"/>
      <c r="D28" s="528"/>
      <c r="E28" s="1317"/>
      <c r="F28" s="1132"/>
      <c r="G28" s="1132"/>
      <c r="H28" s="1132"/>
      <c r="I28" s="1132"/>
      <c r="J28" s="1132"/>
      <c r="K28" s="1132"/>
      <c r="L28" s="1132"/>
      <c r="M28" s="1132"/>
      <c r="N28" s="1133"/>
      <c r="O28" s="489"/>
    </row>
    <row r="29" spans="1:15" x14ac:dyDescent="0.2">
      <c r="A29" s="77"/>
      <c r="B29" s="514"/>
      <c r="C29" s="527"/>
      <c r="D29" s="528"/>
      <c r="E29" s="1317"/>
      <c r="F29" s="1132"/>
      <c r="G29" s="1132"/>
      <c r="H29" s="1132"/>
      <c r="I29" s="1132"/>
      <c r="J29" s="1132"/>
      <c r="K29" s="1132"/>
      <c r="L29" s="1132"/>
      <c r="M29" s="1132"/>
      <c r="N29" s="1133"/>
      <c r="O29" s="489"/>
    </row>
    <row r="30" spans="1:15" x14ac:dyDescent="0.2">
      <c r="A30" s="77"/>
      <c r="B30" s="514"/>
      <c r="C30" s="527"/>
      <c r="D30" s="528"/>
      <c r="E30" s="1317"/>
      <c r="F30" s="1132"/>
      <c r="G30" s="1132"/>
      <c r="H30" s="1132"/>
      <c r="I30" s="1132"/>
      <c r="J30" s="1132"/>
      <c r="K30" s="1132"/>
      <c r="L30" s="1132"/>
      <c r="M30" s="1132"/>
      <c r="N30" s="1133"/>
      <c r="O30" s="489"/>
    </row>
    <row r="31" spans="1:15" x14ac:dyDescent="0.2">
      <c r="A31" s="77"/>
      <c r="B31" s="514"/>
      <c r="C31" s="527"/>
      <c r="D31" s="528"/>
      <c r="E31" s="1317"/>
      <c r="F31" s="1132"/>
      <c r="G31" s="1132"/>
      <c r="H31" s="1132"/>
      <c r="I31" s="1132"/>
      <c r="J31" s="1132"/>
      <c r="K31" s="1132"/>
      <c r="L31" s="1132"/>
      <c r="M31" s="1132"/>
      <c r="N31" s="1133"/>
      <c r="O31" s="489"/>
    </row>
    <row r="32" spans="1:15" x14ac:dyDescent="0.2">
      <c r="A32" s="77"/>
      <c r="B32" s="514"/>
      <c r="C32" s="527"/>
      <c r="D32" s="528"/>
      <c r="E32" s="1317"/>
      <c r="F32" s="1132"/>
      <c r="G32" s="1132"/>
      <c r="H32" s="1132"/>
      <c r="I32" s="1132"/>
      <c r="J32" s="1132"/>
      <c r="K32" s="1132"/>
      <c r="L32" s="1132"/>
      <c r="M32" s="1132"/>
      <c r="N32" s="1133"/>
      <c r="O32" s="489"/>
    </row>
    <row r="33" spans="1:15" x14ac:dyDescent="0.2">
      <c r="A33" s="77"/>
      <c r="B33" s="514"/>
      <c r="C33" s="527"/>
      <c r="D33" s="528"/>
      <c r="E33" s="1317"/>
      <c r="F33" s="1132"/>
      <c r="G33" s="1132"/>
      <c r="H33" s="1132"/>
      <c r="I33" s="1132"/>
      <c r="J33" s="1132"/>
      <c r="K33" s="1132"/>
      <c r="L33" s="1132"/>
      <c r="M33" s="1132"/>
      <c r="N33" s="1133"/>
      <c r="O33" s="489"/>
    </row>
    <row r="34" spans="1:15" x14ac:dyDescent="0.2">
      <c r="A34" s="77"/>
      <c r="B34" s="514"/>
      <c r="C34" s="527"/>
      <c r="D34" s="528"/>
      <c r="E34" s="1317"/>
      <c r="F34" s="1132"/>
      <c r="G34" s="1132"/>
      <c r="H34" s="1132"/>
      <c r="I34" s="1132"/>
      <c r="J34" s="1132"/>
      <c r="K34" s="1132"/>
      <c r="L34" s="1132"/>
      <c r="M34" s="1132"/>
      <c r="N34" s="1133"/>
      <c r="O34" s="489"/>
    </row>
    <row r="35" spans="1:15" x14ac:dyDescent="0.2">
      <c r="A35" s="77"/>
      <c r="B35" s="514"/>
      <c r="C35" s="527"/>
      <c r="D35" s="528"/>
      <c r="E35" s="1317"/>
      <c r="F35" s="1132"/>
      <c r="G35" s="1132"/>
      <c r="H35" s="1132"/>
      <c r="I35" s="1132"/>
      <c r="J35" s="1132"/>
      <c r="K35" s="1132"/>
      <c r="L35" s="1132"/>
      <c r="M35" s="1132"/>
      <c r="N35" s="1133"/>
      <c r="O35" s="489"/>
    </row>
    <row r="36" spans="1:15" x14ac:dyDescent="0.2">
      <c r="A36" s="77"/>
      <c r="B36" s="514"/>
      <c r="C36" s="527"/>
      <c r="D36" s="528"/>
      <c r="E36" s="1317"/>
      <c r="F36" s="1132"/>
      <c r="G36" s="1132"/>
      <c r="H36" s="1132"/>
      <c r="I36" s="1132"/>
      <c r="J36" s="1132"/>
      <c r="K36" s="1132"/>
      <c r="L36" s="1132"/>
      <c r="M36" s="1132"/>
      <c r="N36" s="1133"/>
      <c r="O36" s="489"/>
    </row>
    <row r="37" spans="1:15" x14ac:dyDescent="0.2">
      <c r="A37" s="77"/>
      <c r="B37" s="514"/>
      <c r="C37" s="527"/>
      <c r="D37" s="528"/>
      <c r="E37" s="1317"/>
      <c r="F37" s="1132"/>
      <c r="G37" s="1132"/>
      <c r="H37" s="1132"/>
      <c r="I37" s="1132"/>
      <c r="J37" s="1132"/>
      <c r="K37" s="1132"/>
      <c r="L37" s="1132"/>
      <c r="M37" s="1132"/>
      <c r="N37" s="1133"/>
      <c r="O37" s="489"/>
    </row>
    <row r="38" spans="1:15" x14ac:dyDescent="0.2">
      <c r="A38" s="77"/>
      <c r="B38" s="514"/>
      <c r="C38" s="527"/>
      <c r="D38" s="528"/>
      <c r="E38" s="1325"/>
      <c r="F38" s="1145"/>
      <c r="G38" s="1145"/>
      <c r="H38" s="1145"/>
      <c r="I38" s="1145"/>
      <c r="J38" s="1145"/>
      <c r="K38" s="1145"/>
      <c r="L38" s="1145"/>
      <c r="M38" s="1145"/>
      <c r="N38" s="1146"/>
      <c r="O38" s="489"/>
    </row>
    <row r="39" spans="1:15" x14ac:dyDescent="0.2">
      <c r="A39" s="77"/>
      <c r="B39" s="514"/>
      <c r="C39" s="514"/>
      <c r="D39" s="514"/>
      <c r="E39" s="514"/>
      <c r="F39" s="514"/>
      <c r="G39" s="514"/>
      <c r="H39" s="514"/>
      <c r="I39" s="514"/>
      <c r="J39" s="514"/>
      <c r="K39" s="514"/>
      <c r="L39" s="514"/>
      <c r="M39" s="514"/>
      <c r="N39" s="508"/>
      <c r="O39" s="489"/>
    </row>
    <row r="40" spans="1:15" ht="25.5" customHeight="1" x14ac:dyDescent="0.2">
      <c r="A40" s="77"/>
      <c r="B40" s="489"/>
      <c r="C40" s="489"/>
      <c r="D40" s="31" t="s">
        <v>217</v>
      </c>
      <c r="E40" s="1324" t="str">
        <f>Translations!$B$625</f>
        <v>Prezentați o scurtă justificare pentru aplicarea unei metode alternative în cazul surselor de emisie menționate mai sus, în conformitate cu dispozițiile articolului 22.</v>
      </c>
      <c r="F40" s="1160"/>
      <c r="G40" s="1160"/>
      <c r="H40" s="1160"/>
      <c r="I40" s="1160"/>
      <c r="J40" s="1160"/>
      <c r="K40" s="1160"/>
      <c r="L40" s="1160"/>
      <c r="M40" s="1160"/>
      <c r="N40" s="1160"/>
      <c r="O40" s="489"/>
    </row>
    <row r="41" spans="1:15" ht="40.5" customHeight="1" x14ac:dyDescent="0.2">
      <c r="A41" s="77"/>
      <c r="B41" s="489"/>
      <c r="C41" s="489"/>
      <c r="D41" s="514"/>
      <c r="E41" s="1026" t="str">
        <f>Translations!$B$626</f>
        <v>Trebuie demonstraţi că incertitudinea globală în ceea ce privește nivelul anual al emisiilor de gaze cu efect de seră al întregii instalații nu depășește 7,5% pentru instalațiile de categoria A, 5,0% pentru cele de categoria B și 2,5% pentru cele de categoria C. Notă: Autoritatea competentă vă poate cere o justificare detaliată care să demonstreze că aplicarea unei metode pe niveluri, bazată pe măsurare sau pe calculare, nu este fezabilă din punct de vedere tehnic sau ar presupune costuri nerezonabile.</v>
      </c>
      <c r="F41" s="1026"/>
      <c r="G41" s="1026"/>
      <c r="H41" s="1026"/>
      <c r="I41" s="1026"/>
      <c r="J41" s="1026"/>
      <c r="K41" s="1026"/>
      <c r="L41" s="1026"/>
      <c r="M41" s="1026"/>
      <c r="N41" s="1026"/>
      <c r="O41" s="489"/>
    </row>
    <row r="42" spans="1:15" s="371" customFormat="1" ht="25.5" customHeight="1" x14ac:dyDescent="0.2">
      <c r="A42" s="90"/>
      <c r="B42" s="489"/>
      <c r="C42" s="489"/>
      <c r="D42" s="394"/>
      <c r="E42" s="1026" t="str">
        <f>Translations!$B$338</f>
        <v>Dacă descrierea este prea complexă, de exemplu se utilizează formule complexe, puteți furniza descrierea într-un document separat care utilizează un format de fișier acceptat de AC. În acest caz, includeți aici o trimitere la acest fișier, folosind numele fișierului și data.</v>
      </c>
      <c r="F42" s="1026"/>
      <c r="G42" s="1026"/>
      <c r="H42" s="1026"/>
      <c r="I42" s="1026"/>
      <c r="J42" s="1026"/>
      <c r="K42" s="1026"/>
      <c r="L42" s="1026"/>
      <c r="M42" s="1026"/>
      <c r="N42" s="1026"/>
      <c r="O42" s="97"/>
    </row>
    <row r="43" spans="1:15" ht="5.0999999999999996" customHeight="1" x14ac:dyDescent="0.2">
      <c r="A43" s="77"/>
      <c r="B43" s="514"/>
      <c r="C43" s="527"/>
      <c r="D43" s="528"/>
      <c r="E43" s="528"/>
      <c r="F43" s="528"/>
      <c r="G43" s="528"/>
      <c r="H43" s="528"/>
      <c r="I43" s="528"/>
      <c r="J43" s="528"/>
      <c r="K43" s="514"/>
      <c r="L43" s="514"/>
      <c r="M43" s="514"/>
      <c r="N43" s="508"/>
      <c r="O43" s="489"/>
    </row>
    <row r="44" spans="1:15" ht="12.75" customHeight="1" x14ac:dyDescent="0.2">
      <c r="A44" s="77"/>
      <c r="B44" s="514"/>
      <c r="C44" s="489"/>
      <c r="D44" s="514"/>
      <c r="E44" s="1318"/>
      <c r="F44" s="1137"/>
      <c r="G44" s="1137"/>
      <c r="H44" s="1137"/>
      <c r="I44" s="1137"/>
      <c r="J44" s="1137"/>
      <c r="K44" s="1137"/>
      <c r="L44" s="1137"/>
      <c r="M44" s="1137"/>
      <c r="N44" s="1138"/>
      <c r="O44" s="489"/>
    </row>
    <row r="45" spans="1:15" ht="12.75" customHeight="1" x14ac:dyDescent="0.2">
      <c r="A45" s="77"/>
      <c r="B45" s="514"/>
      <c r="C45" s="489"/>
      <c r="D45" s="514"/>
      <c r="E45" s="1317"/>
      <c r="F45" s="1132"/>
      <c r="G45" s="1132"/>
      <c r="H45" s="1132"/>
      <c r="I45" s="1132"/>
      <c r="J45" s="1132"/>
      <c r="K45" s="1132"/>
      <c r="L45" s="1132"/>
      <c r="M45" s="1132"/>
      <c r="N45" s="1133"/>
      <c r="O45" s="489"/>
    </row>
    <row r="46" spans="1:15" ht="12.75" customHeight="1" x14ac:dyDescent="0.2">
      <c r="A46" s="77"/>
      <c r="B46" s="514"/>
      <c r="C46" s="489"/>
      <c r="D46" s="514"/>
      <c r="E46" s="1317"/>
      <c r="F46" s="1132"/>
      <c r="G46" s="1132"/>
      <c r="H46" s="1132"/>
      <c r="I46" s="1132"/>
      <c r="J46" s="1132"/>
      <c r="K46" s="1132"/>
      <c r="L46" s="1132"/>
      <c r="M46" s="1132"/>
      <c r="N46" s="1133"/>
      <c r="O46" s="489"/>
    </row>
    <row r="47" spans="1:15" ht="12.75" customHeight="1" x14ac:dyDescent="0.2">
      <c r="A47" s="77"/>
      <c r="B47" s="514"/>
      <c r="C47" s="489"/>
      <c r="D47" s="514"/>
      <c r="E47" s="1317"/>
      <c r="F47" s="1132"/>
      <c r="G47" s="1132"/>
      <c r="H47" s="1132"/>
      <c r="I47" s="1132"/>
      <c r="J47" s="1132"/>
      <c r="K47" s="1132"/>
      <c r="L47" s="1132"/>
      <c r="M47" s="1132"/>
      <c r="N47" s="1133"/>
      <c r="O47" s="489"/>
    </row>
    <row r="48" spans="1:15" ht="12.75" customHeight="1" x14ac:dyDescent="0.2">
      <c r="A48" s="77"/>
      <c r="B48" s="514"/>
      <c r="C48" s="489"/>
      <c r="D48" s="514"/>
      <c r="E48" s="1317"/>
      <c r="F48" s="1132"/>
      <c r="G48" s="1132"/>
      <c r="H48" s="1132"/>
      <c r="I48" s="1132"/>
      <c r="J48" s="1132"/>
      <c r="K48" s="1132"/>
      <c r="L48" s="1132"/>
      <c r="M48" s="1132"/>
      <c r="N48" s="1133"/>
      <c r="O48" s="489"/>
    </row>
    <row r="49" spans="1:15" x14ac:dyDescent="0.2">
      <c r="A49" s="77"/>
      <c r="B49" s="514"/>
      <c r="C49" s="489"/>
      <c r="D49" s="514"/>
      <c r="E49" s="1317"/>
      <c r="F49" s="1132"/>
      <c r="G49" s="1132"/>
      <c r="H49" s="1132"/>
      <c r="I49" s="1132"/>
      <c r="J49" s="1132"/>
      <c r="K49" s="1132"/>
      <c r="L49" s="1132"/>
      <c r="M49" s="1132"/>
      <c r="N49" s="1133"/>
      <c r="O49" s="489"/>
    </row>
    <row r="50" spans="1:15" x14ac:dyDescent="0.2">
      <c r="A50" s="77"/>
      <c r="B50" s="514"/>
      <c r="C50" s="489"/>
      <c r="D50" s="514"/>
      <c r="E50" s="1317"/>
      <c r="F50" s="1132"/>
      <c r="G50" s="1132"/>
      <c r="H50" s="1132"/>
      <c r="I50" s="1132"/>
      <c r="J50" s="1132"/>
      <c r="K50" s="1132"/>
      <c r="L50" s="1132"/>
      <c r="M50" s="1132"/>
      <c r="N50" s="1133"/>
      <c r="O50" s="489"/>
    </row>
    <row r="51" spans="1:15" x14ac:dyDescent="0.2">
      <c r="A51" s="77"/>
      <c r="B51" s="514"/>
      <c r="C51" s="489"/>
      <c r="D51" s="514"/>
      <c r="E51" s="1317"/>
      <c r="F51" s="1132"/>
      <c r="G51" s="1132"/>
      <c r="H51" s="1132"/>
      <c r="I51" s="1132"/>
      <c r="J51" s="1132"/>
      <c r="K51" s="1132"/>
      <c r="L51" s="1132"/>
      <c r="M51" s="1132"/>
      <c r="N51" s="1133"/>
      <c r="O51" s="489"/>
    </row>
    <row r="52" spans="1:15" x14ac:dyDescent="0.2">
      <c r="A52" s="77"/>
      <c r="B52" s="514"/>
      <c r="C52" s="489"/>
      <c r="D52" s="514"/>
      <c r="E52" s="1317"/>
      <c r="F52" s="1132"/>
      <c r="G52" s="1132"/>
      <c r="H52" s="1132"/>
      <c r="I52" s="1132"/>
      <c r="J52" s="1132"/>
      <c r="K52" s="1132"/>
      <c r="L52" s="1132"/>
      <c r="M52" s="1132"/>
      <c r="N52" s="1133"/>
      <c r="O52" s="489"/>
    </row>
    <row r="53" spans="1:15" x14ac:dyDescent="0.2">
      <c r="A53" s="77"/>
      <c r="B53" s="514"/>
      <c r="C53" s="489"/>
      <c r="D53" s="514"/>
      <c r="E53" s="1317"/>
      <c r="F53" s="1132"/>
      <c r="G53" s="1132"/>
      <c r="H53" s="1132"/>
      <c r="I53" s="1132"/>
      <c r="J53" s="1132"/>
      <c r="K53" s="1132"/>
      <c r="L53" s="1132"/>
      <c r="M53" s="1132"/>
      <c r="N53" s="1133"/>
      <c r="O53" s="489"/>
    </row>
    <row r="54" spans="1:15" x14ac:dyDescent="0.2">
      <c r="A54" s="77"/>
      <c r="B54" s="514"/>
      <c r="C54" s="489"/>
      <c r="D54" s="514"/>
      <c r="E54" s="1317"/>
      <c r="F54" s="1132"/>
      <c r="G54" s="1132"/>
      <c r="H54" s="1132"/>
      <c r="I54" s="1132"/>
      <c r="J54" s="1132"/>
      <c r="K54" s="1132"/>
      <c r="L54" s="1132"/>
      <c r="M54" s="1132"/>
      <c r="N54" s="1133"/>
      <c r="O54" s="489"/>
    </row>
    <row r="55" spans="1:15" x14ac:dyDescent="0.2">
      <c r="A55" s="77"/>
      <c r="B55" s="514"/>
      <c r="C55" s="489"/>
      <c r="D55" s="514"/>
      <c r="E55" s="1317"/>
      <c r="F55" s="1132"/>
      <c r="G55" s="1132"/>
      <c r="H55" s="1132"/>
      <c r="I55" s="1132"/>
      <c r="J55" s="1132"/>
      <c r="K55" s="1132"/>
      <c r="L55" s="1132"/>
      <c r="M55" s="1132"/>
      <c r="N55" s="1133"/>
      <c r="O55" s="489"/>
    </row>
    <row r="56" spans="1:15" x14ac:dyDescent="0.2">
      <c r="A56" s="77"/>
      <c r="B56" s="514"/>
      <c r="C56" s="489"/>
      <c r="D56" s="514"/>
      <c r="E56" s="1325"/>
      <c r="F56" s="1145"/>
      <c r="G56" s="1145"/>
      <c r="H56" s="1145"/>
      <c r="I56" s="1145"/>
      <c r="J56" s="1145"/>
      <c r="K56" s="1145"/>
      <c r="L56" s="1145"/>
      <c r="M56" s="1145"/>
      <c r="N56" s="1146"/>
      <c r="O56" s="489"/>
    </row>
    <row r="57" spans="1:15" ht="17.25" customHeight="1" x14ac:dyDescent="0.2">
      <c r="A57" s="77"/>
      <c r="B57" s="514"/>
      <c r="C57" s="489"/>
      <c r="D57" s="514"/>
      <c r="E57" s="514"/>
      <c r="F57" s="514"/>
      <c r="G57" s="514"/>
      <c r="H57" s="514"/>
      <c r="I57" s="514"/>
      <c r="J57" s="514"/>
      <c r="K57" s="514"/>
      <c r="L57" s="514"/>
      <c r="M57" s="514"/>
      <c r="N57" s="514"/>
      <c r="O57" s="489"/>
    </row>
    <row r="58" spans="1:15" ht="25.5" customHeight="1" x14ac:dyDescent="0.2">
      <c r="A58" s="77"/>
      <c r="B58" s="489"/>
      <c r="C58" s="489"/>
      <c r="D58" s="529" t="s">
        <v>186</v>
      </c>
      <c r="E58" s="1097" t="str">
        <f>Translations!$B$627</f>
        <v>Furnizați detalii cu privire la procedurile scrise, utilizate pentru efectuarea analizei anuale de incertitudine, necesare conform articolului 22 din RMR.</v>
      </c>
      <c r="F58" s="1326"/>
      <c r="G58" s="1326"/>
      <c r="H58" s="1326"/>
      <c r="I58" s="1326"/>
      <c r="J58" s="1326"/>
      <c r="K58" s="1326"/>
      <c r="L58" s="1326"/>
      <c r="M58" s="1326"/>
      <c r="N58" s="1326"/>
      <c r="O58" s="489"/>
    </row>
    <row r="59" spans="1:15" ht="5.0999999999999996" customHeight="1" x14ac:dyDescent="0.2">
      <c r="A59" s="77"/>
      <c r="B59" s="514"/>
      <c r="C59" s="527"/>
      <c r="D59" s="528"/>
      <c r="E59" s="528"/>
      <c r="F59" s="528"/>
      <c r="G59" s="528"/>
      <c r="H59" s="528"/>
      <c r="I59" s="528"/>
      <c r="J59" s="528"/>
      <c r="K59" s="514"/>
      <c r="L59" s="514"/>
      <c r="M59" s="514"/>
      <c r="N59" s="508"/>
      <c r="O59" s="489"/>
    </row>
    <row r="60" spans="1:15" ht="15" customHeight="1" x14ac:dyDescent="0.2">
      <c r="A60" s="90"/>
      <c r="B60" s="489"/>
      <c r="C60" s="489"/>
      <c r="D60" s="521"/>
      <c r="E60" s="1284" t="str">
        <f>Translations!$B$405</f>
        <v>Titlul procedurii</v>
      </c>
      <c r="F60" s="1285"/>
      <c r="G60" s="1124"/>
      <c r="H60" s="1213"/>
      <c r="I60" s="1213"/>
      <c r="J60" s="1213"/>
      <c r="K60" s="1213"/>
      <c r="L60" s="1213"/>
      <c r="M60" s="1213"/>
      <c r="N60" s="1125"/>
      <c r="O60" s="396"/>
    </row>
    <row r="61" spans="1:15" ht="15" customHeight="1" x14ac:dyDescent="0.2">
      <c r="A61" s="90"/>
      <c r="B61" s="489"/>
      <c r="C61" s="489"/>
      <c r="D61" s="521"/>
      <c r="E61" s="1284" t="str">
        <f>Translations!$B$407</f>
        <v>Trimiterea la procedură</v>
      </c>
      <c r="F61" s="1285"/>
      <c r="G61" s="1124"/>
      <c r="H61" s="1213"/>
      <c r="I61" s="1213"/>
      <c r="J61" s="1213"/>
      <c r="K61" s="1213"/>
      <c r="L61" s="1213"/>
      <c r="M61" s="1213"/>
      <c r="N61" s="1125"/>
      <c r="O61" s="489"/>
    </row>
    <row r="62" spans="1:15" ht="25.5" customHeight="1" x14ac:dyDescent="0.2">
      <c r="A62" s="90"/>
      <c r="B62" s="489"/>
      <c r="C62" s="489"/>
      <c r="D62" s="521"/>
      <c r="E62" s="1284" t="str">
        <f>Translations!$B$409</f>
        <v>Trimitere la schemă (dacă este cazul)</v>
      </c>
      <c r="F62" s="1285"/>
      <c r="G62" s="1124"/>
      <c r="H62" s="1213"/>
      <c r="I62" s="1213"/>
      <c r="J62" s="1213"/>
      <c r="K62" s="1213"/>
      <c r="L62" s="1213"/>
      <c r="M62" s="1213"/>
      <c r="N62" s="1125"/>
      <c r="O62" s="489"/>
    </row>
    <row r="63" spans="1:15" ht="105" customHeight="1" x14ac:dyDescent="0.2">
      <c r="A63" s="90"/>
      <c r="B63" s="489"/>
      <c r="C63" s="489"/>
      <c r="D63" s="521"/>
      <c r="E63" s="1284" t="str">
        <f>Translations!$B$615</f>
        <v>Scurtă descriere a procedurii   Descrierea trebuie să acopere parametrii esențiali și operațiunile efectuate</v>
      </c>
      <c r="F63" s="1285"/>
      <c r="G63" s="1124"/>
      <c r="H63" s="1213"/>
      <c r="I63" s="1213"/>
      <c r="J63" s="1213"/>
      <c r="K63" s="1213"/>
      <c r="L63" s="1213"/>
      <c r="M63" s="1213"/>
      <c r="N63" s="1125"/>
      <c r="O63" s="489"/>
    </row>
    <row r="64" spans="1:15" ht="39" customHeight="1" x14ac:dyDescent="0.2">
      <c r="A64" s="90"/>
      <c r="B64" s="489"/>
      <c r="C64" s="489"/>
      <c r="D64" s="521"/>
      <c r="E64" s="1284" t="str">
        <f>Translations!$B$414</f>
        <v>Postul sau departamentul responsabil pentru procedură și pentru orice date generate</v>
      </c>
      <c r="F64" s="1285"/>
      <c r="G64" s="1124"/>
      <c r="H64" s="1213"/>
      <c r="I64" s="1213"/>
      <c r="J64" s="1213"/>
      <c r="K64" s="1213"/>
      <c r="L64" s="1213"/>
      <c r="M64" s="1213"/>
      <c r="N64" s="1125"/>
      <c r="O64" s="489"/>
    </row>
    <row r="65" spans="1:15" ht="27.75" customHeight="1" x14ac:dyDescent="0.2">
      <c r="A65" s="90"/>
      <c r="B65" s="489"/>
      <c r="C65" s="489"/>
      <c r="D65" s="521"/>
      <c r="E65" s="1284" t="str">
        <f>Translations!$B$416</f>
        <v>Locul în care se păstrează înregistrările</v>
      </c>
      <c r="F65" s="1285"/>
      <c r="G65" s="1124"/>
      <c r="H65" s="1213"/>
      <c r="I65" s="1213"/>
      <c r="J65" s="1213"/>
      <c r="K65" s="1213"/>
      <c r="L65" s="1213"/>
      <c r="M65" s="1213"/>
      <c r="N65" s="1125"/>
      <c r="O65" s="489"/>
    </row>
    <row r="66" spans="1:15" ht="30" customHeight="1" x14ac:dyDescent="0.2">
      <c r="A66" s="90"/>
      <c r="B66" s="489"/>
      <c r="C66" s="489"/>
      <c r="D66" s="521"/>
      <c r="E66" s="1284" t="str">
        <f>Translations!$B$418</f>
        <v>Denumirea sistemului IT folosit (dacă este cazul).</v>
      </c>
      <c r="F66" s="1285"/>
      <c r="G66" s="1124"/>
      <c r="H66" s="1213"/>
      <c r="I66" s="1213"/>
      <c r="J66" s="1213"/>
      <c r="K66" s="1213"/>
      <c r="L66" s="1213"/>
      <c r="M66" s="1213"/>
      <c r="N66" s="1125"/>
      <c r="O66" s="489"/>
    </row>
    <row r="67" spans="1:15" ht="31.5" customHeight="1" x14ac:dyDescent="0.2">
      <c r="A67" s="90"/>
      <c r="B67" s="489"/>
      <c r="C67" s="489"/>
      <c r="D67" s="521"/>
      <c r="E67" s="1284" t="str">
        <f>Translations!$B$420</f>
        <v>Lista standardelor EN sau a altor standarde aplicate (dacă este relevant)</v>
      </c>
      <c r="F67" s="1285"/>
      <c r="G67" s="1124"/>
      <c r="H67" s="1213"/>
      <c r="I67" s="1213"/>
      <c r="J67" s="1213"/>
      <c r="K67" s="1213"/>
      <c r="L67" s="1213"/>
      <c r="M67" s="1213"/>
      <c r="N67" s="1125"/>
      <c r="O67" s="489"/>
    </row>
    <row r="68" spans="1:15" ht="12.75" hidden="1" customHeight="1" x14ac:dyDescent="0.2">
      <c r="A68" s="89" t="s">
        <v>322</v>
      </c>
      <c r="B68" s="489"/>
      <c r="C68" s="489"/>
      <c r="D68" s="489"/>
      <c r="E68" s="489"/>
      <c r="F68" s="489"/>
      <c r="G68" s="489"/>
      <c r="H68" s="489"/>
      <c r="I68" s="489"/>
      <c r="J68" s="489"/>
      <c r="K68" s="489"/>
      <c r="L68" s="489"/>
      <c r="M68" s="489"/>
      <c r="N68" s="489"/>
    </row>
    <row r="69" spans="1:15" s="371" customFormat="1" ht="12.75" hidden="1" customHeight="1" x14ac:dyDescent="0.2">
      <c r="A69" s="89" t="s">
        <v>322</v>
      </c>
      <c r="B69" s="489"/>
      <c r="C69" s="489"/>
      <c r="D69" s="489"/>
      <c r="E69" s="873" t="str">
        <f>Translations!$B$1150</f>
        <v>Procedură viitoare adăugată de operator</v>
      </c>
      <c r="F69" s="873"/>
      <c r="G69" s="873"/>
      <c r="H69" s="873"/>
      <c r="I69" s="873"/>
      <c r="J69" s="873"/>
      <c r="K69" s="873"/>
      <c r="L69" s="873"/>
      <c r="M69" s="873"/>
      <c r="N69" s="873"/>
      <c r="O69" s="489"/>
    </row>
    <row r="70" spans="1:15" ht="12.75" hidden="1" customHeight="1" x14ac:dyDescent="0.2">
      <c r="A70" s="89" t="s">
        <v>322</v>
      </c>
      <c r="B70" s="489"/>
      <c r="C70" s="489"/>
      <c r="D70" s="489"/>
      <c r="E70" s="489"/>
      <c r="F70" s="489"/>
      <c r="G70" s="489"/>
      <c r="H70" s="489"/>
      <c r="I70" s="489"/>
      <c r="J70" s="489"/>
      <c r="K70" s="489"/>
      <c r="L70" s="489"/>
      <c r="M70" s="489"/>
      <c r="N70" s="489"/>
      <c r="O70" s="489"/>
    </row>
    <row r="71" spans="1:15" ht="12.75" hidden="1" customHeight="1" x14ac:dyDescent="0.2">
      <c r="A71" s="89" t="s">
        <v>322</v>
      </c>
      <c r="B71" s="489"/>
      <c r="C71" s="489"/>
      <c r="D71" s="489"/>
      <c r="E71" s="1139" t="str">
        <f>Translations!$B$405</f>
        <v>Titlul procedurii</v>
      </c>
      <c r="F71" s="1140"/>
      <c r="G71" s="1068"/>
      <c r="H71" s="1010"/>
      <c r="I71" s="1010"/>
      <c r="J71" s="1010"/>
      <c r="K71" s="1010"/>
      <c r="L71" s="1010"/>
      <c r="M71" s="1010"/>
      <c r="N71" s="1011"/>
      <c r="O71" s="489"/>
    </row>
    <row r="72" spans="1:15" ht="12.75" hidden="1" customHeight="1" x14ac:dyDescent="0.2">
      <c r="A72" s="89" t="s">
        <v>322</v>
      </c>
      <c r="B72" s="489"/>
      <c r="C72" s="489"/>
      <c r="D72" s="489"/>
      <c r="E72" s="1139" t="str">
        <f>Translations!$B$407</f>
        <v>Trimiterea la procedură</v>
      </c>
      <c r="F72" s="1140"/>
      <c r="G72" s="1068"/>
      <c r="H72" s="1010"/>
      <c r="I72" s="1010"/>
      <c r="J72" s="1010"/>
      <c r="K72" s="1010"/>
      <c r="L72" s="1010"/>
      <c r="M72" s="1010"/>
      <c r="N72" s="1011"/>
      <c r="O72" s="489"/>
    </row>
    <row r="73" spans="1:15" ht="12.75" hidden="1" customHeight="1" x14ac:dyDescent="0.2">
      <c r="A73" s="89" t="s">
        <v>322</v>
      </c>
      <c r="B73" s="489"/>
      <c r="C73" s="489"/>
      <c r="D73" s="489"/>
      <c r="E73" s="1139" t="str">
        <f>Translations!$B$409</f>
        <v>Trimitere la schemă (dacă este cazul)</v>
      </c>
      <c r="F73" s="1140"/>
      <c r="G73" s="1068"/>
      <c r="H73" s="1010"/>
      <c r="I73" s="1010"/>
      <c r="J73" s="1010"/>
      <c r="K73" s="1010"/>
      <c r="L73" s="1010"/>
      <c r="M73" s="1010"/>
      <c r="N73" s="1011"/>
      <c r="O73" s="489"/>
    </row>
    <row r="74" spans="1:15" ht="25.5" hidden="1" customHeight="1" x14ac:dyDescent="0.2">
      <c r="A74" s="89" t="s">
        <v>322</v>
      </c>
      <c r="B74" s="489"/>
      <c r="C74" s="489"/>
      <c r="D74" s="489"/>
      <c r="E74" s="1134" t="str">
        <f>Translations!$B$411</f>
        <v xml:space="preserve">Scurtă descriere a procedurii  </v>
      </c>
      <c r="F74" s="1135"/>
      <c r="G74" s="1136"/>
      <c r="H74" s="1137"/>
      <c r="I74" s="1137"/>
      <c r="J74" s="1137"/>
      <c r="K74" s="1137"/>
      <c r="L74" s="1137"/>
      <c r="M74" s="1137"/>
      <c r="N74" s="1138"/>
      <c r="O74" s="489"/>
    </row>
    <row r="75" spans="1:15" ht="25.5" hidden="1" customHeight="1" x14ac:dyDescent="0.2">
      <c r="A75" s="89" t="s">
        <v>322</v>
      </c>
      <c r="B75" s="489"/>
      <c r="C75" s="489"/>
      <c r="D75" s="489"/>
      <c r="E75" s="595"/>
      <c r="F75" s="596"/>
      <c r="G75" s="1131"/>
      <c r="H75" s="1132"/>
      <c r="I75" s="1132"/>
      <c r="J75" s="1132"/>
      <c r="K75" s="1132"/>
      <c r="L75" s="1132"/>
      <c r="M75" s="1132"/>
      <c r="N75" s="1133"/>
      <c r="O75" s="489"/>
    </row>
    <row r="76" spans="1:15" ht="25.5" hidden="1" customHeight="1" x14ac:dyDescent="0.2">
      <c r="A76" s="89" t="s">
        <v>322</v>
      </c>
      <c r="B76" s="489"/>
      <c r="C76" s="489"/>
      <c r="D76" s="489"/>
      <c r="E76" s="597"/>
      <c r="F76" s="598"/>
      <c r="G76" s="1144"/>
      <c r="H76" s="1145"/>
      <c r="I76" s="1145"/>
      <c r="J76" s="1145"/>
      <c r="K76" s="1145"/>
      <c r="L76" s="1145"/>
      <c r="M76" s="1145"/>
      <c r="N76" s="1146"/>
      <c r="O76" s="489"/>
    </row>
    <row r="77" spans="1:15" ht="25.5" hidden="1" customHeight="1" x14ac:dyDescent="0.2">
      <c r="A77" s="89" t="s">
        <v>322</v>
      </c>
      <c r="B77" s="489"/>
      <c r="C77" s="489"/>
      <c r="D77" s="489"/>
      <c r="E77" s="1139" t="str">
        <f>Translations!$B$414</f>
        <v>Postul sau departamentul responsabil pentru procedură și pentru orice date generate</v>
      </c>
      <c r="F77" s="1140"/>
      <c r="G77" s="1068"/>
      <c r="H77" s="1069"/>
      <c r="I77" s="1069"/>
      <c r="J77" s="1069"/>
      <c r="K77" s="1069"/>
      <c r="L77" s="1069"/>
      <c r="M77" s="1069"/>
      <c r="N77" s="1070"/>
      <c r="O77" s="489"/>
    </row>
    <row r="78" spans="1:15" ht="12.75" hidden="1" customHeight="1" x14ac:dyDescent="0.2">
      <c r="A78" s="89" t="s">
        <v>322</v>
      </c>
      <c r="B78" s="489"/>
      <c r="C78" s="489"/>
      <c r="D78" s="489"/>
      <c r="E78" s="1139" t="str">
        <f>Translations!$B$416</f>
        <v>Locul în care se păstrează înregistrările</v>
      </c>
      <c r="F78" s="1140"/>
      <c r="G78" s="1068"/>
      <c r="H78" s="1010"/>
      <c r="I78" s="1010"/>
      <c r="J78" s="1010"/>
      <c r="K78" s="1010"/>
      <c r="L78" s="1010"/>
      <c r="M78" s="1010"/>
      <c r="N78" s="1011"/>
      <c r="O78" s="489"/>
    </row>
    <row r="79" spans="1:15" ht="25.5" hidden="1" customHeight="1" x14ac:dyDescent="0.2">
      <c r="A79" s="89" t="s">
        <v>322</v>
      </c>
      <c r="B79" s="489"/>
      <c r="C79" s="489"/>
      <c r="D79" s="489"/>
      <c r="E79" s="1139" t="str">
        <f>Translations!$B$418</f>
        <v>Denumirea sistemului IT folosit (dacă este cazul).</v>
      </c>
      <c r="F79" s="1140"/>
      <c r="G79" s="1068"/>
      <c r="H79" s="1010"/>
      <c r="I79" s="1010"/>
      <c r="J79" s="1010"/>
      <c r="K79" s="1010"/>
      <c r="L79" s="1010"/>
      <c r="M79" s="1010"/>
      <c r="N79" s="1011"/>
      <c r="O79" s="489"/>
    </row>
    <row r="80" spans="1:15" ht="25.5" hidden="1" customHeight="1" x14ac:dyDescent="0.2">
      <c r="A80" s="89" t="s">
        <v>322</v>
      </c>
      <c r="B80" s="489"/>
      <c r="C80" s="489"/>
      <c r="D80" s="489"/>
      <c r="E80" s="1139" t="str">
        <f>Translations!$B$420</f>
        <v>Lista standardelor EN sau a altor standarde aplicate (dacă este relevant)</v>
      </c>
      <c r="F80" s="1140"/>
      <c r="G80" s="1068"/>
      <c r="H80" s="1010"/>
      <c r="I80" s="1010"/>
      <c r="J80" s="1010"/>
      <c r="K80" s="1010"/>
      <c r="L80" s="1010"/>
      <c r="M80" s="1010"/>
      <c r="N80" s="1011"/>
      <c r="O80" s="489"/>
    </row>
    <row r="81" spans="1:15" ht="12.75" customHeight="1" x14ac:dyDescent="0.2">
      <c r="A81" s="90" t="s">
        <v>3</v>
      </c>
      <c r="B81" s="489"/>
      <c r="C81" s="489"/>
      <c r="D81" s="489"/>
      <c r="E81" s="489"/>
      <c r="F81" s="489"/>
      <c r="G81" s="489"/>
      <c r="H81" s="489"/>
      <c r="I81" s="489"/>
      <c r="J81" s="489"/>
      <c r="K81" s="489"/>
      <c r="L81" s="489"/>
      <c r="M81" s="489"/>
      <c r="N81" s="489"/>
      <c r="O81" s="489"/>
    </row>
    <row r="82" spans="1:15" ht="5.0999999999999996" customHeight="1" x14ac:dyDescent="0.2">
      <c r="A82" s="89"/>
      <c r="B82" s="489"/>
      <c r="C82" s="503"/>
      <c r="D82" s="33"/>
      <c r="E82" s="489"/>
      <c r="F82" s="489"/>
      <c r="G82" s="1202" t="str">
        <f>Translations!$B$429</f>
        <v>Apăsați pe „+” pentru a adăuga mai multe proceduri</v>
      </c>
      <c r="H82" s="1203"/>
      <c r="I82" s="1203"/>
      <c r="J82" s="1203"/>
      <c r="K82" s="1204"/>
      <c r="L82" s="489"/>
      <c r="M82" s="408"/>
      <c r="N82" s="489"/>
      <c r="O82" s="394"/>
    </row>
    <row r="83" spans="1:15" ht="12.75" customHeight="1" x14ac:dyDescent="0.2">
      <c r="A83" s="89"/>
      <c r="B83" s="489"/>
      <c r="C83" s="503"/>
      <c r="D83" s="33"/>
      <c r="E83" s="489"/>
      <c r="F83" s="489"/>
      <c r="G83" s="1205"/>
      <c r="H83" s="1206"/>
      <c r="I83" s="1206"/>
      <c r="J83" s="1206"/>
      <c r="K83" s="1013"/>
      <c r="L83" s="489"/>
      <c r="M83" s="408"/>
      <c r="N83" s="489"/>
      <c r="O83" s="394"/>
    </row>
    <row r="84" spans="1:15" ht="5.0999999999999996" customHeight="1" x14ac:dyDescent="0.2">
      <c r="A84" s="89"/>
      <c r="B84" s="489"/>
      <c r="C84" s="503"/>
      <c r="D84" s="33"/>
      <c r="E84" s="489"/>
      <c r="F84" s="489"/>
      <c r="G84" s="1207"/>
      <c r="H84" s="1208"/>
      <c r="I84" s="1208"/>
      <c r="J84" s="1208"/>
      <c r="K84" s="1209"/>
      <c r="L84" s="489"/>
      <c r="M84" s="408"/>
      <c r="N84" s="489"/>
      <c r="O84" s="394"/>
    </row>
    <row r="85" spans="1:15" ht="12.75" customHeight="1" x14ac:dyDescent="0.2">
      <c r="A85" s="90"/>
      <c r="B85" s="489"/>
      <c r="C85" s="489"/>
      <c r="D85" s="489"/>
      <c r="E85" s="489"/>
      <c r="F85" s="489"/>
      <c r="G85" s="489"/>
      <c r="H85" s="489"/>
      <c r="I85" s="489"/>
      <c r="J85" s="489"/>
      <c r="K85" s="489"/>
      <c r="L85" s="489"/>
      <c r="M85" s="489"/>
      <c r="N85" s="489"/>
      <c r="O85" s="489"/>
    </row>
    <row r="86" spans="1:15" ht="15" customHeight="1" x14ac:dyDescent="0.2">
      <c r="A86" s="90"/>
      <c r="B86" s="489"/>
      <c r="C86" s="489"/>
      <c r="D86" s="521"/>
      <c r="E86" s="510"/>
      <c r="F86" s="929" t="str">
        <f>EUconst_MsgNextSheet</f>
        <v xml:space="preserve">&lt;&lt;&lt; Apăsați aici pentru a trece la foaia următoare &gt;&gt;&gt; </v>
      </c>
      <c r="G86" s="929"/>
      <c r="H86" s="929"/>
      <c r="I86" s="929"/>
      <c r="J86" s="929"/>
      <c r="K86" s="929"/>
      <c r="L86" s="929"/>
      <c r="M86" s="510"/>
      <c r="N86" s="510"/>
      <c r="O86" s="489"/>
    </row>
  </sheetData>
  <sheetProtection sheet="1" formatColumns="0" formatRows="0" insertHyperlinks="0"/>
  <mergeCells count="100">
    <mergeCell ref="G78:N78"/>
    <mergeCell ref="G72:N72"/>
    <mergeCell ref="E77:F77"/>
    <mergeCell ref="E74:F74"/>
    <mergeCell ref="G64:N64"/>
    <mergeCell ref="G66:N66"/>
    <mergeCell ref="G76:N76"/>
    <mergeCell ref="G74:N74"/>
    <mergeCell ref="G71:N71"/>
    <mergeCell ref="E78:F78"/>
    <mergeCell ref="F86:L86"/>
    <mergeCell ref="G82:K84"/>
    <mergeCell ref="G77:N77"/>
    <mergeCell ref="E73:F73"/>
    <mergeCell ref="G80:N80"/>
    <mergeCell ref="G73:N73"/>
    <mergeCell ref="E79:F79"/>
    <mergeCell ref="E80:F80"/>
    <mergeCell ref="G79:N79"/>
    <mergeCell ref="G75:N75"/>
    <mergeCell ref="E61:F61"/>
    <mergeCell ref="E62:F62"/>
    <mergeCell ref="G62:N62"/>
    <mergeCell ref="G61:N61"/>
    <mergeCell ref="E69:N69"/>
    <mergeCell ref="E71:F71"/>
    <mergeCell ref="G65:N65"/>
    <mergeCell ref="E67:F67"/>
    <mergeCell ref="G63:N63"/>
    <mergeCell ref="E72:F72"/>
    <mergeCell ref="E56:N56"/>
    <mergeCell ref="E46:N46"/>
    <mergeCell ref="G67:N67"/>
    <mergeCell ref="E63:F63"/>
    <mergeCell ref="E60:F60"/>
    <mergeCell ref="G60:N60"/>
    <mergeCell ref="E65:F65"/>
    <mergeCell ref="E64:F64"/>
    <mergeCell ref="E66:F66"/>
    <mergeCell ref="E51:N51"/>
    <mergeCell ref="E52:N52"/>
    <mergeCell ref="E58:N58"/>
    <mergeCell ref="E41:N41"/>
    <mergeCell ref="E53:N53"/>
    <mergeCell ref="E54:N54"/>
    <mergeCell ref="E55:N55"/>
    <mergeCell ref="E44:N44"/>
    <mergeCell ref="E42:N42"/>
    <mergeCell ref="E45:N45"/>
    <mergeCell ref="E40:N40"/>
    <mergeCell ref="E38:N38"/>
    <mergeCell ref="E50:N50"/>
    <mergeCell ref="E49:N49"/>
    <mergeCell ref="E47:N47"/>
    <mergeCell ref="E48:N48"/>
    <mergeCell ref="E27:N27"/>
    <mergeCell ref="E28:N28"/>
    <mergeCell ref="I4:J4"/>
    <mergeCell ref="E4:F4"/>
    <mergeCell ref="E26:N26"/>
    <mergeCell ref="E17:N17"/>
    <mergeCell ref="E24:N24"/>
    <mergeCell ref="E25:N25"/>
    <mergeCell ref="E22:N22"/>
    <mergeCell ref="G4:H4"/>
    <mergeCell ref="E36:N36"/>
    <mergeCell ref="E37:N37"/>
    <mergeCell ref="E29:N29"/>
    <mergeCell ref="E30:N30"/>
    <mergeCell ref="E34:N34"/>
    <mergeCell ref="E35:N35"/>
    <mergeCell ref="E31:N31"/>
    <mergeCell ref="E32:N32"/>
    <mergeCell ref="E33:N33"/>
    <mergeCell ref="B2:D4"/>
    <mergeCell ref="K2:L2"/>
    <mergeCell ref="C6:K6"/>
    <mergeCell ref="G2:H2"/>
    <mergeCell ref="I2:J2"/>
    <mergeCell ref="K3:L3"/>
    <mergeCell ref="E2:F2"/>
    <mergeCell ref="L6:N6"/>
    <mergeCell ref="K4:L4"/>
    <mergeCell ref="M2:N2"/>
    <mergeCell ref="E3:F3"/>
    <mergeCell ref="G3:H3"/>
    <mergeCell ref="I3:J3"/>
    <mergeCell ref="M3:N3"/>
    <mergeCell ref="D10:N10"/>
    <mergeCell ref="E16:N16"/>
    <mergeCell ref="E15:N15"/>
    <mergeCell ref="C12:N12"/>
    <mergeCell ref="E14:N14"/>
    <mergeCell ref="E13:N13"/>
    <mergeCell ref="M4:N4"/>
    <mergeCell ref="E21:N21"/>
    <mergeCell ref="E23:N23"/>
    <mergeCell ref="E19:N19"/>
    <mergeCell ref="E20:N20"/>
    <mergeCell ref="K8:N8"/>
  </mergeCells>
  <phoneticPr fontId="9" type="noConversion"/>
  <conditionalFormatting sqref="G71:N80 G60:N67 E44:N56 E19:N38">
    <cfRule type="expression" dxfId="37" priority="1" stopIfTrue="1">
      <formula>$L$6=EUconst_NotRelevant</formula>
    </cfRule>
  </conditionalFormatting>
  <hyperlinks>
    <hyperlink ref="E4:F4" location="JUMP_G_Bottom" display="JUMP_G_Bottom"/>
    <hyperlink ref="G2:H2" location="JUMP_a_Content" display="Table of contents"/>
    <hyperlink ref="I2:J2" location="JUMP_F_Top" display="JUMP_F_Top"/>
    <hyperlink ref="K2:L2" location="JUMP_H_Top" display="JUMP_H_Top"/>
    <hyperlink ref="E3:F3" location="JUMP_G_Top" display="JUMP_G_Top"/>
    <hyperlink ref="F86:L86" location="JUMP_H_Top" display="JUMP_H_Top"/>
  </hyperlinks>
  <pageMargins left="0.78740157480314965" right="0.78740157480314965" top="0.78740157480314965" bottom="0.78740157480314965" header="0.39370078740157483" footer="0.39370078740157483"/>
  <pageSetup paperSize="9" scale="61" fitToHeight="10" orientation="portrait" r:id="rId1"/>
  <headerFooter alignWithMargins="0">
    <oddHeader>&amp;L&amp;F, &amp;A&amp;R&amp;D, &amp;T</oddHeader>
    <oddFooter>&amp;C&amp;P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194</vt:i4>
      </vt:variant>
    </vt:vector>
  </HeadingPairs>
  <TitlesOfParts>
    <vt:vector size="213" baseType="lpstr">
      <vt:lpstr>a_Contents</vt:lpstr>
      <vt:lpstr>b_Guidelines and conditions</vt:lpstr>
      <vt:lpstr>A_MPversions</vt:lpstr>
      <vt:lpstr>B_Operator&amp;Inst.ID</vt:lpstr>
      <vt:lpstr>C_InstallationDescription</vt:lpstr>
      <vt:lpstr>D_CalculationBasedApproaches</vt:lpstr>
      <vt:lpstr>E_SourceStreams</vt:lpstr>
      <vt:lpstr>F_MeasurementBasedApproaches</vt:lpstr>
      <vt:lpstr>G_Fall-backApproach</vt:lpstr>
      <vt:lpstr>H_N2O</vt:lpstr>
      <vt:lpstr>I_PFC</vt:lpstr>
      <vt:lpstr>J_Transferred GHG</vt:lpstr>
      <vt:lpstr>K_ManagementControl</vt:lpstr>
      <vt:lpstr>L_MS specific content</vt:lpstr>
      <vt:lpstr>M_Accounting</vt:lpstr>
      <vt:lpstr>MSParameters</vt:lpstr>
      <vt:lpstr>EUwideConstants</vt:lpstr>
      <vt:lpstr>Translations</vt:lpstr>
      <vt:lpstr>VersionDocumentation</vt:lpstr>
      <vt:lpstr>ActivityDataTiers</vt:lpstr>
      <vt:lpstr>AnalysisFrequency</vt:lpstr>
      <vt:lpstr>AnnexIActivities</vt:lpstr>
      <vt:lpstr>BiomassTiers</vt:lpstr>
      <vt:lpstr>CarbonContentTiers</vt:lpstr>
      <vt:lpstr>CNTR_ActivityListActivities</vt:lpstr>
      <vt:lpstr>CNTR_ActivityListAx</vt:lpstr>
      <vt:lpstr>CNTR_Category</vt:lpstr>
      <vt:lpstr>CNTR_CheckPFC</vt:lpstr>
      <vt:lpstr>CNTR_EmissionPointsListEPx</vt:lpstr>
      <vt:lpstr>CNTR_InformationSourceListISx</vt:lpstr>
      <vt:lpstr>CNTR_InstHasCalculation</vt:lpstr>
      <vt:lpstr>CNTR_InstHasFallBack</vt:lpstr>
      <vt:lpstr>CNTR_InstHasMeasurement</vt:lpstr>
      <vt:lpstr>CNTR_InstHasN2O</vt:lpstr>
      <vt:lpstr>CNTR_InstHasPFC</vt:lpstr>
      <vt:lpstr>CNTR_InstHasTransferredCO2</vt:lpstr>
      <vt:lpstr>CNTR_LaboratoriesListLCx</vt:lpstr>
      <vt:lpstr>CNTR_LaboratoriesListLx</vt:lpstr>
      <vt:lpstr>CNTR_ListPFCmethods</vt:lpstr>
      <vt:lpstr>CNTR_ListRelevantSections</vt:lpstr>
      <vt:lpstr>CNTR_MeasurementInstrumentListMIx</vt:lpstr>
      <vt:lpstr>CNTR_MeasurementInstrumentListMx</vt:lpstr>
      <vt:lpstr>CNTR_PFCSourceStreams</vt:lpstr>
      <vt:lpstr>CNTR_PipelineApproach</vt:lpstr>
      <vt:lpstr>CNTR_SmallEmitter</vt:lpstr>
      <vt:lpstr>CNTR_SourceStreamListSx</vt:lpstr>
      <vt:lpstr>CNTR_TierList</vt:lpstr>
      <vt:lpstr>CNTR_TierListColumn</vt:lpstr>
      <vt:lpstr>CNTR_TotalEmissions</vt:lpstr>
      <vt:lpstr>ConversionFactorTiers</vt:lpstr>
      <vt:lpstr>EFTiers</vt:lpstr>
      <vt:lpstr>EFUnits</vt:lpstr>
      <vt:lpstr>EUconst_ActivityDeterminationMethod</vt:lpstr>
      <vt:lpstr>EUconst_AnnexIList</vt:lpstr>
      <vt:lpstr>EUConst_AnnexIListGHG</vt:lpstr>
      <vt:lpstr>EUconst_CEMSHighestTiers</vt:lpstr>
      <vt:lpstr>EUconst_CEMSMinimumTiers</vt:lpstr>
      <vt:lpstr>EUconst_CEMSTiers</vt:lpstr>
      <vt:lpstr>EUconst_CEMSTiersMsg</vt:lpstr>
      <vt:lpstr>EUconst_CEMSType</vt:lpstr>
      <vt:lpstr>EUconst_CEMSTypes</vt:lpstr>
      <vt:lpstr>EUconst_CNTR_ActivityData</vt:lpstr>
      <vt:lpstr>EUconst_CNTR_BiomassContent</vt:lpstr>
      <vt:lpstr>EUconst_CNTR_CarbonContent</vt:lpstr>
      <vt:lpstr>EUconst_CNTR_CEMS</vt:lpstr>
      <vt:lpstr>EUconst_CNTR_ConversionFactor</vt:lpstr>
      <vt:lpstr>EUconst_CNTR_EF</vt:lpstr>
      <vt:lpstr>EUconst_CNTR_NCV</vt:lpstr>
      <vt:lpstr>EUconst_CNTR_NoSmallEmitter</vt:lpstr>
      <vt:lpstr>EUconst_CNTR_OxidationFactor</vt:lpstr>
      <vt:lpstr>EUconst_CNTR_SmallEmitter</vt:lpstr>
      <vt:lpstr>EUconst_CNTR_SourceCategory</vt:lpstr>
      <vt:lpstr>EUconst_CNTR_SourceStreamClass</vt:lpstr>
      <vt:lpstr>EUconst_CNTR_SourceStreamName</vt:lpstr>
      <vt:lpstr>EUconst_CO2TransferTypes</vt:lpstr>
      <vt:lpstr>EUConst_CombustionList</vt:lpstr>
      <vt:lpstr>EUconst_ERR_CheckEstimatedEmissions</vt:lpstr>
      <vt:lpstr>EUconst_ERR_NoN2OSmallEmitters</vt:lpstr>
      <vt:lpstr>EUconst_ERR_ThreshholdDeminimis</vt:lpstr>
      <vt:lpstr>EUconst_ERR_ThreshholdMinor</vt:lpstr>
      <vt:lpstr>EUconst_Fuel</vt:lpstr>
      <vt:lpstr>EUconst_FurtherGuidancePoint1</vt:lpstr>
      <vt:lpstr>EUconst_IRMonth</vt:lpstr>
      <vt:lpstr>EUconst_MassBalance</vt:lpstr>
      <vt:lpstr>EUconst_MeasurementPoint</vt:lpstr>
      <vt:lpstr>Euconst_MPReferenceDateTypes</vt:lpstr>
      <vt:lpstr>EUconst_MsgEnterThisSection</vt:lpstr>
      <vt:lpstr>EUconst_MsgGoOn</vt:lpstr>
      <vt:lpstr>EUconst_MsgNextSheet</vt:lpstr>
      <vt:lpstr>EUconst_MsgSmallEmitters</vt:lpstr>
      <vt:lpstr>EUconst_MsgTierActivityLevel</vt:lpstr>
      <vt:lpstr>EUconst_MsgTierCKD</vt:lpstr>
      <vt:lpstr>EUconst_MSlist</vt:lpstr>
      <vt:lpstr>EUconst_MSlistISOcodes</vt:lpstr>
      <vt:lpstr>EUconst_NA</vt:lpstr>
      <vt:lpstr>EUconst_NotApplicable</vt:lpstr>
      <vt:lpstr>EUconst_NoTier</vt:lpstr>
      <vt:lpstr>EUconst_NotRelevant</vt:lpstr>
      <vt:lpstr>EUconst_OwnerInstrument</vt:lpstr>
      <vt:lpstr>EUconst_PipelineApproaches</vt:lpstr>
      <vt:lpstr>EUconst_ProcessCarbonate</vt:lpstr>
      <vt:lpstr>EUconst_ProcessPFC</vt:lpstr>
      <vt:lpstr>EUconst_Relevant</vt:lpstr>
      <vt:lpstr>EUConst_RelSectionCalc</vt:lpstr>
      <vt:lpstr>EUConst_RelSectionCCS</vt:lpstr>
      <vt:lpstr>EUConst_RelSectionFallback</vt:lpstr>
      <vt:lpstr>EUConst_RelSectionMeasure</vt:lpstr>
      <vt:lpstr>EUConst_RelSectionN2O</vt:lpstr>
      <vt:lpstr>EUConst_RelSectionPFC</vt:lpstr>
      <vt:lpstr>EUconst_SmallEmiSouStream</vt:lpstr>
      <vt:lpstr>EUconst_SmallEmiSouStreamMsg</vt:lpstr>
      <vt:lpstr>Euconst_SourceStream</vt:lpstr>
      <vt:lpstr>EUConst_TierActivityListNames</vt:lpstr>
      <vt:lpstr>EUconst_TransCO2Approach</vt:lpstr>
      <vt:lpstr>EUconst_TrueFalse</vt:lpstr>
      <vt:lpstr>Euconst_VersionTracking</vt:lpstr>
      <vt:lpstr>InformationSources</vt:lpstr>
      <vt:lpstr>JUMP_14</vt:lpstr>
      <vt:lpstr>JUMP_15</vt:lpstr>
      <vt:lpstr>JUMP_16</vt:lpstr>
      <vt:lpstr>JUMP_6d</vt:lpstr>
      <vt:lpstr>JUMP_7a</vt:lpstr>
      <vt:lpstr>JUMP_7b</vt:lpstr>
      <vt:lpstr>JUMP_7d</vt:lpstr>
      <vt:lpstr>JUMP_7e</vt:lpstr>
      <vt:lpstr>JUMP_7f</vt:lpstr>
      <vt:lpstr>JUMP_A_1</vt:lpstr>
      <vt:lpstr>JUMP_A_Bottom</vt:lpstr>
      <vt:lpstr>JUMP_a_Content</vt:lpstr>
      <vt:lpstr>JUMP_A_Top</vt:lpstr>
      <vt:lpstr>JUMP_Accounting</vt:lpstr>
      <vt:lpstr>JUMP_B_2</vt:lpstr>
      <vt:lpstr>JUMP_B_3</vt:lpstr>
      <vt:lpstr>JUMP_B_4</vt:lpstr>
      <vt:lpstr>JUMP_B_Bottom</vt:lpstr>
      <vt:lpstr>JUMP_b_Guidelines_Top</vt:lpstr>
      <vt:lpstr>JUMP_b_Guidlines_Bottom</vt:lpstr>
      <vt:lpstr>JUMP_B_Top</vt:lpstr>
      <vt:lpstr>JUMP_C_5</vt:lpstr>
      <vt:lpstr>JUMP_C_6</vt:lpstr>
      <vt:lpstr>JUMP_C_6a</vt:lpstr>
      <vt:lpstr>JUMP_C_6b</vt:lpstr>
      <vt:lpstr>JUMP_C_6e</vt:lpstr>
      <vt:lpstr>JUMP_C_6g</vt:lpstr>
      <vt:lpstr>JUMP_C_Bottom</vt:lpstr>
      <vt:lpstr>JUMP_C_Top</vt:lpstr>
      <vt:lpstr>JUMP_D_7</vt:lpstr>
      <vt:lpstr>JUMP_D_Bottom</vt:lpstr>
      <vt:lpstr>JUMP_D_Top</vt:lpstr>
      <vt:lpstr>JUMP_E_1</vt:lpstr>
      <vt:lpstr>JUMP_E_2</vt:lpstr>
      <vt:lpstr>JUMP_E_3</vt:lpstr>
      <vt:lpstr>JUMP_E_4</vt:lpstr>
      <vt:lpstr>JUMP_E_5</vt:lpstr>
      <vt:lpstr>JUMP_E_6</vt:lpstr>
      <vt:lpstr>JUMP_E_8</vt:lpstr>
      <vt:lpstr>JUMP_E_Bottom</vt:lpstr>
      <vt:lpstr>JUMP_E_Top</vt:lpstr>
      <vt:lpstr>JUMP_F_10</vt:lpstr>
      <vt:lpstr>JUMP_F_11</vt:lpstr>
      <vt:lpstr>JUMP_F_9</vt:lpstr>
      <vt:lpstr>JUMP_F_Bottom</vt:lpstr>
      <vt:lpstr>JUMP_F_Top</vt:lpstr>
      <vt:lpstr>JUMP_G_12</vt:lpstr>
      <vt:lpstr>JUMP_G_Bottom</vt:lpstr>
      <vt:lpstr>JUMP_G_Top</vt:lpstr>
      <vt:lpstr>JUMP_H_13</vt:lpstr>
      <vt:lpstr>JUMP_H_Bottom</vt:lpstr>
      <vt:lpstr>JUMP_H_Top</vt:lpstr>
      <vt:lpstr>JUMP_I_Bottom</vt:lpstr>
      <vt:lpstr>JUMP_I_Top</vt:lpstr>
      <vt:lpstr>JUMP_J_17</vt:lpstr>
      <vt:lpstr>JUMP_J_18</vt:lpstr>
      <vt:lpstr>JUMP_J_19</vt:lpstr>
      <vt:lpstr>JUMP_J_Bottom</vt:lpstr>
      <vt:lpstr>JUMP_J_Top</vt:lpstr>
      <vt:lpstr>JUMP_K_14</vt:lpstr>
      <vt:lpstr>JUMP_K_15</vt:lpstr>
      <vt:lpstr>JUMP_K_16</vt:lpstr>
      <vt:lpstr>JUMP_K_17</vt:lpstr>
      <vt:lpstr>JUMP_K_18</vt:lpstr>
      <vt:lpstr>JUMP_K_19</vt:lpstr>
      <vt:lpstr>JUMP_K_Bottom</vt:lpstr>
      <vt:lpstr>JUMP_K_Top</vt:lpstr>
      <vt:lpstr>JUMP_L_26</vt:lpstr>
      <vt:lpstr>JUMP_L_Top</vt:lpstr>
      <vt:lpstr>MeasurementTiers</vt:lpstr>
      <vt:lpstr>MeteringDevices</vt:lpstr>
      <vt:lpstr>NCVTiers</vt:lpstr>
      <vt:lpstr>NCVUnits</vt:lpstr>
      <vt:lpstr>OperationType</vt:lpstr>
      <vt:lpstr>PctUnits</vt:lpstr>
      <vt:lpstr>PFCCellTypes</vt:lpstr>
      <vt:lpstr>PFCMethods</vt:lpstr>
      <vt:lpstr>PFCTiers</vt:lpstr>
      <vt:lpstr>a_Contents!Print_Area</vt:lpstr>
      <vt:lpstr>A_MPversions!Print_Area</vt:lpstr>
      <vt:lpstr>'b_Guidelines and conditions'!Print_Area</vt:lpstr>
      <vt:lpstr>'B_Operator&amp;Inst.ID'!Print_Area</vt:lpstr>
      <vt:lpstr>C_InstallationDescription!Print_Area</vt:lpstr>
      <vt:lpstr>D_CalculationBasedApproaches!Print_Area</vt:lpstr>
      <vt:lpstr>E_SourceStreams!Print_Area</vt:lpstr>
      <vt:lpstr>F_MeasurementBasedApproaches!Print_Area</vt:lpstr>
      <vt:lpstr>'G_Fall-backApproach'!Print_Area</vt:lpstr>
      <vt:lpstr>H_N2O!Print_Area</vt:lpstr>
      <vt:lpstr>I_PFC!Print_Area</vt:lpstr>
      <vt:lpstr>'J_Transferred GHG'!Print_Area</vt:lpstr>
      <vt:lpstr>K_ManagementControl!Print_Area</vt:lpstr>
      <vt:lpstr>'L_MS specific content'!Print_Area</vt:lpstr>
      <vt:lpstr>VersionDocumentation!Print_Area</vt:lpstr>
      <vt:lpstr>SourceCategory</vt:lpstr>
      <vt:lpstr>SourceCategoryCEMS</vt:lpstr>
      <vt:lpstr>SpecifiedEmissions2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Installations</dc:title>
  <dc:subject>in accordance with the Regulation pursuant to Article 14 of the EU ETS Directive</dc:subject>
  <dc:creator>Fallmann Hubert</dc:creator>
  <dc:description>The template for Monitoring plans was developed by Umweltbundesamt on behalf of DG CLIMA. _x000d_
Authors: Christian Heller / Hubert Fallmann</dc:description>
  <cp:lastModifiedBy>Nicoleta Datcu</cp:lastModifiedBy>
  <cp:lastPrinted>2012-11-15T12:55:14Z</cp:lastPrinted>
  <dcterms:created xsi:type="dcterms:W3CDTF">2008-05-26T08:52:55Z</dcterms:created>
  <dcterms:modified xsi:type="dcterms:W3CDTF">2021-04-26T13:17:18Z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Version">
    <vt:lpwstr>2.0</vt:lpwstr>
  </property>
</Properties>
</file>