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0" documentId="8_{879190FD-003E-4C80-AC6B-81BE0E0099F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VC 2021 initial" sheetId="31" r:id="rId1"/>
  </sheets>
  <definedNames>
    <definedName name="_xlnm.Print_Area" localSheetId="0">'BVC 2021 initial'!$A$1:$D$512</definedName>
    <definedName name="_xlnm.Print_Titles" localSheetId="0">'BVC 2021 initial'!$11:$12</definedName>
  </definedNames>
  <calcPr calcId="181029"/>
</workbook>
</file>

<file path=xl/calcChain.xml><?xml version="1.0" encoding="utf-8"?>
<calcChain xmlns="http://schemas.openxmlformats.org/spreadsheetml/2006/main">
  <c r="D498" i="31" l="1"/>
  <c r="D495" i="31" s="1"/>
  <c r="D497" i="31"/>
  <c r="D494" i="31" s="1"/>
  <c r="D480" i="31"/>
  <c r="D479" i="31"/>
  <c r="D474" i="31"/>
  <c r="D471" i="31" s="1"/>
  <c r="D468" i="31" s="1"/>
  <c r="D473" i="31"/>
  <c r="D470" i="31" s="1"/>
  <c r="D467" i="31" s="1"/>
  <c r="D465" i="31"/>
  <c r="D464" i="31"/>
  <c r="D462" i="31"/>
  <c r="D461" i="31"/>
  <c r="D447" i="31"/>
  <c r="D446" i="31"/>
  <c r="D435" i="31"/>
  <c r="D434" i="31"/>
  <c r="D423" i="31"/>
  <c r="D422" i="31"/>
  <c r="D419" i="31" s="1"/>
  <c r="D414" i="31"/>
  <c r="D411" i="31" s="1"/>
  <c r="D413" i="31"/>
  <c r="D410" i="31" s="1"/>
  <c r="D384" i="31"/>
  <c r="D381" i="31" s="1"/>
  <c r="D378" i="31" s="1"/>
  <c r="D383" i="31"/>
  <c r="D380" i="31" s="1"/>
  <c r="D377" i="31" s="1"/>
  <c r="D375" i="31"/>
  <c r="D369" i="31" s="1"/>
  <c r="D84" i="31" s="1"/>
  <c r="D374" i="31"/>
  <c r="D368" i="31" s="1"/>
  <c r="D83" i="31" s="1"/>
  <c r="D363" i="31"/>
  <c r="D362" i="31"/>
  <c r="D360" i="31"/>
  <c r="D359" i="31"/>
  <c r="D356" i="31" s="1"/>
  <c r="D354" i="31"/>
  <c r="D353" i="31"/>
  <c r="D351" i="31"/>
  <c r="D350" i="31"/>
  <c r="D348" i="31"/>
  <c r="D347" i="31"/>
  <c r="D336" i="31"/>
  <c r="D335" i="31"/>
  <c r="D333" i="31"/>
  <c r="D327" i="31" s="1"/>
  <c r="D332" i="31"/>
  <c r="D326" i="31"/>
  <c r="D315" i="31"/>
  <c r="D314" i="31"/>
  <c r="D309" i="31"/>
  <c r="D306" i="31" s="1"/>
  <c r="D303" i="31" s="1"/>
  <c r="D78" i="31" s="1"/>
  <c r="D308" i="31"/>
  <c r="D305" i="31" s="1"/>
  <c r="D302" i="31" s="1"/>
  <c r="D77" i="31" s="1"/>
  <c r="D300" i="31"/>
  <c r="D282" i="31" s="1"/>
  <c r="D299" i="31"/>
  <c r="D281" i="31" s="1"/>
  <c r="D273" i="31"/>
  <c r="D272" i="31"/>
  <c r="D258" i="31"/>
  <c r="D257" i="31"/>
  <c r="D240" i="31"/>
  <c r="D239" i="31"/>
  <c r="D237" i="31"/>
  <c r="D236" i="31"/>
  <c r="D234" i="31"/>
  <c r="D233" i="31"/>
  <c r="D213" i="31"/>
  <c r="D212" i="31"/>
  <c r="D207" i="31"/>
  <c r="D206" i="31"/>
  <c r="D171" i="31"/>
  <c r="D170" i="31"/>
  <c r="D162" i="31"/>
  <c r="D161" i="31"/>
  <c r="D159" i="31"/>
  <c r="D158" i="31"/>
  <c r="D153" i="31"/>
  <c r="D152" i="31"/>
  <c r="D150" i="31"/>
  <c r="D149" i="31"/>
  <c r="D147" i="31"/>
  <c r="D146" i="31"/>
  <c r="D144" i="31"/>
  <c r="D143" i="31"/>
  <c r="D135" i="31"/>
  <c r="D134" i="31"/>
  <c r="D129" i="31"/>
  <c r="D128" i="31"/>
  <c r="D117" i="31"/>
  <c r="D116" i="31"/>
  <c r="D111" i="31"/>
  <c r="D110" i="31"/>
  <c r="D87" i="31"/>
  <c r="D86" i="31"/>
  <c r="D57" i="31"/>
  <c r="D55" i="31"/>
  <c r="D51" i="31"/>
  <c r="D47" i="31"/>
  <c r="D46" i="31"/>
  <c r="D45" i="31"/>
  <c r="D44" i="31"/>
  <c r="D40" i="31"/>
  <c r="D38" i="31"/>
  <c r="D37" i="31" s="1"/>
  <c r="D31" i="31"/>
  <c r="D28" i="31" s="1"/>
  <c r="D27" i="31" s="1"/>
  <c r="D23" i="31"/>
  <c r="D21" i="31" s="1"/>
  <c r="D20" i="31"/>
  <c r="D19" i="31" s="1"/>
  <c r="D18" i="31"/>
  <c r="D17" i="31"/>
  <c r="D15" i="31"/>
  <c r="D13" i="31"/>
  <c r="D12" i="31" s="1"/>
  <c r="D345" i="31" l="1"/>
  <c r="D43" i="31"/>
  <c r="D42" i="31" s="1"/>
  <c r="D26" i="31" s="1"/>
  <c r="D9" i="31" s="1"/>
  <c r="D420" i="31"/>
  <c r="D140" i="31"/>
  <c r="D458" i="31"/>
  <c r="D455" i="31" s="1"/>
  <c r="D452" i="31" s="1"/>
  <c r="D89" i="31" s="1"/>
  <c r="D408" i="31"/>
  <c r="D11" i="31"/>
  <c r="D10" i="31" s="1"/>
  <c r="D228" i="31"/>
  <c r="D168" i="31" s="1"/>
  <c r="D72" i="31" s="1"/>
  <c r="D108" i="31"/>
  <c r="D141" i="31"/>
  <c r="D344" i="31"/>
  <c r="D227" i="31"/>
  <c r="D357" i="31"/>
  <c r="D312" i="31" s="1"/>
  <c r="D81" i="31" s="1"/>
  <c r="D407" i="31"/>
  <c r="D459" i="31"/>
  <c r="D456" i="31" s="1"/>
  <c r="D453" i="31" s="1"/>
  <c r="D405" i="31"/>
  <c r="D402" i="31" s="1"/>
  <c r="D107" i="31"/>
  <c r="D104" i="31" s="1"/>
  <c r="D68" i="31" s="1"/>
  <c r="D311" i="31"/>
  <c r="D80" i="31" s="1"/>
  <c r="D167" i="31"/>
  <c r="D71" i="31" s="1"/>
  <c r="D90" i="31"/>
  <c r="D491" i="31"/>
  <c r="D488" i="31" s="1"/>
  <c r="D485" i="31" s="1"/>
  <c r="D74" i="31"/>
  <c r="D492" i="31"/>
  <c r="D489" i="31" s="1"/>
  <c r="D486" i="31" s="1"/>
  <c r="D75" i="31"/>
  <c r="D105" i="31" l="1"/>
  <c r="D404" i="31"/>
  <c r="D401" i="31" s="1"/>
  <c r="D65" i="31"/>
  <c r="D62" i="31" s="1"/>
  <c r="D69" i="31"/>
  <c r="D66" i="31" s="1"/>
  <c r="D63" i="31" s="1"/>
  <c r="D502" i="31" s="1"/>
  <c r="D102" i="31"/>
  <c r="D99" i="31" s="1"/>
  <c r="D96" i="31" s="1"/>
  <c r="D93" i="31" s="1"/>
  <c r="D101" i="31"/>
  <c r="D98" i="31" s="1"/>
  <c r="D95" i="31" s="1"/>
  <c r="D92" i="31" l="1"/>
</calcChain>
</file>

<file path=xl/sharedStrings.xml><?xml version="1.0" encoding="utf-8"?>
<sst xmlns="http://schemas.openxmlformats.org/spreadsheetml/2006/main" count="1132" uniqueCount="323">
  <si>
    <t>Cap Sub Parag</t>
  </si>
  <si>
    <t>Denumire indicator</t>
  </si>
  <si>
    <t>TOTAL VENITURI</t>
  </si>
  <si>
    <t>I. VENITURI CURENTE</t>
  </si>
  <si>
    <t>33 10</t>
  </si>
  <si>
    <t>33 10 08</t>
  </si>
  <si>
    <t>35 10</t>
  </si>
  <si>
    <t xml:space="preserve">35 10 50 </t>
  </si>
  <si>
    <t>36 10</t>
  </si>
  <si>
    <t>Diverse venituri</t>
  </si>
  <si>
    <t>36 10 50</t>
  </si>
  <si>
    <t xml:space="preserve">   Alte venituri, din care:</t>
  </si>
  <si>
    <t>42 10</t>
  </si>
  <si>
    <t>42 10 38</t>
  </si>
  <si>
    <t>Alte active fixe</t>
  </si>
  <si>
    <t>42 10 39</t>
  </si>
  <si>
    <t>45 10</t>
  </si>
  <si>
    <t>45 10 15</t>
  </si>
  <si>
    <t>45 10 15 02</t>
  </si>
  <si>
    <t>Sume primite în contul plăţilor efectuate în anii anteriori</t>
  </si>
  <si>
    <t>45 10 16</t>
  </si>
  <si>
    <t>Sume primite în contul plăţilor efectuate în anul curent</t>
  </si>
  <si>
    <t>48 10</t>
  </si>
  <si>
    <t>48 10 01</t>
  </si>
  <si>
    <t>48 10 01 01</t>
  </si>
  <si>
    <t>48 10 11</t>
  </si>
  <si>
    <t>Instrumentul de Asistenţă pentru Preaderare (IPA II)</t>
  </si>
  <si>
    <t>48 10 11 03</t>
  </si>
  <si>
    <t>48 10 16</t>
  </si>
  <si>
    <t>48 10 16 03</t>
  </si>
  <si>
    <t>70 04 00</t>
  </si>
  <si>
    <t>TOTAL CHELTUIELI</t>
  </si>
  <si>
    <t>01</t>
  </si>
  <si>
    <t>CHELTUIELI CURENTE</t>
  </si>
  <si>
    <t>CHELTUIELI DE PERSONAL</t>
  </si>
  <si>
    <t>58</t>
  </si>
  <si>
    <t>59</t>
  </si>
  <si>
    <t>ALTE CHELTUIELI</t>
  </si>
  <si>
    <t>CHELTUIELI DE CAPITAL</t>
  </si>
  <si>
    <t>TOTAL CHELTUIELI (I+II+III)</t>
  </si>
  <si>
    <t>I. CHELTUIELI DIN SURSE PROPRII</t>
  </si>
  <si>
    <t>70 10</t>
  </si>
  <si>
    <t>10 01</t>
  </si>
  <si>
    <t>10 01 01</t>
  </si>
  <si>
    <t>10 01 06</t>
  </si>
  <si>
    <t>Alte sporuri</t>
  </si>
  <si>
    <t>10 01 12</t>
  </si>
  <si>
    <t>10 01 13</t>
  </si>
  <si>
    <t>10 01 14</t>
  </si>
  <si>
    <t>10 01 30</t>
  </si>
  <si>
    <t>10 02</t>
  </si>
  <si>
    <t>10 03</t>
  </si>
  <si>
    <t>10 03 01</t>
  </si>
  <si>
    <t>10 03 02</t>
  </si>
  <si>
    <t xml:space="preserve">Contribuţii pentru asigurări de şomaj </t>
  </si>
  <si>
    <t>10 03 03</t>
  </si>
  <si>
    <t>Contribuţii pentru asigurări sociale de sănătate</t>
  </si>
  <si>
    <t>10 03 04</t>
  </si>
  <si>
    <t>10 03 06</t>
  </si>
  <si>
    <t>20 01</t>
  </si>
  <si>
    <t>20 01 01</t>
  </si>
  <si>
    <t>Furnituri de birou</t>
  </si>
  <si>
    <t>20 01 02</t>
  </si>
  <si>
    <t>20 01 03</t>
  </si>
  <si>
    <t>20 01 04</t>
  </si>
  <si>
    <t>20 01 05</t>
  </si>
  <si>
    <t>20 01 06</t>
  </si>
  <si>
    <t>Piese de schimb</t>
  </si>
  <si>
    <t>20 01 07</t>
  </si>
  <si>
    <t>Transport</t>
  </si>
  <si>
    <t>20 01 08</t>
  </si>
  <si>
    <t>20 01 09</t>
  </si>
  <si>
    <t>20 01 30</t>
  </si>
  <si>
    <t>20 02 00</t>
  </si>
  <si>
    <t>20 03</t>
  </si>
  <si>
    <t>20 03 01</t>
  </si>
  <si>
    <t xml:space="preserve">20 04 </t>
  </si>
  <si>
    <t>Medicamente şi materiale sanitare</t>
  </si>
  <si>
    <t>20 04 01</t>
  </si>
  <si>
    <t>Medicamente</t>
  </si>
  <si>
    <t>20 04 02</t>
  </si>
  <si>
    <t>Materiale sanitare</t>
  </si>
  <si>
    <t>20 04 03</t>
  </si>
  <si>
    <t>Reactivi</t>
  </si>
  <si>
    <t>20 04 04</t>
  </si>
  <si>
    <t>20 05</t>
  </si>
  <si>
    <t>Bunuri de natura obiectelor de inventar</t>
  </si>
  <si>
    <t>20 05 01</t>
  </si>
  <si>
    <t>20 05 03</t>
  </si>
  <si>
    <t>20 05 30</t>
  </si>
  <si>
    <t>Alte obiecte de inventar</t>
  </si>
  <si>
    <t>20 06</t>
  </si>
  <si>
    <t>20 06 01</t>
  </si>
  <si>
    <t>20 06 02</t>
  </si>
  <si>
    <t>20 09 00</t>
  </si>
  <si>
    <t>Materiale de laborator</t>
  </si>
  <si>
    <t>20 11 00</t>
  </si>
  <si>
    <t>20 12 00</t>
  </si>
  <si>
    <t>20 13 00</t>
  </si>
  <si>
    <t>20 14 00</t>
  </si>
  <si>
    <t>20 16 00</t>
  </si>
  <si>
    <t>20 22 00</t>
  </si>
  <si>
    <t>20 23 00</t>
  </si>
  <si>
    <t>20 24</t>
  </si>
  <si>
    <t>20 24 02</t>
  </si>
  <si>
    <t>20 25 00</t>
  </si>
  <si>
    <t>20 30</t>
  </si>
  <si>
    <t>Alte cheltuieli</t>
  </si>
  <si>
    <t>20 30 01</t>
  </si>
  <si>
    <t>20 30 02</t>
  </si>
  <si>
    <t>20 30 03</t>
  </si>
  <si>
    <t>20 30 04</t>
  </si>
  <si>
    <t>Chirii</t>
  </si>
  <si>
    <t>20 30 09</t>
  </si>
  <si>
    <t>20 30 30</t>
  </si>
  <si>
    <t>56</t>
  </si>
  <si>
    <t>Cheltuieli neeligibile</t>
  </si>
  <si>
    <t>58 01</t>
  </si>
  <si>
    <t>58 01 01</t>
  </si>
  <si>
    <t>58 01 02</t>
  </si>
  <si>
    <t>58 01 03</t>
  </si>
  <si>
    <t>58 11</t>
  </si>
  <si>
    <t>Programe Instrumentul de Asistenţă pentru Preaderare (IPA II)</t>
  </si>
  <si>
    <t>58 11 01</t>
  </si>
  <si>
    <t>58 11 02</t>
  </si>
  <si>
    <t>58 16</t>
  </si>
  <si>
    <t>58 16 02</t>
  </si>
  <si>
    <t>58 16 03</t>
  </si>
  <si>
    <t>59 17</t>
  </si>
  <si>
    <t>70</t>
  </si>
  <si>
    <t xml:space="preserve">   CHELTUIELI DE CAPITAL</t>
  </si>
  <si>
    <t>71</t>
  </si>
  <si>
    <t>Active nefinanciare</t>
  </si>
  <si>
    <t>71 01</t>
  </si>
  <si>
    <t>Active fixe</t>
  </si>
  <si>
    <t>71 01 01</t>
  </si>
  <si>
    <t>Constructii</t>
  </si>
  <si>
    <t>71 01 02</t>
  </si>
  <si>
    <t>Masini, echipamente si mijloace de transport</t>
  </si>
  <si>
    <t>71 01 03</t>
  </si>
  <si>
    <t>Mobilier, aparatura birotica si alte active corporale</t>
  </si>
  <si>
    <t>71 01 30</t>
  </si>
  <si>
    <t>71 03</t>
  </si>
  <si>
    <t>II. CHELTUIELI DIN BUGETUL DE STAT, total din care:</t>
  </si>
  <si>
    <t>20</t>
  </si>
  <si>
    <t>58 03</t>
  </si>
  <si>
    <t>58 03 01</t>
  </si>
  <si>
    <t>58 03 02</t>
  </si>
  <si>
    <t>65</t>
  </si>
  <si>
    <t>65 01 00</t>
  </si>
  <si>
    <t>80 01 30</t>
  </si>
  <si>
    <t>80 10</t>
  </si>
  <si>
    <t>71.01.02</t>
  </si>
  <si>
    <t>III. CHELTUIELI DIN ALTE SURSE</t>
  </si>
  <si>
    <t>56.16</t>
  </si>
  <si>
    <t>Sume aferente Fondului de Solidaritate al Uniunii Europene</t>
  </si>
  <si>
    <t>56 16 02</t>
  </si>
  <si>
    <t>99 10</t>
  </si>
  <si>
    <t>Deficit*)</t>
  </si>
  <si>
    <t>Sector 01- Bugetul de Stat</t>
  </si>
  <si>
    <t>59 40</t>
  </si>
  <si>
    <t>Sume aferente persoanelor cu handicap neincadrate</t>
  </si>
  <si>
    <t>10 03 07</t>
  </si>
  <si>
    <t>Contributia asiguratorie pentru munca</t>
  </si>
  <si>
    <t>10 02 06</t>
  </si>
  <si>
    <t>Vouchere de vacanta</t>
  </si>
  <si>
    <t>Excedent an 2014 = 359.092 mii lei</t>
  </si>
  <si>
    <t>Excedent an 2015 = 310.854 mii lei</t>
  </si>
  <si>
    <t>Deficit an 2016     =   42.634 mii lei</t>
  </si>
  <si>
    <t>10 03 05</t>
  </si>
  <si>
    <t>Prime de asigurare viata platite de angajator pentru angajati</t>
  </si>
  <si>
    <t>10 03 08</t>
  </si>
  <si>
    <t>Contributii platite de angajator in numele angajatului</t>
  </si>
  <si>
    <t>C2 VANZARI DE BUNURI SI SERVICII</t>
  </si>
  <si>
    <t>Venituri din prestari de servicii si alte activitati</t>
  </si>
  <si>
    <t xml:space="preserve">   Venituri din prestari de servicii</t>
  </si>
  <si>
    <t>Amenzi, penalitati si confiscari</t>
  </si>
  <si>
    <t xml:space="preserve">   Alte amenzi, penalitati si confiscari</t>
  </si>
  <si>
    <t>Prestari servicii pentru finantarea actiunilor in domeniul apelor (Hidrologie)</t>
  </si>
  <si>
    <t>Veniturile comisiilor teritoriale privind siguranta barajelor</t>
  </si>
  <si>
    <t>IV. SUBVENTII</t>
  </si>
  <si>
    <t>Subventii de la bugetul de stat</t>
  </si>
  <si>
    <t>Subventii de la bugetul de stat pentru institutii si servicii publice sau activitati finantate integral din venituri proprii</t>
  </si>
  <si>
    <t>Transferuri curente pentru prevenirea si combaterea inundatiilor (stoc de aparare)</t>
  </si>
  <si>
    <t>Credite externe pentru investitii (BDCE V)</t>
  </si>
  <si>
    <t>Alocatii bugetare pentru investitii</t>
  </si>
  <si>
    <t>Alte cheltuieli cu bunuri si servicii</t>
  </si>
  <si>
    <t xml:space="preserve">Subventii de la bugetul de stat catre institutii publice finantate partial sau integral din venituri proprii pentru proiecte finantate din FEN postaderare </t>
  </si>
  <si>
    <t>Sume primite de la UE/alti donatori în contul platilor efectuate si prefinantari</t>
  </si>
  <si>
    <t>Programe comunitare finantate in perioada 2007-2013</t>
  </si>
  <si>
    <t>Prefinantare</t>
  </si>
  <si>
    <t>Alte facilitati si instrumente postaderare</t>
  </si>
  <si>
    <t>Sume primite de la UE/alti donatori in contul platilor efectuate si prefinantari aferente cadrului financiar 2014-2020</t>
  </si>
  <si>
    <t>Fondul European de Dezvoltare Regionala (FEDR)</t>
  </si>
  <si>
    <t>I</t>
  </si>
  <si>
    <t>Credite de angajament</t>
  </si>
  <si>
    <t>II</t>
  </si>
  <si>
    <t>Credite bugetare</t>
  </si>
  <si>
    <t>BUNURI SI SERVICII</t>
  </si>
  <si>
    <t>PROIECTE CU FINANTARE DIN FONDURI EXTERNE NERAMBURSABILE (FEN) POSTADERARE</t>
  </si>
  <si>
    <t>PROIECTE CU FINANTARE DIN FONDURI EXTERNE NERAMBURSABILE AFERENTE CADRULUI  FINANCIAR 2014-2020</t>
  </si>
  <si>
    <t>CHELTUIELI AFERENTE PROGRAMELOR CU FINANTARE RAMBURSABILA</t>
  </si>
  <si>
    <t>Cap. Locuinte, servicii si dezvoltare publica</t>
  </si>
  <si>
    <t>Cheltuieli salariale in bani</t>
  </si>
  <si>
    <t>Salarii de baza</t>
  </si>
  <si>
    <t>Indemnizatii platite unor persoane din afara unitatii</t>
  </si>
  <si>
    <t>Indemnizatii de detasare</t>
  </si>
  <si>
    <t>Alte drepturi salariale in bani</t>
  </si>
  <si>
    <t>Cheltuieli salariale in natura</t>
  </si>
  <si>
    <t xml:space="preserve">   Contributii</t>
  </si>
  <si>
    <t xml:space="preserve">Contributii de asigurari sociale de stat </t>
  </si>
  <si>
    <t xml:space="preserve">Contributii pentru asigurari de accidente de munca si boli profesionale </t>
  </si>
  <si>
    <t xml:space="preserve">Contributii pentru concedii si indemnizatii </t>
  </si>
  <si>
    <t xml:space="preserve">   BUNURI SI SERVICII</t>
  </si>
  <si>
    <t>Bunuri si servicii</t>
  </si>
  <si>
    <t>Materiale pentru curatenie</t>
  </si>
  <si>
    <t>Incalzit, iluminat si forta motrica</t>
  </si>
  <si>
    <t>Apa, canal si salubritate</t>
  </si>
  <si>
    <t>Carburanti si lubrifianti</t>
  </si>
  <si>
    <t>Posta, telecomunicatii, radio, tv, internet</t>
  </si>
  <si>
    <t>Materiale si prestari de servicii cu caracter functional</t>
  </si>
  <si>
    <t>Alte bunuri si servicii pentru intretinere si functionare</t>
  </si>
  <si>
    <t>Reparatii curente</t>
  </si>
  <si>
    <t xml:space="preserve"> Hrana</t>
  </si>
  <si>
    <t>Hrana pentru oameni</t>
  </si>
  <si>
    <t>Dezinfectanti</t>
  </si>
  <si>
    <t>Uniforme si echipament</t>
  </si>
  <si>
    <t>Lenjerie si accesorii de pat</t>
  </si>
  <si>
    <t>Deplasari, detasari, transferari</t>
  </si>
  <si>
    <t xml:space="preserve">     Deplasari interne, detasari, transferari</t>
  </si>
  <si>
    <t xml:space="preserve">     Deplasari in strainatate</t>
  </si>
  <si>
    <t>Carti,  publicatii si materiale documentare</t>
  </si>
  <si>
    <t>Consultanta si expertiza</t>
  </si>
  <si>
    <t>Pregatire profesionala</t>
  </si>
  <si>
    <t>Protectia muncii</t>
  </si>
  <si>
    <t>Studii si cercetari</t>
  </si>
  <si>
    <t>Finantarea actiunilor din domeniul apelor</t>
  </si>
  <si>
    <t>Prevenirea si combaterea inundatiilor si ingheturilor</t>
  </si>
  <si>
    <t>Comisioane si alte costuri aferente imprumuturilor</t>
  </si>
  <si>
    <t>Comisioane si alte costuri aferente imprumuturilor interne</t>
  </si>
  <si>
    <t>Cheltuieli judiciare si extrajudiciare derivate din actiuni in reprezentarea intereselor statului, potrivit dispozitiilor legale</t>
  </si>
  <si>
    <t>Reclama si publicitate</t>
  </si>
  <si>
    <t>Protocol si reprezentare</t>
  </si>
  <si>
    <t>Prime de asigurare non-viata</t>
  </si>
  <si>
    <t>Executarea silita a creantelor bugetare</t>
  </si>
  <si>
    <t>Finantare nationala</t>
  </si>
  <si>
    <t>Finantare externa nerambursabila</t>
  </si>
  <si>
    <t>Programe din Fondul European de Dezvoltare Regionala (FEDR)</t>
  </si>
  <si>
    <t>Finantare Externa Nerambursabila</t>
  </si>
  <si>
    <t>Despagubiri civile</t>
  </si>
  <si>
    <t>71 04 00</t>
  </si>
  <si>
    <t>Alte  active fixe  (inclusiv reparatii capitale)</t>
  </si>
  <si>
    <t>Reparatii capitale aferente active fixe</t>
  </si>
  <si>
    <t>PROIECTE CU FINANTARE DIN FONDURI EXTERNE NERAMBURSABILE (FEN) POSTADERARE AFERENTE CADRULUI FINANCIAR 2014-2020</t>
  </si>
  <si>
    <t>Cap. Actiuni generale economice, comerciale si de munca</t>
  </si>
  <si>
    <t xml:space="preserve">Prevenirea si combaterea inundatiilor si ingheturilor </t>
  </si>
  <si>
    <t>Cheltuieli aferente programelor cu finantare rambursabila                         (BDCE V)</t>
  </si>
  <si>
    <t>58 03 03</t>
  </si>
  <si>
    <t>Venituri din proprietate</t>
  </si>
  <si>
    <t>Venituri din dividende</t>
  </si>
  <si>
    <t>Dividende de la societatile si companiile nationale si societatile cu capital majoritar de stat</t>
  </si>
  <si>
    <t>Venituri din producerea riscurilor asigurate</t>
  </si>
  <si>
    <t>Sume primite in contul platilor efectuate in anii anteriori</t>
  </si>
  <si>
    <t>48 10 01 02</t>
  </si>
  <si>
    <t>48 10 01 03</t>
  </si>
  <si>
    <t>36 10 04</t>
  </si>
  <si>
    <t>30 10 08 03</t>
  </si>
  <si>
    <t>30 10 08</t>
  </si>
  <si>
    <t>30 10</t>
  </si>
  <si>
    <t>Drepturi de delegare</t>
  </si>
  <si>
    <t>10 01 17</t>
  </si>
  <si>
    <t>Indemnizatie de hrana</t>
  </si>
  <si>
    <t>ASISTENTA SOCIALA</t>
  </si>
  <si>
    <t>Ajutoare sociale</t>
  </si>
  <si>
    <t>Tichete de cresa si tichete sociale pentru gradinita</t>
  </si>
  <si>
    <t>Deficit an 2018     = 155.786 mii lei</t>
  </si>
  <si>
    <t>57 02</t>
  </si>
  <si>
    <t>57 02 03</t>
  </si>
  <si>
    <t>Deficit an 2017     =  181.467 mii lei</t>
  </si>
  <si>
    <t>Programe din Fondul Social European (FSE)</t>
  </si>
  <si>
    <t>58 16 01</t>
  </si>
  <si>
    <t>58 02</t>
  </si>
  <si>
    <t>58 02 01</t>
  </si>
  <si>
    <t>58 02 02</t>
  </si>
  <si>
    <t>48 10 02</t>
  </si>
  <si>
    <t>48 10 02 01</t>
  </si>
  <si>
    <t>Fondul Social European (FSE)</t>
  </si>
  <si>
    <t>48 10 11 01</t>
  </si>
  <si>
    <t>48 10 11 02</t>
  </si>
  <si>
    <t>48 10 16 01</t>
  </si>
  <si>
    <t>31 10</t>
  </si>
  <si>
    <t>31 10 03</t>
  </si>
  <si>
    <t>Alte venituri din dobanzi</t>
  </si>
  <si>
    <t>Hidrologie</t>
  </si>
  <si>
    <t>Titlu Art Alin</t>
  </si>
  <si>
    <t xml:space="preserve"> - mii lei -</t>
  </si>
  <si>
    <t>48 10 02 02</t>
  </si>
  <si>
    <t>48 10 02 03</t>
  </si>
  <si>
    <t>48 10 16 02</t>
  </si>
  <si>
    <t>Programe Intrumentul European de Vecinatate (ENI)</t>
  </si>
  <si>
    <t>58 12</t>
  </si>
  <si>
    <t>58 12 01</t>
  </si>
  <si>
    <t>58 12 02</t>
  </si>
  <si>
    <t>Deficit an 2019     = 176.226 mii lei</t>
  </si>
  <si>
    <t>Anexa nr. 3</t>
  </si>
  <si>
    <t>48 10 12</t>
  </si>
  <si>
    <t>48 10 12 03</t>
  </si>
  <si>
    <t>Programe din Fondul de Coeziune (FC)</t>
  </si>
  <si>
    <t>Director DEF</t>
  </si>
  <si>
    <t xml:space="preserve">          Liliana MICHINECI</t>
  </si>
  <si>
    <t xml:space="preserve">            Șef Serviciu A.E.P.E.B.</t>
  </si>
  <si>
    <t>Întocmit</t>
  </si>
  <si>
    <t>George Croitoru</t>
  </si>
  <si>
    <t>Liliana Mocanu</t>
  </si>
  <si>
    <t>45 10 16 02</t>
  </si>
  <si>
    <t>10 01 05</t>
  </si>
  <si>
    <t>Sporuri pentru conditii de munca</t>
  </si>
  <si>
    <t>58 12 03</t>
  </si>
  <si>
    <t>BUGETUL DE VENITURI SI CHELTUIELI 
PE ANUL 2021</t>
  </si>
  <si>
    <t>PROGRAM 2021</t>
  </si>
  <si>
    <t>*) Deficitul pentru anul 2021 va fi acoperit din excedentul anilor anteriori, astfel:</t>
  </si>
  <si>
    <t>Deficit an 2020     =   66.728 mii lei</t>
  </si>
  <si>
    <t>TOTAL                    =    47.105 mii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</si>
</sst>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name val="Arial Black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name val="Times New Roman"/>
      <family val="1"/>
    </font>
    <font>
      <sz val="9"/>
      <name val="Calibri"/>
      <family val="2"/>
      <scheme val="minor"/>
    </font>
    <font>
      <b/>
      <sz val="10"/>
      <name val="Times New Roman"/>
      <family val="1"/>
      <charset val="238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6" fillId="2" borderId="0" xfId="0" applyFont="1" applyFill="1" applyAlignment="1">
      <alignment horizontal="center"/>
    </xf>
    <xf numFmtId="3" fontId="7" fillId="4" borderId="1" xfId="1" applyNumberFormat="1" applyFont="1" applyFill="1" applyBorder="1" applyAlignment="1">
      <alignment horizontal="left" vertical="top" wrapText="1"/>
    </xf>
    <xf numFmtId="3" fontId="7" fillId="4" borderId="1" xfId="1" applyNumberFormat="1" applyFont="1" applyFill="1" applyBorder="1" applyAlignment="1">
      <alignment horizontal="right" vertical="top" wrapText="1"/>
    </xf>
    <xf numFmtId="49" fontId="7" fillId="4" borderId="1" xfId="0" applyNumberFormat="1" applyFont="1" applyFill="1" applyBorder="1" applyAlignment="1">
      <alignment horizontal="center" vertical="top"/>
    </xf>
    <xf numFmtId="3" fontId="7" fillId="0" borderId="1" xfId="1" applyNumberFormat="1" applyFont="1" applyBorder="1" applyAlignment="1" applyProtection="1">
      <alignment horizontal="left" vertical="top" wrapText="1"/>
      <protection locked="0"/>
    </xf>
    <xf numFmtId="3" fontId="7" fillId="4" borderId="1" xfId="1" applyNumberFormat="1" applyFont="1" applyFill="1" applyBorder="1" applyAlignment="1" applyProtection="1">
      <alignment horizontal="left" vertical="top" wrapText="1"/>
      <protection locked="0"/>
    </xf>
    <xf numFmtId="49" fontId="7" fillId="4" borderId="1" xfId="0" applyNumberFormat="1" applyFont="1" applyFill="1" applyBorder="1" applyAlignment="1" applyProtection="1">
      <alignment horizontal="center" vertical="top"/>
      <protection locked="0"/>
    </xf>
    <xf numFmtId="0" fontId="5" fillId="0" borderId="0" xfId="1" applyFont="1" applyAlignment="1">
      <alignment horizontal="center" wrapText="1"/>
    </xf>
    <xf numFmtId="0" fontId="8" fillId="0" borderId="0" xfId="0" applyFont="1"/>
    <xf numFmtId="0" fontId="9" fillId="0" borderId="0" xfId="0" applyFont="1"/>
    <xf numFmtId="3" fontId="7" fillId="0" borderId="1" xfId="1" applyNumberFormat="1" applyFont="1" applyBorder="1" applyAlignment="1" applyProtection="1">
      <alignment horizontal="center" vertical="top" wrapText="1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7" fillId="3" borderId="1" xfId="1" applyNumberFormat="1" applyFont="1" applyFill="1" applyBorder="1" applyAlignment="1">
      <alignment horizontal="left" vertical="top" wrapText="1"/>
    </xf>
    <xf numFmtId="3" fontId="7" fillId="3" borderId="1" xfId="1" applyNumberFormat="1" applyFont="1" applyFill="1" applyBorder="1" applyAlignment="1">
      <alignment vertical="top" wrapText="1"/>
    </xf>
    <xf numFmtId="3" fontId="7" fillId="4" borderId="1" xfId="0" applyNumberFormat="1" applyFont="1" applyFill="1" applyBorder="1" applyAlignment="1">
      <alignment horizontal="center" vertical="top"/>
    </xf>
    <xf numFmtId="3" fontId="7" fillId="4" borderId="1" xfId="1" applyNumberFormat="1" applyFont="1" applyFill="1" applyBorder="1" applyAlignment="1">
      <alignment vertical="top" wrapText="1"/>
    </xf>
    <xf numFmtId="3" fontId="7" fillId="0" borderId="1" xfId="1" applyNumberFormat="1" applyFont="1" applyBorder="1" applyAlignment="1" applyProtection="1">
      <alignment vertical="top" wrapText="1"/>
      <protection locked="0"/>
    </xf>
    <xf numFmtId="3" fontId="7" fillId="0" borderId="1" xfId="0" applyNumberFormat="1" applyFont="1" applyBorder="1" applyAlignment="1" applyProtection="1">
      <alignment horizontal="center" vertical="top"/>
      <protection locked="0"/>
    </xf>
    <xf numFmtId="3" fontId="7" fillId="4" borderId="1" xfId="0" applyNumberFormat="1" applyFont="1" applyFill="1" applyBorder="1" applyAlignment="1">
      <alignment horizontal="left" vertical="top" wrapText="1"/>
    </xf>
    <xf numFmtId="3" fontId="7" fillId="4" borderId="1" xfId="1" applyNumberFormat="1" applyFont="1" applyFill="1" applyBorder="1" applyAlignment="1" applyProtection="1">
      <alignment vertical="top" wrapText="1"/>
      <protection locked="0"/>
    </xf>
    <xf numFmtId="3" fontId="7" fillId="5" borderId="1" xfId="0" applyNumberFormat="1" applyFont="1" applyFill="1" applyBorder="1" applyAlignment="1">
      <alignment horizontal="center" vertical="top"/>
    </xf>
    <xf numFmtId="3" fontId="7" fillId="5" borderId="1" xfId="1" applyNumberFormat="1" applyFont="1" applyFill="1" applyBorder="1" applyAlignment="1">
      <alignment horizontal="left" vertical="top" wrapText="1"/>
    </xf>
    <xf numFmtId="3" fontId="7" fillId="5" borderId="1" xfId="1" applyNumberFormat="1" applyFont="1" applyFill="1" applyBorder="1" applyAlignment="1">
      <alignment vertical="top" wrapText="1"/>
    </xf>
    <xf numFmtId="3" fontId="7" fillId="3" borderId="1" xfId="0" applyNumberFormat="1" applyFont="1" applyFill="1" applyBorder="1" applyAlignment="1">
      <alignment horizontal="center" vertical="top"/>
    </xf>
    <xf numFmtId="3" fontId="7" fillId="4" borderId="1" xfId="1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vertical="top"/>
    </xf>
    <xf numFmtId="3" fontId="7" fillId="4" borderId="1" xfId="0" applyNumberFormat="1" applyFont="1" applyFill="1" applyBorder="1" applyAlignment="1" applyProtection="1">
      <alignment horizontal="center" vertical="top"/>
      <protection locked="0"/>
    </xf>
    <xf numFmtId="3" fontId="7" fillId="0" borderId="1" xfId="1" applyNumberFormat="1" applyFont="1" applyBorder="1" applyAlignment="1">
      <alignment vertical="top" wrapText="1"/>
    </xf>
    <xf numFmtId="3" fontId="7" fillId="4" borderId="1" xfId="1" applyNumberFormat="1" applyFont="1" applyFill="1" applyBorder="1" applyAlignment="1">
      <alignment vertical="center" wrapText="1"/>
    </xf>
    <xf numFmtId="3" fontId="7" fillId="4" borderId="1" xfId="2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 applyProtection="1">
      <alignment vertical="top" wrapText="1"/>
      <protection locked="0"/>
    </xf>
    <xf numFmtId="3" fontId="7" fillId="7" borderId="1" xfId="0" applyNumberFormat="1" applyFont="1" applyFill="1" applyBorder="1" applyAlignment="1">
      <alignment horizontal="center" vertical="top"/>
    </xf>
    <xf numFmtId="3" fontId="7" fillId="7" borderId="1" xfId="1" applyNumberFormat="1" applyFont="1" applyFill="1" applyBorder="1" applyAlignment="1">
      <alignment horizontal="left" vertical="top" wrapText="1"/>
    </xf>
    <xf numFmtId="3" fontId="7" fillId="5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top"/>
    </xf>
    <xf numFmtId="3" fontId="7" fillId="6" borderId="1" xfId="1" applyNumberFormat="1" applyFont="1" applyFill="1" applyBorder="1" applyAlignment="1">
      <alignment horizontal="left" vertical="top" wrapText="1"/>
    </xf>
    <xf numFmtId="3" fontId="7" fillId="6" borderId="1" xfId="1" applyNumberFormat="1" applyFont="1" applyFill="1" applyBorder="1" applyAlignment="1">
      <alignment vertical="top" wrapText="1"/>
    </xf>
    <xf numFmtId="3" fontId="7" fillId="6" borderId="1" xfId="0" applyNumberFormat="1" applyFont="1" applyFill="1" applyBorder="1" applyAlignment="1">
      <alignment vertical="top" wrapText="1"/>
    </xf>
    <xf numFmtId="3" fontId="7" fillId="4" borderId="1" xfId="1" applyNumberFormat="1" applyFont="1" applyFill="1" applyBorder="1" applyAlignment="1">
      <alignment horizontal="left" vertical="center" wrapText="1"/>
    </xf>
    <xf numFmtId="3" fontId="10" fillId="4" borderId="1" xfId="1" applyNumberFormat="1" applyFont="1" applyFill="1" applyBorder="1" applyAlignment="1">
      <alignment horizontal="left" vertical="top" wrapText="1"/>
    </xf>
    <xf numFmtId="3" fontId="7" fillId="4" borderId="1" xfId="0" applyNumberFormat="1" applyFont="1" applyFill="1" applyBorder="1" applyAlignment="1">
      <alignment horizontal="left" vertical="center"/>
    </xf>
    <xf numFmtId="3" fontId="7" fillId="4" borderId="1" xfId="1" applyNumberFormat="1" applyFont="1" applyFill="1" applyBorder="1" applyAlignment="1">
      <alignment horizontal="center" vertical="top" wrapText="1"/>
    </xf>
    <xf numFmtId="3" fontId="7" fillId="4" borderId="1" xfId="1" applyNumberFormat="1" applyFont="1" applyFill="1" applyBorder="1" applyAlignment="1" applyProtection="1">
      <alignment horizontal="center" vertical="top" wrapText="1"/>
      <protection locked="0"/>
    </xf>
    <xf numFmtId="3" fontId="7" fillId="4" borderId="1" xfId="1" applyNumberFormat="1" applyFont="1" applyFill="1" applyBorder="1" applyAlignment="1">
      <alignment horizontal="center" vertical="top"/>
    </xf>
    <xf numFmtId="3" fontId="7" fillId="4" borderId="1" xfId="0" applyNumberFormat="1" applyFont="1" applyFill="1" applyBorder="1" applyAlignment="1" applyProtection="1">
      <alignment horizontal="center" vertical="center"/>
      <protection locked="0"/>
    </xf>
    <xf numFmtId="3" fontId="7" fillId="4" borderId="1" xfId="0" applyNumberFormat="1" applyFont="1" applyFill="1" applyBorder="1" applyAlignment="1" applyProtection="1">
      <alignment horizontal="left" vertical="top" wrapText="1"/>
      <protection locked="0"/>
    </xf>
    <xf numFmtId="3" fontId="7" fillId="6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Border="1" applyAlignment="1" applyProtection="1">
      <alignment horizontal="center" vertical="top"/>
      <protection locked="0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left" vertical="center"/>
    </xf>
    <xf numFmtId="3" fontId="7" fillId="0" borderId="1" xfId="0" applyNumberFormat="1" applyFont="1" applyBorder="1" applyAlignment="1" applyProtection="1">
      <alignment horizontal="left" vertical="top" wrapText="1"/>
      <protection locked="0"/>
    </xf>
    <xf numFmtId="3" fontId="7" fillId="7" borderId="1" xfId="1" applyNumberFormat="1" applyFont="1" applyFill="1" applyBorder="1" applyAlignment="1">
      <alignment horizontal="left" vertical="top"/>
    </xf>
    <xf numFmtId="3" fontId="7" fillId="0" borderId="1" xfId="0" applyNumberFormat="1" applyFont="1" applyBorder="1" applyAlignment="1">
      <alignment horizontal="center" vertical="top"/>
    </xf>
    <xf numFmtId="3" fontId="7" fillId="0" borderId="1" xfId="1" applyNumberFormat="1" applyFont="1" applyBorder="1" applyAlignment="1">
      <alignment horizontal="left" vertical="top"/>
    </xf>
    <xf numFmtId="3" fontId="7" fillId="0" borderId="1" xfId="0" applyNumberFormat="1" applyFont="1" applyBorder="1" applyAlignment="1" applyProtection="1">
      <alignment horizontal="left"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3" fontId="7" fillId="0" borderId="1" xfId="1" applyNumberFormat="1" applyFont="1" applyBorder="1" applyAlignment="1" applyProtection="1">
      <alignment horizontal="left" vertical="top"/>
      <protection locked="0"/>
    </xf>
    <xf numFmtId="3" fontId="7" fillId="0" borderId="1" xfId="1" applyNumberFormat="1" applyFont="1" applyBorder="1" applyAlignment="1" applyProtection="1">
      <alignment vertical="top"/>
      <protection locked="0"/>
    </xf>
    <xf numFmtId="3" fontId="7" fillId="0" borderId="1" xfId="1" applyNumberFormat="1" applyFont="1" applyBorder="1" applyAlignment="1" applyProtection="1">
      <alignment horizontal="left" vertical="center" wrapText="1"/>
      <protection locked="0"/>
    </xf>
    <xf numFmtId="3" fontId="7" fillId="0" borderId="1" xfId="1" applyNumberFormat="1" applyFont="1" applyBorder="1" applyAlignment="1" applyProtection="1">
      <alignment vertical="center" wrapText="1"/>
      <protection locked="0"/>
    </xf>
    <xf numFmtId="3" fontId="7" fillId="0" borderId="1" xfId="0" applyNumberFormat="1" applyFont="1" applyBorder="1" applyAlignment="1" applyProtection="1">
      <alignment vertical="top"/>
      <protection locked="0"/>
    </xf>
    <xf numFmtId="3" fontId="7" fillId="4" borderId="1" xfId="2" applyNumberFormat="1" applyFont="1" applyFill="1" applyBorder="1" applyAlignment="1">
      <alignment horizontal="left" vertical="center" wrapText="1"/>
    </xf>
    <xf numFmtId="3" fontId="7" fillId="4" borderId="1" xfId="2" applyNumberFormat="1" applyFont="1" applyFill="1" applyBorder="1" applyAlignment="1">
      <alignment vertical="center" wrapText="1"/>
    </xf>
    <xf numFmtId="3" fontId="7" fillId="0" borderId="1" xfId="2" applyNumberFormat="1" applyFont="1" applyBorder="1" applyAlignment="1" applyProtection="1">
      <alignment horizontal="center" vertical="center"/>
      <protection locked="0"/>
    </xf>
    <xf numFmtId="3" fontId="7" fillId="0" borderId="1" xfId="2" applyNumberFormat="1" applyFont="1" applyBorder="1" applyAlignment="1" applyProtection="1">
      <alignment horizontal="left" vertical="center" wrapText="1"/>
      <protection locked="0"/>
    </xf>
    <xf numFmtId="3" fontId="7" fillId="0" borderId="1" xfId="2" applyNumberFormat="1" applyFont="1" applyBorder="1" applyAlignment="1" applyProtection="1">
      <alignment vertical="center" wrapText="1"/>
      <protection locked="0"/>
    </xf>
    <xf numFmtId="3" fontId="7" fillId="0" borderId="1" xfId="2" applyNumberFormat="1" applyFont="1" applyBorder="1" applyAlignment="1" applyProtection="1">
      <alignment horizontal="left" vertical="top" wrapText="1"/>
      <protection locked="0"/>
    </xf>
    <xf numFmtId="3" fontId="7" fillId="0" borderId="1" xfId="2" applyNumberFormat="1" applyFont="1" applyBorder="1" applyAlignment="1" applyProtection="1">
      <alignment vertical="top" wrapText="1"/>
      <protection locked="0"/>
    </xf>
    <xf numFmtId="3" fontId="7" fillId="4" borderId="1" xfId="2" applyNumberFormat="1" applyFont="1" applyFill="1" applyBorder="1" applyAlignment="1">
      <alignment horizontal="left" vertical="top" wrapText="1"/>
    </xf>
    <xf numFmtId="3" fontId="7" fillId="4" borderId="1" xfId="2" applyNumberFormat="1" applyFont="1" applyFill="1" applyBorder="1" applyAlignment="1">
      <alignment vertical="top" wrapText="1"/>
    </xf>
    <xf numFmtId="3" fontId="7" fillId="0" borderId="1" xfId="0" applyNumberFormat="1" applyFont="1" applyBorder="1" applyAlignment="1" applyProtection="1">
      <alignment vertical="top" wrapText="1"/>
      <protection locked="0"/>
    </xf>
    <xf numFmtId="3" fontId="7" fillId="0" borderId="1" xfId="1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/>
    </xf>
    <xf numFmtId="3" fontId="7" fillId="0" borderId="1" xfId="1" applyNumberFormat="1" applyFont="1" applyBorder="1" applyAlignment="1">
      <alignment horizontal="right" vertical="top" wrapText="1"/>
    </xf>
    <xf numFmtId="0" fontId="5" fillId="0" borderId="0" xfId="1" applyFont="1" applyAlignment="1">
      <alignment wrapText="1"/>
    </xf>
    <xf numFmtId="49" fontId="12" fillId="0" borderId="1" xfId="0" applyNumberFormat="1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3" fontId="12" fillId="0" borderId="1" xfId="1" applyNumberFormat="1" applyFont="1" applyBorder="1" applyAlignment="1">
      <alignment horizontal="center" vertical="top" wrapText="1"/>
    </xf>
    <xf numFmtId="3" fontId="7" fillId="3" borderId="1" xfId="1" applyNumberFormat="1" applyFont="1" applyFill="1" applyBorder="1" applyAlignment="1">
      <alignment horizontal="left" vertical="top"/>
    </xf>
    <xf numFmtId="0" fontId="13" fillId="0" borderId="0" xfId="0" applyFont="1"/>
    <xf numFmtId="3" fontId="7" fillId="7" borderId="1" xfId="1" applyNumberFormat="1" applyFont="1" applyFill="1" applyBorder="1" applyAlignment="1">
      <alignment vertical="top" wrapText="1"/>
    </xf>
    <xf numFmtId="3" fontId="7" fillId="4" borderId="1" xfId="1" applyNumberFormat="1" applyFont="1" applyFill="1" applyBorder="1" applyAlignment="1" applyProtection="1">
      <alignment horizontal="right" vertical="top" wrapText="1"/>
      <protection locked="0"/>
    </xf>
    <xf numFmtId="3" fontId="7" fillId="7" borderId="1" xfId="1" applyNumberFormat="1" applyFont="1" applyFill="1" applyBorder="1" applyAlignment="1" applyProtection="1">
      <alignment vertical="top" wrapText="1"/>
      <protection locked="0"/>
    </xf>
    <xf numFmtId="49" fontId="7" fillId="0" borderId="0" xfId="1" quotePrefix="1" applyNumberFormat="1" applyFont="1" applyAlignment="1">
      <alignment horizontal="right" wrapText="1"/>
    </xf>
    <xf numFmtId="3" fontId="7" fillId="4" borderId="2" xfId="2" applyNumberFormat="1" applyFont="1" applyFill="1" applyBorder="1" applyAlignment="1">
      <alignment horizontal="left" vertical="center" wrapText="1"/>
    </xf>
    <xf numFmtId="3" fontId="12" fillId="7" borderId="1" xfId="1" applyNumberFormat="1" applyFont="1" applyFill="1" applyBorder="1" applyAlignment="1">
      <alignment horizontal="center" vertical="center" wrapText="1"/>
    </xf>
    <xf numFmtId="3" fontId="14" fillId="4" borderId="3" xfId="2" applyNumberFormat="1" applyFont="1" applyFill="1" applyBorder="1" applyAlignment="1">
      <alignment horizontal="center" vertical="top"/>
    </xf>
    <xf numFmtId="3" fontId="14" fillId="4" borderId="1" xfId="2" applyNumberFormat="1" applyFont="1" applyFill="1" applyBorder="1" applyAlignment="1">
      <alignment horizontal="center" vertical="top"/>
    </xf>
    <xf numFmtId="3" fontId="14" fillId="4" borderId="2" xfId="1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3" fontId="14" fillId="0" borderId="3" xfId="2" applyNumberFormat="1" applyFont="1" applyBorder="1" applyAlignment="1" applyProtection="1">
      <alignment horizontal="center" vertical="top"/>
      <protection locked="0"/>
    </xf>
    <xf numFmtId="3" fontId="14" fillId="0" borderId="1" xfId="2" applyNumberFormat="1" applyFont="1" applyBorder="1" applyAlignment="1" applyProtection="1">
      <alignment horizontal="center" vertical="top"/>
      <protection locked="0"/>
    </xf>
    <xf numFmtId="3" fontId="14" fillId="0" borderId="2" xfId="1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wrapText="1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_Sheet1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89813</xdr:colOff>
      <xdr:row>28</xdr:row>
      <xdr:rowOff>102797</xdr:rowOff>
    </xdr:from>
    <xdr:ext cx="6343652" cy="159511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0DC9EC-3152-4CB8-8E5C-58ABC11A707D}"/>
            </a:ext>
          </a:extLst>
        </xdr:cNvPr>
        <xdr:cNvSpPr/>
      </xdr:nvSpPr>
      <xdr:spPr>
        <a:xfrm rot="20008920">
          <a:off x="89813" y="5568682"/>
          <a:ext cx="6343652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0" cap="none" spc="0">
              <a:ln w="0"/>
              <a:solidFill>
                <a:schemeClr val="bg1">
                  <a:lumMod val="65000"/>
                  <a:alpha val="58000"/>
                </a:schemeClr>
              </a:solidFill>
              <a:effectLst>
                <a:outerShdw blurRad="50800" dist="50800" dir="5400000" algn="ctr" rotWithShape="0">
                  <a:srgbClr val="000000">
                    <a:alpha val="0"/>
                  </a:srgbClr>
                </a:outerShdw>
              </a:effectLst>
            </a:rPr>
            <a:t>P R O I E C T</a:t>
          </a:r>
        </a:p>
      </xdr:txBody>
    </xdr:sp>
    <xdr:clientData/>
  </xdr:oneCellAnchor>
  <xdr:oneCellAnchor>
    <xdr:from>
      <xdr:col>0</xdr:col>
      <xdr:colOff>0</xdr:colOff>
      <xdr:row>86</xdr:row>
      <xdr:rowOff>218</xdr:rowOff>
    </xdr:from>
    <xdr:ext cx="7227381" cy="159511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585D055-3359-43BF-B58F-0AF789B86222}"/>
            </a:ext>
          </a:extLst>
        </xdr:cNvPr>
        <xdr:cNvSpPr/>
      </xdr:nvSpPr>
      <xdr:spPr>
        <a:xfrm rot="20008920">
          <a:off x="0" y="15256093"/>
          <a:ext cx="7227381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0" cap="none" spc="0">
              <a:ln w="0"/>
              <a:solidFill>
                <a:schemeClr val="bg1">
                  <a:lumMod val="65000"/>
                  <a:alpha val="58000"/>
                </a:schemeClr>
              </a:solidFill>
              <a:effectLst>
                <a:outerShdw blurRad="50800" dist="50800" dir="5400000" algn="ctr" rotWithShape="0">
                  <a:srgbClr val="000000">
                    <a:alpha val="0"/>
                  </a:srgbClr>
                </a:outerShdw>
              </a:effectLst>
            </a:rPr>
            <a:t>P R O I E C T</a:t>
          </a:r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7182441" cy="159511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B5265D0-FDD9-4E10-88D3-9A7A32DDBE2A}"/>
            </a:ext>
          </a:extLst>
        </xdr:cNvPr>
        <xdr:cNvSpPr/>
      </xdr:nvSpPr>
      <xdr:spPr>
        <a:xfrm rot="20008920">
          <a:off x="0" y="27130375"/>
          <a:ext cx="7182441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0" cap="none" spc="0">
              <a:ln w="0"/>
              <a:solidFill>
                <a:schemeClr val="bg1">
                  <a:lumMod val="65000"/>
                  <a:alpha val="58000"/>
                </a:schemeClr>
              </a:solidFill>
              <a:effectLst>
                <a:outerShdw blurRad="50800" dist="50800" dir="5400000" algn="ctr" rotWithShape="0">
                  <a:srgbClr val="000000">
                    <a:alpha val="0"/>
                  </a:srgbClr>
                </a:outerShdw>
              </a:effectLst>
            </a:rPr>
            <a:t>P R O I E C T</a:t>
          </a:r>
        </a:p>
      </xdr:txBody>
    </xdr:sp>
    <xdr:clientData/>
  </xdr:oneCellAnchor>
  <xdr:oneCellAnchor>
    <xdr:from>
      <xdr:col>0</xdr:col>
      <xdr:colOff>0</xdr:colOff>
      <xdr:row>208</xdr:row>
      <xdr:rowOff>0</xdr:rowOff>
    </xdr:from>
    <xdr:ext cx="7182441" cy="1595117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419CBEB-3FE4-41A4-BF53-642F3C6839E1}"/>
            </a:ext>
          </a:extLst>
        </xdr:cNvPr>
        <xdr:cNvSpPr/>
      </xdr:nvSpPr>
      <xdr:spPr>
        <a:xfrm rot="20008920">
          <a:off x="0" y="38179375"/>
          <a:ext cx="7182441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0" cap="none" spc="0">
              <a:ln w="0"/>
              <a:solidFill>
                <a:schemeClr val="bg1">
                  <a:lumMod val="65000"/>
                  <a:alpha val="58000"/>
                </a:schemeClr>
              </a:solidFill>
              <a:effectLst>
                <a:outerShdw blurRad="50800" dist="50800" dir="5400000" algn="ctr" rotWithShape="0">
                  <a:srgbClr val="000000">
                    <a:alpha val="0"/>
                  </a:srgbClr>
                </a:outerShdw>
              </a:effectLst>
            </a:rPr>
            <a:t>P R O I E C T</a:t>
          </a:r>
        </a:p>
      </xdr:txBody>
    </xdr:sp>
    <xdr:clientData/>
  </xdr:oneCellAnchor>
  <xdr:oneCellAnchor>
    <xdr:from>
      <xdr:col>0</xdr:col>
      <xdr:colOff>0</xdr:colOff>
      <xdr:row>261</xdr:row>
      <xdr:rowOff>0</xdr:rowOff>
    </xdr:from>
    <xdr:ext cx="7182441" cy="1595117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974FC9-A2DE-49D5-9B34-DC10C71D5336}"/>
            </a:ext>
          </a:extLst>
        </xdr:cNvPr>
        <xdr:cNvSpPr/>
      </xdr:nvSpPr>
      <xdr:spPr>
        <a:xfrm rot="20008920">
          <a:off x="0" y="48275875"/>
          <a:ext cx="7182441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0" cap="none" spc="0">
              <a:ln w="0"/>
              <a:solidFill>
                <a:schemeClr val="bg1">
                  <a:lumMod val="65000"/>
                  <a:alpha val="58000"/>
                </a:schemeClr>
              </a:solidFill>
              <a:effectLst>
                <a:outerShdw blurRad="50800" dist="50800" dir="5400000" algn="ctr" rotWithShape="0">
                  <a:srgbClr val="000000">
                    <a:alpha val="0"/>
                  </a:srgbClr>
                </a:outerShdw>
              </a:effectLst>
            </a:rPr>
            <a:t>P R O I E C T</a:t>
          </a:r>
        </a:p>
      </xdr:txBody>
    </xdr:sp>
    <xdr:clientData/>
  </xdr:oneCellAnchor>
  <xdr:oneCellAnchor>
    <xdr:from>
      <xdr:col>0</xdr:col>
      <xdr:colOff>0</xdr:colOff>
      <xdr:row>319</xdr:row>
      <xdr:rowOff>0</xdr:rowOff>
    </xdr:from>
    <xdr:ext cx="7182441" cy="1595117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265E69E-17AE-4506-A483-805C2E6720D8}"/>
            </a:ext>
          </a:extLst>
        </xdr:cNvPr>
        <xdr:cNvSpPr/>
      </xdr:nvSpPr>
      <xdr:spPr>
        <a:xfrm rot="20008920">
          <a:off x="0" y="59864625"/>
          <a:ext cx="7182441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0" cap="none" spc="0">
              <a:ln w="0"/>
              <a:solidFill>
                <a:schemeClr val="bg1">
                  <a:lumMod val="65000"/>
                  <a:alpha val="58000"/>
                </a:schemeClr>
              </a:solidFill>
              <a:effectLst>
                <a:outerShdw blurRad="50800" dist="50800" dir="5400000" algn="ctr" rotWithShape="0">
                  <a:srgbClr val="000000">
                    <a:alpha val="0"/>
                  </a:srgbClr>
                </a:outerShdw>
              </a:effectLst>
            </a:rPr>
            <a:t>P R O I E C T</a:t>
          </a:r>
        </a:p>
      </xdr:txBody>
    </xdr:sp>
    <xdr:clientData/>
  </xdr:oneCellAnchor>
  <xdr:oneCellAnchor>
    <xdr:from>
      <xdr:col>0</xdr:col>
      <xdr:colOff>0</xdr:colOff>
      <xdr:row>381</xdr:row>
      <xdr:rowOff>0</xdr:rowOff>
    </xdr:from>
    <xdr:ext cx="7182441" cy="1595117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9F05362E-3C4D-469C-963B-EA18DDEC4DC1}"/>
            </a:ext>
          </a:extLst>
        </xdr:cNvPr>
        <xdr:cNvSpPr/>
      </xdr:nvSpPr>
      <xdr:spPr>
        <a:xfrm rot="20008920">
          <a:off x="0" y="70532625"/>
          <a:ext cx="7182441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0" cap="none" spc="0">
              <a:ln w="0"/>
              <a:solidFill>
                <a:schemeClr val="bg1">
                  <a:lumMod val="65000"/>
                  <a:alpha val="58000"/>
                </a:schemeClr>
              </a:solidFill>
              <a:effectLst>
                <a:outerShdw blurRad="50800" dist="50800" dir="5400000" algn="ctr" rotWithShape="0">
                  <a:srgbClr val="000000">
                    <a:alpha val="0"/>
                  </a:srgbClr>
                </a:outerShdw>
              </a:effectLst>
            </a:rPr>
            <a:t>P R O I E C T</a:t>
          </a:r>
        </a:p>
      </xdr:txBody>
    </xdr:sp>
    <xdr:clientData/>
  </xdr:oneCellAnchor>
  <xdr:oneCellAnchor>
    <xdr:from>
      <xdr:col>0</xdr:col>
      <xdr:colOff>0</xdr:colOff>
      <xdr:row>445</xdr:row>
      <xdr:rowOff>0</xdr:rowOff>
    </xdr:from>
    <xdr:ext cx="7182441" cy="1595117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D5B3A55-6F22-4094-B33B-276B2B4D5511}"/>
            </a:ext>
          </a:extLst>
        </xdr:cNvPr>
        <xdr:cNvSpPr/>
      </xdr:nvSpPr>
      <xdr:spPr>
        <a:xfrm rot="20008920">
          <a:off x="0" y="83280250"/>
          <a:ext cx="7182441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0" cap="none" spc="0">
              <a:ln w="0"/>
              <a:solidFill>
                <a:schemeClr val="bg1">
                  <a:lumMod val="65000"/>
                  <a:alpha val="58000"/>
                </a:schemeClr>
              </a:solidFill>
              <a:effectLst>
                <a:outerShdw blurRad="50800" dist="50800" dir="5400000" algn="ctr" rotWithShape="0">
                  <a:srgbClr val="000000">
                    <a:alpha val="0"/>
                  </a:srgbClr>
                </a:outerShdw>
              </a:effectLst>
            </a:rPr>
            <a:t>P R O I E C T</a:t>
          </a:r>
        </a:p>
      </xdr:txBody>
    </xdr:sp>
    <xdr:clientData/>
  </xdr:oneCellAnchor>
  <xdr:oneCellAnchor>
    <xdr:from>
      <xdr:col>0</xdr:col>
      <xdr:colOff>114429</xdr:colOff>
      <xdr:row>487</xdr:row>
      <xdr:rowOff>133389</xdr:rowOff>
    </xdr:from>
    <xdr:ext cx="7153922" cy="2198298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88D8A75-9A7E-4875-9070-97BAC55E85CD}"/>
            </a:ext>
          </a:extLst>
        </xdr:cNvPr>
        <xdr:cNvSpPr/>
      </xdr:nvSpPr>
      <xdr:spPr>
        <a:xfrm rot="20008920">
          <a:off x="114429" y="91541639"/>
          <a:ext cx="7153922" cy="219829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9600" b="0" cap="none" spc="0">
              <a:ln w="0"/>
              <a:solidFill>
                <a:schemeClr val="bg1">
                  <a:lumMod val="65000"/>
                  <a:alpha val="58000"/>
                </a:schemeClr>
              </a:solidFill>
              <a:effectLst>
                <a:outerShdw blurRad="50800" dist="50800" dir="5400000" algn="ctr" rotWithShape="0">
                  <a:srgbClr val="000000">
                    <a:alpha val="0"/>
                  </a:srgbClr>
                </a:outerShdw>
              </a:effectLst>
            </a:rPr>
            <a:t>P R O I E C 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519"/>
  <sheetViews>
    <sheetView tabSelected="1" zoomScale="130" zoomScaleNormal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483" sqref="C483"/>
    </sheetView>
  </sheetViews>
  <sheetFormatPr defaultRowHeight="15" x14ac:dyDescent="0.25"/>
  <cols>
    <col min="1" max="1" width="10.42578125" customWidth="1"/>
    <col min="3" max="3" width="55.7109375" customWidth="1"/>
    <col min="4" max="4" width="18.5703125" customWidth="1"/>
  </cols>
  <sheetData>
    <row r="1" spans="1:4" x14ac:dyDescent="0.25">
      <c r="D1" s="97" t="s">
        <v>304</v>
      </c>
    </row>
    <row r="2" spans="1:4" ht="15" customHeight="1" x14ac:dyDescent="0.25">
      <c r="A2" s="102" t="s">
        <v>318</v>
      </c>
      <c r="B2" s="102"/>
      <c r="C2" s="102"/>
      <c r="D2" s="102"/>
    </row>
    <row r="3" spans="1:4" ht="18.75" customHeight="1" x14ac:dyDescent="0.25">
      <c r="A3" s="102"/>
      <c r="B3" s="102"/>
      <c r="C3" s="102"/>
      <c r="D3" s="102"/>
    </row>
    <row r="4" spans="1:4" ht="10.5" customHeight="1" x14ac:dyDescent="0.25">
      <c r="A4" s="98"/>
      <c r="B4" s="98"/>
      <c r="C4" s="98"/>
      <c r="D4" s="98"/>
    </row>
    <row r="5" spans="1:4" ht="15" customHeight="1" x14ac:dyDescent="0.4">
      <c r="A5" s="103" t="s">
        <v>159</v>
      </c>
      <c r="B5" s="103"/>
      <c r="C5" s="103"/>
      <c r="D5" s="77"/>
    </row>
    <row r="6" spans="1:4" ht="19.5" customHeight="1" x14ac:dyDescent="0.4">
      <c r="A6" s="1"/>
      <c r="B6" s="8"/>
      <c r="C6" s="8"/>
      <c r="D6" s="87" t="s">
        <v>295</v>
      </c>
    </row>
    <row r="7" spans="1:4" ht="35.25" customHeight="1" x14ac:dyDescent="0.25">
      <c r="A7" s="78" t="s">
        <v>0</v>
      </c>
      <c r="B7" s="78" t="s">
        <v>294</v>
      </c>
      <c r="C7" s="79" t="s">
        <v>1</v>
      </c>
      <c r="D7" s="89" t="s">
        <v>319</v>
      </c>
    </row>
    <row r="8" spans="1:4" x14ac:dyDescent="0.25">
      <c r="A8" s="80"/>
      <c r="B8" s="80">
        <v>1</v>
      </c>
      <c r="C8" s="81">
        <v>2</v>
      </c>
      <c r="D8" s="81">
        <v>3</v>
      </c>
    </row>
    <row r="9" spans="1:4" x14ac:dyDescent="0.25">
      <c r="A9" s="24"/>
      <c r="B9" s="24"/>
      <c r="C9" s="13" t="s">
        <v>2</v>
      </c>
      <c r="D9" s="14">
        <f>D10+D26</f>
        <v>1130032</v>
      </c>
    </row>
    <row r="10" spans="1:4" x14ac:dyDescent="0.25">
      <c r="A10" s="15"/>
      <c r="B10" s="15"/>
      <c r="C10" s="2" t="s">
        <v>3</v>
      </c>
      <c r="D10" s="16">
        <f>D11</f>
        <v>800189</v>
      </c>
    </row>
    <row r="11" spans="1:4" x14ac:dyDescent="0.25">
      <c r="A11" s="15"/>
      <c r="B11" s="15"/>
      <c r="C11" s="2" t="s">
        <v>173</v>
      </c>
      <c r="D11" s="16">
        <f>D17+D19+D21+D12+D15</f>
        <v>800189</v>
      </c>
    </row>
    <row r="12" spans="1:4" x14ac:dyDescent="0.25">
      <c r="A12" s="15" t="s">
        <v>268</v>
      </c>
      <c r="B12" s="15"/>
      <c r="C12" s="2" t="s">
        <v>258</v>
      </c>
      <c r="D12" s="16">
        <f t="shared" ref="D12:D13" si="0">D13</f>
        <v>391</v>
      </c>
    </row>
    <row r="13" spans="1:4" x14ac:dyDescent="0.25">
      <c r="A13" s="15" t="s">
        <v>267</v>
      </c>
      <c r="B13" s="15"/>
      <c r="C13" s="2" t="s">
        <v>259</v>
      </c>
      <c r="D13" s="16">
        <f t="shared" si="0"/>
        <v>391</v>
      </c>
    </row>
    <row r="14" spans="1:4" ht="25.5" x14ac:dyDescent="0.25">
      <c r="A14" s="55" t="s">
        <v>266</v>
      </c>
      <c r="B14" s="55"/>
      <c r="C14" s="74" t="s">
        <v>260</v>
      </c>
      <c r="D14" s="29">
        <v>391</v>
      </c>
    </row>
    <row r="15" spans="1:4" hidden="1" x14ac:dyDescent="0.25">
      <c r="A15" s="4" t="s">
        <v>290</v>
      </c>
      <c r="B15" s="15"/>
      <c r="C15" s="2" t="s">
        <v>292</v>
      </c>
      <c r="D15" s="16">
        <f>D16</f>
        <v>0</v>
      </c>
    </row>
    <row r="16" spans="1:4" hidden="1" x14ac:dyDescent="0.25">
      <c r="A16" s="50" t="s">
        <v>291</v>
      </c>
      <c r="B16" s="18"/>
      <c r="C16" s="5" t="s">
        <v>292</v>
      </c>
      <c r="D16" s="84"/>
    </row>
    <row r="17" spans="1:4" x14ac:dyDescent="0.25">
      <c r="A17" s="4" t="s">
        <v>4</v>
      </c>
      <c r="B17" s="15"/>
      <c r="C17" s="2" t="s">
        <v>174</v>
      </c>
      <c r="D17" s="16">
        <f t="shared" ref="D17" si="1">D18</f>
        <v>788751</v>
      </c>
    </row>
    <row r="18" spans="1:4" x14ac:dyDescent="0.25">
      <c r="A18" s="50" t="s">
        <v>5</v>
      </c>
      <c r="B18" s="18"/>
      <c r="C18" s="5" t="s">
        <v>175</v>
      </c>
      <c r="D18" s="17">
        <f>795572-7114+293</f>
        <v>788751</v>
      </c>
    </row>
    <row r="19" spans="1:4" x14ac:dyDescent="0.25">
      <c r="A19" s="4" t="s">
        <v>6</v>
      </c>
      <c r="B19" s="15"/>
      <c r="C19" s="2" t="s">
        <v>176</v>
      </c>
      <c r="D19" s="16">
        <f t="shared" ref="D19" si="2">D20</f>
        <v>2324</v>
      </c>
    </row>
    <row r="20" spans="1:4" x14ac:dyDescent="0.25">
      <c r="A20" s="50" t="s">
        <v>7</v>
      </c>
      <c r="B20" s="18"/>
      <c r="C20" s="5" t="s">
        <v>177</v>
      </c>
      <c r="D20" s="17">
        <f>2617-293</f>
        <v>2324</v>
      </c>
    </row>
    <row r="21" spans="1:4" x14ac:dyDescent="0.25">
      <c r="A21" s="4" t="s">
        <v>8</v>
      </c>
      <c r="B21" s="15"/>
      <c r="C21" s="2" t="s">
        <v>9</v>
      </c>
      <c r="D21" s="3">
        <f>D22+D23</f>
        <v>8723</v>
      </c>
    </row>
    <row r="22" spans="1:4" hidden="1" x14ac:dyDescent="0.25">
      <c r="A22" s="75" t="s">
        <v>265</v>
      </c>
      <c r="B22" s="55"/>
      <c r="C22" s="74" t="s">
        <v>261</v>
      </c>
      <c r="D22" s="76"/>
    </row>
    <row r="23" spans="1:4" x14ac:dyDescent="0.25">
      <c r="A23" s="4" t="s">
        <v>10</v>
      </c>
      <c r="B23" s="15"/>
      <c r="C23" s="2" t="s">
        <v>11</v>
      </c>
      <c r="D23" s="16">
        <f>D24+D25</f>
        <v>8723</v>
      </c>
    </row>
    <row r="24" spans="1:4" ht="25.5" x14ac:dyDescent="0.25">
      <c r="A24" s="50"/>
      <c r="B24" s="18"/>
      <c r="C24" s="5" t="s">
        <v>178</v>
      </c>
      <c r="D24" s="17">
        <v>7114</v>
      </c>
    </row>
    <row r="25" spans="1:4" x14ac:dyDescent="0.25">
      <c r="A25" s="50"/>
      <c r="B25" s="18"/>
      <c r="C25" s="5" t="s">
        <v>179</v>
      </c>
      <c r="D25" s="17">
        <v>1609</v>
      </c>
    </row>
    <row r="26" spans="1:4" x14ac:dyDescent="0.25">
      <c r="A26" s="15"/>
      <c r="B26" s="15"/>
      <c r="C26" s="19" t="s">
        <v>180</v>
      </c>
      <c r="D26" s="16">
        <f>D27+D37+D42</f>
        <v>329843</v>
      </c>
    </row>
    <row r="27" spans="1:4" x14ac:dyDescent="0.25">
      <c r="A27" s="4" t="s">
        <v>12</v>
      </c>
      <c r="B27" s="15"/>
      <c r="C27" s="2" t="s">
        <v>181</v>
      </c>
      <c r="D27" s="16">
        <f>D28+D36</f>
        <v>297002</v>
      </c>
    </row>
    <row r="28" spans="1:4" ht="25.5" x14ac:dyDescent="0.25">
      <c r="A28" s="4" t="s">
        <v>13</v>
      </c>
      <c r="B28" s="15"/>
      <c r="C28" s="2" t="s">
        <v>182</v>
      </c>
      <c r="D28" s="16">
        <f>D29+D31+D35+D30+D34</f>
        <v>161701</v>
      </c>
    </row>
    <row r="29" spans="1:4" ht="25.5" x14ac:dyDescent="0.25">
      <c r="A29" s="18"/>
      <c r="B29" s="18"/>
      <c r="C29" s="5" t="s">
        <v>183</v>
      </c>
      <c r="D29" s="17">
        <v>900</v>
      </c>
    </row>
    <row r="30" spans="1:4" x14ac:dyDescent="0.25">
      <c r="A30" s="18"/>
      <c r="B30" s="18"/>
      <c r="C30" s="5" t="s">
        <v>184</v>
      </c>
      <c r="D30" s="17">
        <v>38202</v>
      </c>
    </row>
    <row r="31" spans="1:4" x14ac:dyDescent="0.25">
      <c r="A31" s="15"/>
      <c r="B31" s="15"/>
      <c r="C31" s="2" t="s">
        <v>185</v>
      </c>
      <c r="D31" s="16">
        <f t="shared" ref="D31" si="3">D32+D33</f>
        <v>122374</v>
      </c>
    </row>
    <row r="32" spans="1:4" x14ac:dyDescent="0.25">
      <c r="A32" s="18"/>
      <c r="B32" s="18"/>
      <c r="C32" s="5" t="s">
        <v>136</v>
      </c>
      <c r="D32" s="17">
        <v>122074</v>
      </c>
    </row>
    <row r="33" spans="1:4" x14ac:dyDescent="0.25">
      <c r="A33" s="18"/>
      <c r="B33" s="18"/>
      <c r="C33" s="5" t="s">
        <v>14</v>
      </c>
      <c r="D33" s="17">
        <v>300</v>
      </c>
    </row>
    <row r="34" spans="1:4" hidden="1" x14ac:dyDescent="0.25">
      <c r="A34" s="6"/>
      <c r="B34" s="6"/>
      <c r="C34" s="6" t="s">
        <v>293</v>
      </c>
      <c r="D34" s="85"/>
    </row>
    <row r="35" spans="1:4" x14ac:dyDescent="0.25">
      <c r="A35" s="28"/>
      <c r="B35" s="28"/>
      <c r="C35" s="6" t="s">
        <v>186</v>
      </c>
      <c r="D35" s="20">
        <v>225</v>
      </c>
    </row>
    <row r="36" spans="1:4" ht="38.25" x14ac:dyDescent="0.25">
      <c r="A36" s="7" t="s">
        <v>15</v>
      </c>
      <c r="B36" s="28"/>
      <c r="C36" s="6" t="s">
        <v>187</v>
      </c>
      <c r="D36" s="20">
        <v>135301</v>
      </c>
    </row>
    <row r="37" spans="1:4" ht="25.5" x14ac:dyDescent="0.25">
      <c r="A37" s="4" t="s">
        <v>16</v>
      </c>
      <c r="B37" s="15"/>
      <c r="C37" s="19" t="s">
        <v>188</v>
      </c>
      <c r="D37" s="16">
        <f>D38+D40</f>
        <v>3373</v>
      </c>
    </row>
    <row r="38" spans="1:4" x14ac:dyDescent="0.25">
      <c r="A38" s="4" t="s">
        <v>17</v>
      </c>
      <c r="B38" s="15"/>
      <c r="C38" s="19" t="s">
        <v>189</v>
      </c>
      <c r="D38" s="16">
        <f>SUM(D39:D39)</f>
        <v>0</v>
      </c>
    </row>
    <row r="39" spans="1:4" x14ac:dyDescent="0.25">
      <c r="A39" s="50" t="s">
        <v>18</v>
      </c>
      <c r="B39" s="18"/>
      <c r="C39" s="5" t="s">
        <v>19</v>
      </c>
      <c r="D39" s="17"/>
    </row>
    <row r="40" spans="1:4" x14ac:dyDescent="0.25">
      <c r="A40" s="4" t="s">
        <v>20</v>
      </c>
      <c r="B40" s="15"/>
      <c r="C40" s="19" t="s">
        <v>191</v>
      </c>
      <c r="D40" s="16">
        <f t="shared" ref="D40" si="4">D41</f>
        <v>3373</v>
      </c>
    </row>
    <row r="41" spans="1:4" x14ac:dyDescent="0.25">
      <c r="A41" s="50" t="s">
        <v>314</v>
      </c>
      <c r="B41" s="18"/>
      <c r="C41" s="5" t="s">
        <v>19</v>
      </c>
      <c r="D41" s="17">
        <v>3373</v>
      </c>
    </row>
    <row r="42" spans="1:4" ht="25.5" x14ac:dyDescent="0.25">
      <c r="A42" s="4" t="s">
        <v>22</v>
      </c>
      <c r="B42" s="15"/>
      <c r="C42" s="19" t="s">
        <v>192</v>
      </c>
      <c r="D42" s="16">
        <f>D51+D43+D57+D47+D55</f>
        <v>29468</v>
      </c>
    </row>
    <row r="43" spans="1:4" x14ac:dyDescent="0.25">
      <c r="A43" s="4" t="s">
        <v>23</v>
      </c>
      <c r="B43" s="15"/>
      <c r="C43" s="2" t="s">
        <v>193</v>
      </c>
      <c r="D43" s="16">
        <f>SUM(D44:D46)</f>
        <v>6936</v>
      </c>
    </row>
    <row r="44" spans="1:4" x14ac:dyDescent="0.25">
      <c r="A44" s="50" t="s">
        <v>24</v>
      </c>
      <c r="B44" s="18"/>
      <c r="C44" s="5" t="s">
        <v>21</v>
      </c>
      <c r="D44" s="17">
        <f>7138-3387</f>
        <v>3751</v>
      </c>
    </row>
    <row r="45" spans="1:4" x14ac:dyDescent="0.25">
      <c r="A45" s="50" t="s">
        <v>263</v>
      </c>
      <c r="B45" s="18"/>
      <c r="C45" s="5" t="s">
        <v>262</v>
      </c>
      <c r="D45" s="17">
        <f>1153+2032</f>
        <v>3185</v>
      </c>
    </row>
    <row r="46" spans="1:4" x14ac:dyDescent="0.25">
      <c r="A46" s="50" t="s">
        <v>264</v>
      </c>
      <c r="B46" s="18"/>
      <c r="C46" s="5" t="s">
        <v>190</v>
      </c>
      <c r="D46" s="17">
        <f>61-61</f>
        <v>0</v>
      </c>
    </row>
    <row r="47" spans="1:4" x14ac:dyDescent="0.25">
      <c r="A47" s="4" t="s">
        <v>284</v>
      </c>
      <c r="B47" s="15"/>
      <c r="C47" s="2" t="s">
        <v>286</v>
      </c>
      <c r="D47" s="16">
        <f>SUM(D48:D50)</f>
        <v>7204</v>
      </c>
    </row>
    <row r="48" spans="1:4" x14ac:dyDescent="0.25">
      <c r="A48" s="50" t="s">
        <v>285</v>
      </c>
      <c r="B48" s="18"/>
      <c r="C48" s="5" t="s">
        <v>21</v>
      </c>
      <c r="D48" s="17">
        <v>4671</v>
      </c>
    </row>
    <row r="49" spans="1:4" x14ac:dyDescent="0.25">
      <c r="A49" s="50" t="s">
        <v>296</v>
      </c>
      <c r="B49" s="18"/>
      <c r="C49" s="5" t="s">
        <v>262</v>
      </c>
      <c r="D49" s="17">
        <v>2533</v>
      </c>
    </row>
    <row r="50" spans="1:4" x14ac:dyDescent="0.25">
      <c r="A50" s="50" t="s">
        <v>297</v>
      </c>
      <c r="B50" s="18"/>
      <c r="C50" s="5" t="s">
        <v>190</v>
      </c>
      <c r="D50" s="17">
        <v>0</v>
      </c>
    </row>
    <row r="51" spans="1:4" x14ac:dyDescent="0.25">
      <c r="A51" s="4" t="s">
        <v>25</v>
      </c>
      <c r="B51" s="15"/>
      <c r="C51" s="2" t="s">
        <v>26</v>
      </c>
      <c r="D51" s="16">
        <f>SUM(D52:D54)</f>
        <v>15013</v>
      </c>
    </row>
    <row r="52" spans="1:4" x14ac:dyDescent="0.25">
      <c r="A52" s="50" t="s">
        <v>287</v>
      </c>
      <c r="B52" s="18"/>
      <c r="C52" s="5" t="s">
        <v>21</v>
      </c>
      <c r="D52" s="17">
        <v>5589</v>
      </c>
    </row>
    <row r="53" spans="1:4" x14ac:dyDescent="0.25">
      <c r="A53" s="50" t="s">
        <v>288</v>
      </c>
      <c r="B53" s="18"/>
      <c r="C53" s="5" t="s">
        <v>262</v>
      </c>
      <c r="D53" s="17">
        <v>9424</v>
      </c>
    </row>
    <row r="54" spans="1:4" x14ac:dyDescent="0.25">
      <c r="A54" s="50" t="s">
        <v>27</v>
      </c>
      <c r="B54" s="18"/>
      <c r="C54" s="5" t="s">
        <v>190</v>
      </c>
      <c r="D54" s="17">
        <v>0</v>
      </c>
    </row>
    <row r="55" spans="1:4" x14ac:dyDescent="0.25">
      <c r="A55" s="90" t="s">
        <v>305</v>
      </c>
      <c r="B55" s="91"/>
      <c r="C55" s="92" t="s">
        <v>299</v>
      </c>
      <c r="D55" s="16">
        <f>SUM(D56)</f>
        <v>248</v>
      </c>
    </row>
    <row r="56" spans="1:4" x14ac:dyDescent="0.25">
      <c r="A56" s="99" t="s">
        <v>306</v>
      </c>
      <c r="B56" s="100"/>
      <c r="C56" s="101" t="s">
        <v>190</v>
      </c>
      <c r="D56" s="17">
        <v>248</v>
      </c>
    </row>
    <row r="57" spans="1:4" x14ac:dyDescent="0.25">
      <c r="A57" s="4" t="s">
        <v>28</v>
      </c>
      <c r="B57" s="15"/>
      <c r="C57" s="2" t="s">
        <v>191</v>
      </c>
      <c r="D57" s="16">
        <f>SUM(D58:D60)</f>
        <v>67</v>
      </c>
    </row>
    <row r="58" spans="1:4" x14ac:dyDescent="0.25">
      <c r="A58" s="50" t="s">
        <v>289</v>
      </c>
      <c r="B58" s="18"/>
      <c r="C58" s="5" t="s">
        <v>21</v>
      </c>
      <c r="D58" s="29">
        <v>50</v>
      </c>
    </row>
    <row r="59" spans="1:4" x14ac:dyDescent="0.25">
      <c r="A59" s="50" t="s">
        <v>298</v>
      </c>
      <c r="B59" s="18"/>
      <c r="C59" s="5" t="s">
        <v>262</v>
      </c>
      <c r="D59" s="17">
        <v>0</v>
      </c>
    </row>
    <row r="60" spans="1:4" x14ac:dyDescent="0.25">
      <c r="A60" s="50" t="s">
        <v>29</v>
      </c>
      <c r="B60" s="18"/>
      <c r="C60" s="5" t="s">
        <v>190</v>
      </c>
      <c r="D60" s="17">
        <v>17</v>
      </c>
    </row>
    <row r="61" spans="1:4" x14ac:dyDescent="0.25">
      <c r="A61" s="24" t="s">
        <v>30</v>
      </c>
      <c r="B61" s="24"/>
      <c r="C61" s="13" t="s">
        <v>31</v>
      </c>
      <c r="D61" s="14"/>
    </row>
    <row r="62" spans="1:4" x14ac:dyDescent="0.25">
      <c r="A62" s="24"/>
      <c r="B62" s="24" t="s">
        <v>194</v>
      </c>
      <c r="C62" s="13" t="s">
        <v>195</v>
      </c>
      <c r="D62" s="14">
        <f>D65+D89</f>
        <v>2141821</v>
      </c>
    </row>
    <row r="63" spans="1:4" x14ac:dyDescent="0.25">
      <c r="A63" s="24"/>
      <c r="B63" s="24" t="s">
        <v>196</v>
      </c>
      <c r="C63" s="13" t="s">
        <v>197</v>
      </c>
      <c r="D63" s="14">
        <f>D66+D90</f>
        <v>1177137</v>
      </c>
    </row>
    <row r="64" spans="1:4" x14ac:dyDescent="0.25">
      <c r="A64" s="15" t="s">
        <v>30</v>
      </c>
      <c r="B64" s="15" t="s">
        <v>32</v>
      </c>
      <c r="C64" s="41" t="s">
        <v>33</v>
      </c>
      <c r="D64" s="16"/>
    </row>
    <row r="65" spans="1:4" x14ac:dyDescent="0.25">
      <c r="A65" s="15"/>
      <c r="B65" s="15" t="s">
        <v>194</v>
      </c>
      <c r="C65" s="25" t="s">
        <v>195</v>
      </c>
      <c r="D65" s="16">
        <f>D68+D71+D74+D77+D80+D83+D86</f>
        <v>1878997</v>
      </c>
    </row>
    <row r="66" spans="1:4" x14ac:dyDescent="0.25">
      <c r="A66" s="15"/>
      <c r="B66" s="15" t="s">
        <v>196</v>
      </c>
      <c r="C66" s="25" t="s">
        <v>197</v>
      </c>
      <c r="D66" s="16">
        <f>D69+D72+D75+D78+D81+D84+D87</f>
        <v>1004313</v>
      </c>
    </row>
    <row r="67" spans="1:4" x14ac:dyDescent="0.25">
      <c r="A67" s="15" t="s">
        <v>30</v>
      </c>
      <c r="B67" s="15">
        <v>10</v>
      </c>
      <c r="C67" s="2" t="s">
        <v>34</v>
      </c>
      <c r="D67" s="16"/>
    </row>
    <row r="68" spans="1:4" x14ac:dyDescent="0.25">
      <c r="A68" s="15"/>
      <c r="B68" s="15" t="s">
        <v>194</v>
      </c>
      <c r="C68" s="25" t="s">
        <v>195</v>
      </c>
      <c r="D68" s="16">
        <f t="shared" ref="D68:D69" si="5">D104</f>
        <v>619862</v>
      </c>
    </row>
    <row r="69" spans="1:4" x14ac:dyDescent="0.25">
      <c r="A69" s="15"/>
      <c r="B69" s="15" t="s">
        <v>196</v>
      </c>
      <c r="C69" s="25" t="s">
        <v>197</v>
      </c>
      <c r="D69" s="16">
        <f t="shared" si="5"/>
        <v>619862</v>
      </c>
    </row>
    <row r="70" spans="1:4" x14ac:dyDescent="0.25">
      <c r="A70" s="15" t="s">
        <v>30</v>
      </c>
      <c r="B70" s="15">
        <v>20</v>
      </c>
      <c r="C70" s="2" t="s">
        <v>198</v>
      </c>
      <c r="D70" s="16"/>
    </row>
    <row r="71" spans="1:4" x14ac:dyDescent="0.25">
      <c r="A71" s="15"/>
      <c r="B71" s="15" t="s">
        <v>194</v>
      </c>
      <c r="C71" s="25" t="s">
        <v>195</v>
      </c>
      <c r="D71" s="16">
        <f>D167+D410+D473</f>
        <v>176500</v>
      </c>
    </row>
    <row r="72" spans="1:4" x14ac:dyDescent="0.25">
      <c r="A72" s="15"/>
      <c r="B72" s="15" t="s">
        <v>196</v>
      </c>
      <c r="C72" s="25" t="s">
        <v>197</v>
      </c>
      <c r="D72" s="16">
        <f>D168+D411+D474</f>
        <v>176500</v>
      </c>
    </row>
    <row r="73" spans="1:4" ht="25.5" x14ac:dyDescent="0.25">
      <c r="A73" s="15" t="s">
        <v>30</v>
      </c>
      <c r="B73" s="15">
        <v>56</v>
      </c>
      <c r="C73" s="2" t="s">
        <v>199</v>
      </c>
      <c r="D73" s="16"/>
    </row>
    <row r="74" spans="1:4" x14ac:dyDescent="0.25">
      <c r="A74" s="15"/>
      <c r="B74" s="15" t="s">
        <v>194</v>
      </c>
      <c r="C74" s="25" t="s">
        <v>195</v>
      </c>
      <c r="D74" s="16">
        <f>D494</f>
        <v>3373</v>
      </c>
    </row>
    <row r="75" spans="1:4" x14ac:dyDescent="0.25">
      <c r="A75" s="15"/>
      <c r="B75" s="15" t="s">
        <v>196</v>
      </c>
      <c r="C75" s="25" t="s">
        <v>197</v>
      </c>
      <c r="D75" s="16">
        <f>D495</f>
        <v>3373</v>
      </c>
    </row>
    <row r="76" spans="1:4" x14ac:dyDescent="0.25">
      <c r="A76" s="15" t="s">
        <v>30</v>
      </c>
      <c r="B76" s="15">
        <v>57</v>
      </c>
      <c r="C76" s="2" t="s">
        <v>272</v>
      </c>
      <c r="D76" s="16"/>
    </row>
    <row r="77" spans="1:4" x14ac:dyDescent="0.25">
      <c r="A77" s="15"/>
      <c r="B77" s="15" t="s">
        <v>194</v>
      </c>
      <c r="C77" s="25" t="s">
        <v>195</v>
      </c>
      <c r="D77" s="16">
        <f>D302</f>
        <v>15</v>
      </c>
    </row>
    <row r="78" spans="1:4" x14ac:dyDescent="0.25">
      <c r="A78" s="15"/>
      <c r="B78" s="15" t="s">
        <v>196</v>
      </c>
      <c r="C78" s="25" t="s">
        <v>197</v>
      </c>
      <c r="D78" s="16">
        <f>D303</f>
        <v>15</v>
      </c>
    </row>
    <row r="79" spans="1:4" ht="38.25" x14ac:dyDescent="0.25">
      <c r="A79" s="15" t="s">
        <v>30</v>
      </c>
      <c r="B79" s="15" t="s">
        <v>35</v>
      </c>
      <c r="C79" s="2" t="s">
        <v>200</v>
      </c>
      <c r="D79" s="16"/>
    </row>
    <row r="80" spans="1:4" x14ac:dyDescent="0.25">
      <c r="A80" s="15"/>
      <c r="B80" s="15" t="s">
        <v>194</v>
      </c>
      <c r="C80" s="25" t="s">
        <v>195</v>
      </c>
      <c r="D80" s="16">
        <f>D311+D419</f>
        <v>1033179</v>
      </c>
    </row>
    <row r="81" spans="1:4" x14ac:dyDescent="0.25">
      <c r="A81" s="15"/>
      <c r="B81" s="15" t="s">
        <v>196</v>
      </c>
      <c r="C81" s="25" t="s">
        <v>197</v>
      </c>
      <c r="D81" s="16">
        <f t="shared" ref="D81" si="6">D312+D420</f>
        <v>158495</v>
      </c>
    </row>
    <row r="82" spans="1:4" x14ac:dyDescent="0.25">
      <c r="A82" s="15" t="s">
        <v>30</v>
      </c>
      <c r="B82" s="15" t="s">
        <v>36</v>
      </c>
      <c r="C82" s="2" t="s">
        <v>37</v>
      </c>
      <c r="D82" s="16"/>
    </row>
    <row r="83" spans="1:4" x14ac:dyDescent="0.25">
      <c r="A83" s="15"/>
      <c r="B83" s="15" t="s">
        <v>194</v>
      </c>
      <c r="C83" s="25" t="s">
        <v>195</v>
      </c>
      <c r="D83" s="16">
        <f t="shared" ref="D83:D84" si="7">D368</f>
        <v>7866</v>
      </c>
    </row>
    <row r="84" spans="1:4" x14ac:dyDescent="0.25">
      <c r="A84" s="15"/>
      <c r="B84" s="15" t="s">
        <v>196</v>
      </c>
      <c r="C84" s="25" t="s">
        <v>197</v>
      </c>
      <c r="D84" s="16">
        <f t="shared" si="7"/>
        <v>7866</v>
      </c>
    </row>
    <row r="85" spans="1:4" ht="25.5" x14ac:dyDescent="0.25">
      <c r="A85" s="26" t="s">
        <v>30</v>
      </c>
      <c r="B85" s="26">
        <v>65</v>
      </c>
      <c r="C85" s="2" t="s">
        <v>201</v>
      </c>
      <c r="D85" s="16"/>
    </row>
    <row r="86" spans="1:4" x14ac:dyDescent="0.25">
      <c r="A86" s="26"/>
      <c r="B86" s="15" t="s">
        <v>194</v>
      </c>
      <c r="C86" s="25" t="s">
        <v>195</v>
      </c>
      <c r="D86" s="16">
        <f>D446</f>
        <v>38202</v>
      </c>
    </row>
    <row r="87" spans="1:4" x14ac:dyDescent="0.25">
      <c r="A87" s="26"/>
      <c r="B87" s="15" t="s">
        <v>196</v>
      </c>
      <c r="C87" s="25" t="s">
        <v>197</v>
      </c>
      <c r="D87" s="16">
        <f>D447</f>
        <v>38202</v>
      </c>
    </row>
    <row r="88" spans="1:4" x14ac:dyDescent="0.25">
      <c r="A88" s="15" t="s">
        <v>30</v>
      </c>
      <c r="B88" s="15">
        <v>70</v>
      </c>
      <c r="C88" s="25" t="s">
        <v>38</v>
      </c>
      <c r="D88" s="16"/>
    </row>
    <row r="89" spans="1:4" x14ac:dyDescent="0.25">
      <c r="A89" s="15"/>
      <c r="B89" s="15" t="s">
        <v>194</v>
      </c>
      <c r="C89" s="25" t="s">
        <v>195</v>
      </c>
      <c r="D89" s="16">
        <f>D377+D452+D479</f>
        <v>262824</v>
      </c>
    </row>
    <row r="90" spans="1:4" x14ac:dyDescent="0.25">
      <c r="A90" s="15"/>
      <c r="B90" s="15" t="s">
        <v>196</v>
      </c>
      <c r="C90" s="25" t="s">
        <v>197</v>
      </c>
      <c r="D90" s="16">
        <f>D378+D453+D480</f>
        <v>172824</v>
      </c>
    </row>
    <row r="91" spans="1:4" x14ac:dyDescent="0.25">
      <c r="A91" s="24" t="s">
        <v>30</v>
      </c>
      <c r="B91" s="24"/>
      <c r="C91" s="82" t="s">
        <v>39</v>
      </c>
      <c r="D91" s="14"/>
    </row>
    <row r="92" spans="1:4" x14ac:dyDescent="0.25">
      <c r="A92" s="24"/>
      <c r="B92" s="24" t="s">
        <v>194</v>
      </c>
      <c r="C92" s="82" t="s">
        <v>195</v>
      </c>
      <c r="D92" s="14">
        <f>D95+D401+D491</f>
        <v>2141821</v>
      </c>
    </row>
    <row r="93" spans="1:4" x14ac:dyDescent="0.25">
      <c r="A93" s="24"/>
      <c r="B93" s="24" t="s">
        <v>196</v>
      </c>
      <c r="C93" s="82" t="s">
        <v>197</v>
      </c>
      <c r="D93" s="14">
        <f>D96+D402+D492</f>
        <v>1177137</v>
      </c>
    </row>
    <row r="94" spans="1:4" x14ac:dyDescent="0.25">
      <c r="A94" s="15" t="s">
        <v>30</v>
      </c>
      <c r="B94" s="15"/>
      <c r="C94" s="25" t="s">
        <v>40</v>
      </c>
      <c r="D94" s="16"/>
    </row>
    <row r="95" spans="1:4" x14ac:dyDescent="0.25">
      <c r="A95" s="15"/>
      <c r="B95" s="15" t="s">
        <v>194</v>
      </c>
      <c r="C95" s="25" t="s">
        <v>195</v>
      </c>
      <c r="D95" s="16">
        <f t="shared" ref="D95" si="8">D98</f>
        <v>870812</v>
      </c>
    </row>
    <row r="96" spans="1:4" x14ac:dyDescent="0.25">
      <c r="A96" s="15"/>
      <c r="B96" s="15" t="s">
        <v>196</v>
      </c>
      <c r="C96" s="25" t="s">
        <v>197</v>
      </c>
      <c r="D96" s="16">
        <f>D99</f>
        <v>876762</v>
      </c>
    </row>
    <row r="97" spans="1:4" x14ac:dyDescent="0.25">
      <c r="A97" s="15" t="s">
        <v>30</v>
      </c>
      <c r="B97" s="15" t="s">
        <v>41</v>
      </c>
      <c r="C97" s="25" t="s">
        <v>202</v>
      </c>
      <c r="D97" s="16"/>
    </row>
    <row r="98" spans="1:4" x14ac:dyDescent="0.25">
      <c r="A98" s="15"/>
      <c r="B98" s="15" t="s">
        <v>194</v>
      </c>
      <c r="C98" s="25" t="s">
        <v>195</v>
      </c>
      <c r="D98" s="16">
        <f>D101+D377</f>
        <v>870812</v>
      </c>
    </row>
    <row r="99" spans="1:4" x14ac:dyDescent="0.25">
      <c r="A99" s="15"/>
      <c r="B99" s="15" t="s">
        <v>196</v>
      </c>
      <c r="C99" s="25" t="s">
        <v>197</v>
      </c>
      <c r="D99" s="16">
        <f>D102+D378</f>
        <v>876762</v>
      </c>
    </row>
    <row r="100" spans="1:4" x14ac:dyDescent="0.25">
      <c r="A100" s="15" t="s">
        <v>30</v>
      </c>
      <c r="B100" s="15" t="s">
        <v>32</v>
      </c>
      <c r="C100" s="25" t="s">
        <v>33</v>
      </c>
      <c r="D100" s="16"/>
    </row>
    <row r="101" spans="1:4" x14ac:dyDescent="0.25">
      <c r="A101" s="15"/>
      <c r="B101" s="15" t="s">
        <v>194</v>
      </c>
      <c r="C101" s="25" t="s">
        <v>195</v>
      </c>
      <c r="D101" s="16">
        <f>D104+D167+D302+D311+D368</f>
        <v>820812</v>
      </c>
    </row>
    <row r="102" spans="1:4" x14ac:dyDescent="0.25">
      <c r="A102" s="15"/>
      <c r="B102" s="15" t="s">
        <v>196</v>
      </c>
      <c r="C102" s="25" t="s">
        <v>197</v>
      </c>
      <c r="D102" s="16">
        <f>D105+D168+D303+D312+D369</f>
        <v>826762</v>
      </c>
    </row>
    <row r="103" spans="1:4" x14ac:dyDescent="0.25">
      <c r="A103" s="15" t="s">
        <v>30</v>
      </c>
      <c r="B103" s="15">
        <v>10</v>
      </c>
      <c r="C103" s="25" t="s">
        <v>34</v>
      </c>
      <c r="D103" s="16"/>
    </row>
    <row r="104" spans="1:4" x14ac:dyDescent="0.25">
      <c r="A104" s="15"/>
      <c r="B104" s="15" t="s">
        <v>194</v>
      </c>
      <c r="C104" s="25" t="s">
        <v>195</v>
      </c>
      <c r="D104" s="16">
        <f>D107+D140+D134</f>
        <v>619862</v>
      </c>
    </row>
    <row r="105" spans="1:4" x14ac:dyDescent="0.25">
      <c r="A105" s="15"/>
      <c r="B105" s="15" t="s">
        <v>196</v>
      </c>
      <c r="C105" s="25" t="s">
        <v>197</v>
      </c>
      <c r="D105" s="16">
        <f>D108+D141+D135</f>
        <v>619862</v>
      </c>
    </row>
    <row r="106" spans="1:4" x14ac:dyDescent="0.25">
      <c r="A106" s="15" t="s">
        <v>30</v>
      </c>
      <c r="B106" s="15" t="s">
        <v>42</v>
      </c>
      <c r="C106" s="25" t="s">
        <v>203</v>
      </c>
      <c r="D106" s="16"/>
    </row>
    <row r="107" spans="1:4" x14ac:dyDescent="0.25">
      <c r="A107" s="15"/>
      <c r="B107" s="15" t="s">
        <v>194</v>
      </c>
      <c r="C107" s="25" t="s">
        <v>195</v>
      </c>
      <c r="D107" s="16">
        <f>D110+D113+D116+D119+D122+D125+D131+D128</f>
        <v>605869</v>
      </c>
    </row>
    <row r="108" spans="1:4" x14ac:dyDescent="0.25">
      <c r="A108" s="15"/>
      <c r="B108" s="15" t="s">
        <v>196</v>
      </c>
      <c r="C108" s="25" t="s">
        <v>197</v>
      </c>
      <c r="D108" s="16">
        <f>D111+D114+D117+D120+D123+D126+D132+D129</f>
        <v>605869</v>
      </c>
    </row>
    <row r="109" spans="1:4" x14ac:dyDescent="0.25">
      <c r="A109" s="51" t="s">
        <v>30</v>
      </c>
      <c r="B109" s="51" t="s">
        <v>43</v>
      </c>
      <c r="C109" s="52" t="s">
        <v>204</v>
      </c>
      <c r="D109" s="29"/>
    </row>
    <row r="110" spans="1:4" x14ac:dyDescent="0.25">
      <c r="A110" s="51"/>
      <c r="B110" s="12" t="s">
        <v>194</v>
      </c>
      <c r="C110" s="53" t="s">
        <v>195</v>
      </c>
      <c r="D110" s="17">
        <f>559144-47</f>
        <v>559097</v>
      </c>
    </row>
    <row r="111" spans="1:4" x14ac:dyDescent="0.25">
      <c r="A111" s="51"/>
      <c r="B111" s="33" t="s">
        <v>196</v>
      </c>
      <c r="C111" s="54" t="s">
        <v>197</v>
      </c>
      <c r="D111" s="17">
        <f>559144-47</f>
        <v>559097</v>
      </c>
    </row>
    <row r="112" spans="1:4" x14ac:dyDescent="0.25">
      <c r="A112" s="51" t="s">
        <v>30</v>
      </c>
      <c r="B112" s="51" t="s">
        <v>315</v>
      </c>
      <c r="C112" s="52" t="s">
        <v>316</v>
      </c>
      <c r="D112" s="29"/>
    </row>
    <row r="113" spans="1:4" x14ac:dyDescent="0.25">
      <c r="A113" s="51"/>
      <c r="B113" s="12" t="s">
        <v>194</v>
      </c>
      <c r="C113" s="53" t="s">
        <v>195</v>
      </c>
      <c r="D113" s="17">
        <v>2682</v>
      </c>
    </row>
    <row r="114" spans="1:4" x14ac:dyDescent="0.25">
      <c r="A114" s="51"/>
      <c r="B114" s="33" t="s">
        <v>196</v>
      </c>
      <c r="C114" s="54" t="s">
        <v>197</v>
      </c>
      <c r="D114" s="17">
        <v>2682</v>
      </c>
    </row>
    <row r="115" spans="1:4" x14ac:dyDescent="0.25">
      <c r="A115" s="55" t="s">
        <v>30</v>
      </c>
      <c r="B115" s="55" t="s">
        <v>44</v>
      </c>
      <c r="C115" s="56" t="s">
        <v>45</v>
      </c>
      <c r="D115" s="29"/>
    </row>
    <row r="116" spans="1:4" x14ac:dyDescent="0.25">
      <c r="A116" s="55"/>
      <c r="B116" s="12" t="s">
        <v>194</v>
      </c>
      <c r="C116" s="53" t="s">
        <v>195</v>
      </c>
      <c r="D116" s="17">
        <f>5561+71</f>
        <v>5632</v>
      </c>
    </row>
    <row r="117" spans="1:4" x14ac:dyDescent="0.25">
      <c r="A117" s="55"/>
      <c r="B117" s="33" t="s">
        <v>196</v>
      </c>
      <c r="C117" s="54" t="s">
        <v>197</v>
      </c>
      <c r="D117" s="17">
        <f>5561+71</f>
        <v>5632</v>
      </c>
    </row>
    <row r="118" spans="1:4" x14ac:dyDescent="0.25">
      <c r="A118" s="55" t="s">
        <v>30</v>
      </c>
      <c r="B118" s="55" t="s">
        <v>46</v>
      </c>
      <c r="C118" s="56" t="s">
        <v>205</v>
      </c>
      <c r="D118" s="29"/>
    </row>
    <row r="119" spans="1:4" x14ac:dyDescent="0.25">
      <c r="A119" s="55"/>
      <c r="B119" s="12" t="s">
        <v>194</v>
      </c>
      <c r="C119" s="53" t="s">
        <v>195</v>
      </c>
      <c r="D119" s="17">
        <v>1051</v>
      </c>
    </row>
    <row r="120" spans="1:4" x14ac:dyDescent="0.25">
      <c r="A120" s="55"/>
      <c r="B120" s="33" t="s">
        <v>196</v>
      </c>
      <c r="C120" s="54" t="s">
        <v>197</v>
      </c>
      <c r="D120" s="17">
        <v>1051</v>
      </c>
    </row>
    <row r="121" spans="1:4" x14ac:dyDescent="0.25">
      <c r="A121" s="55" t="s">
        <v>30</v>
      </c>
      <c r="B121" s="55" t="s">
        <v>47</v>
      </c>
      <c r="C121" s="56" t="s">
        <v>269</v>
      </c>
      <c r="D121" s="29"/>
    </row>
    <row r="122" spans="1:4" x14ac:dyDescent="0.25">
      <c r="A122" s="55"/>
      <c r="B122" s="12" t="s">
        <v>194</v>
      </c>
      <c r="C122" s="53" t="s">
        <v>195</v>
      </c>
      <c r="D122" s="17">
        <v>1215</v>
      </c>
    </row>
    <row r="123" spans="1:4" x14ac:dyDescent="0.25">
      <c r="A123" s="55"/>
      <c r="B123" s="33" t="s">
        <v>196</v>
      </c>
      <c r="C123" s="54" t="s">
        <v>197</v>
      </c>
      <c r="D123" s="17">
        <v>1215</v>
      </c>
    </row>
    <row r="124" spans="1:4" hidden="1" x14ac:dyDescent="0.25">
      <c r="A124" s="55" t="s">
        <v>30</v>
      </c>
      <c r="B124" s="55" t="s">
        <v>48</v>
      </c>
      <c r="C124" s="56" t="s">
        <v>206</v>
      </c>
      <c r="D124" s="29"/>
    </row>
    <row r="125" spans="1:4" hidden="1" x14ac:dyDescent="0.25">
      <c r="A125" s="55"/>
      <c r="B125" s="12" t="s">
        <v>194</v>
      </c>
      <c r="C125" s="53" t="s">
        <v>195</v>
      </c>
      <c r="D125" s="17">
        <v>0</v>
      </c>
    </row>
    <row r="126" spans="1:4" hidden="1" x14ac:dyDescent="0.25">
      <c r="A126" s="55"/>
      <c r="B126" s="33" t="s">
        <v>196</v>
      </c>
      <c r="C126" s="54" t="s">
        <v>197</v>
      </c>
      <c r="D126" s="17">
        <v>0</v>
      </c>
    </row>
    <row r="127" spans="1:4" x14ac:dyDescent="0.25">
      <c r="A127" s="55" t="s">
        <v>30</v>
      </c>
      <c r="B127" s="55" t="s">
        <v>270</v>
      </c>
      <c r="C127" s="56" t="s">
        <v>271</v>
      </c>
      <c r="D127" s="29"/>
    </row>
    <row r="128" spans="1:4" x14ac:dyDescent="0.25">
      <c r="A128" s="55"/>
      <c r="B128" s="12" t="s">
        <v>194</v>
      </c>
      <c r="C128" s="53" t="s">
        <v>195</v>
      </c>
      <c r="D128" s="17">
        <f>34085-25</f>
        <v>34060</v>
      </c>
    </row>
    <row r="129" spans="1:4" x14ac:dyDescent="0.25">
      <c r="A129" s="55"/>
      <c r="B129" s="33" t="s">
        <v>196</v>
      </c>
      <c r="C129" s="54" t="s">
        <v>197</v>
      </c>
      <c r="D129" s="17">
        <f>34085-25</f>
        <v>34060</v>
      </c>
    </row>
    <row r="130" spans="1:4" x14ac:dyDescent="0.25">
      <c r="A130" s="55" t="s">
        <v>30</v>
      </c>
      <c r="B130" s="55" t="s">
        <v>49</v>
      </c>
      <c r="C130" s="56" t="s">
        <v>207</v>
      </c>
      <c r="D130" s="29"/>
    </row>
    <row r="131" spans="1:4" x14ac:dyDescent="0.25">
      <c r="A131" s="55"/>
      <c r="B131" s="12" t="s">
        <v>194</v>
      </c>
      <c r="C131" s="53" t="s">
        <v>195</v>
      </c>
      <c r="D131" s="17">
        <v>2132</v>
      </c>
    </row>
    <row r="132" spans="1:4" x14ac:dyDescent="0.25">
      <c r="A132" s="55"/>
      <c r="B132" s="33" t="s">
        <v>196</v>
      </c>
      <c r="C132" s="54" t="s">
        <v>197</v>
      </c>
      <c r="D132" s="17">
        <v>2132</v>
      </c>
    </row>
    <row r="133" spans="1:4" x14ac:dyDescent="0.25">
      <c r="A133" s="15" t="s">
        <v>30</v>
      </c>
      <c r="B133" s="15" t="s">
        <v>50</v>
      </c>
      <c r="C133" s="42" t="s">
        <v>208</v>
      </c>
      <c r="D133" s="16"/>
    </row>
    <row r="134" spans="1:4" x14ac:dyDescent="0.25">
      <c r="A134" s="15"/>
      <c r="B134" s="15" t="s">
        <v>194</v>
      </c>
      <c r="C134" s="25" t="s">
        <v>195</v>
      </c>
      <c r="D134" s="16">
        <f t="shared" ref="D134:D135" si="9">D137</f>
        <v>0</v>
      </c>
    </row>
    <row r="135" spans="1:4" x14ac:dyDescent="0.25">
      <c r="A135" s="15"/>
      <c r="B135" s="15" t="s">
        <v>196</v>
      </c>
      <c r="C135" s="25" t="s">
        <v>197</v>
      </c>
      <c r="D135" s="16">
        <f t="shared" si="9"/>
        <v>0</v>
      </c>
    </row>
    <row r="136" spans="1:4" x14ac:dyDescent="0.25">
      <c r="A136" s="12" t="s">
        <v>30</v>
      </c>
      <c r="B136" s="12" t="s">
        <v>164</v>
      </c>
      <c r="C136" s="57" t="s">
        <v>165</v>
      </c>
      <c r="D136" s="58"/>
    </row>
    <row r="137" spans="1:4" x14ac:dyDescent="0.25">
      <c r="A137" s="12"/>
      <c r="B137" s="12" t="s">
        <v>194</v>
      </c>
      <c r="C137" s="53" t="s">
        <v>195</v>
      </c>
      <c r="D137" s="17"/>
    </row>
    <row r="138" spans="1:4" x14ac:dyDescent="0.25">
      <c r="A138" s="12"/>
      <c r="B138" s="33" t="s">
        <v>196</v>
      </c>
      <c r="C138" s="54" t="s">
        <v>197</v>
      </c>
      <c r="D138" s="17"/>
    </row>
    <row r="139" spans="1:4" x14ac:dyDescent="0.25">
      <c r="A139" s="15" t="s">
        <v>30</v>
      </c>
      <c r="B139" s="15" t="s">
        <v>51</v>
      </c>
      <c r="C139" s="25" t="s">
        <v>209</v>
      </c>
      <c r="D139" s="27"/>
    </row>
    <row r="140" spans="1:4" x14ac:dyDescent="0.25">
      <c r="A140" s="15"/>
      <c r="B140" s="15" t="s">
        <v>194</v>
      </c>
      <c r="C140" s="25" t="s">
        <v>195</v>
      </c>
      <c r="D140" s="27">
        <f t="shared" ref="D140" si="10">D143+D146+D149+D152+D155+D158+D161+D164</f>
        <v>13993</v>
      </c>
    </row>
    <row r="141" spans="1:4" x14ac:dyDescent="0.25">
      <c r="A141" s="15"/>
      <c r="B141" s="15" t="s">
        <v>196</v>
      </c>
      <c r="C141" s="25" t="s">
        <v>197</v>
      </c>
      <c r="D141" s="27">
        <f>D144+D147+D150+D153+D156+D159+D162+D165</f>
        <v>13993</v>
      </c>
    </row>
    <row r="142" spans="1:4" x14ac:dyDescent="0.25">
      <c r="A142" s="18" t="s">
        <v>30</v>
      </c>
      <c r="B142" s="18" t="s">
        <v>52</v>
      </c>
      <c r="C142" s="59" t="s">
        <v>210</v>
      </c>
      <c r="D142" s="60"/>
    </row>
    <row r="143" spans="1:4" x14ac:dyDescent="0.25">
      <c r="A143" s="18"/>
      <c r="B143" s="12" t="s">
        <v>194</v>
      </c>
      <c r="C143" s="53" t="s">
        <v>195</v>
      </c>
      <c r="D143" s="17">
        <f>269-4</f>
        <v>265</v>
      </c>
    </row>
    <row r="144" spans="1:4" x14ac:dyDescent="0.25">
      <c r="A144" s="18"/>
      <c r="B144" s="33" t="s">
        <v>196</v>
      </c>
      <c r="C144" s="54" t="s">
        <v>197</v>
      </c>
      <c r="D144" s="17">
        <f>269-4</f>
        <v>265</v>
      </c>
    </row>
    <row r="145" spans="1:4" x14ac:dyDescent="0.25">
      <c r="A145" s="18" t="s">
        <v>30</v>
      </c>
      <c r="B145" s="18" t="s">
        <v>53</v>
      </c>
      <c r="C145" s="5" t="s">
        <v>54</v>
      </c>
      <c r="D145" s="17"/>
    </row>
    <row r="146" spans="1:4" x14ac:dyDescent="0.25">
      <c r="A146" s="18"/>
      <c r="B146" s="12" t="s">
        <v>194</v>
      </c>
      <c r="C146" s="53" t="s">
        <v>195</v>
      </c>
      <c r="D146" s="17">
        <f>10-1</f>
        <v>9</v>
      </c>
    </row>
    <row r="147" spans="1:4" x14ac:dyDescent="0.25">
      <c r="A147" s="18"/>
      <c r="B147" s="33" t="s">
        <v>196</v>
      </c>
      <c r="C147" s="54" t="s">
        <v>197</v>
      </c>
      <c r="D147" s="17">
        <f>10-1</f>
        <v>9</v>
      </c>
    </row>
    <row r="148" spans="1:4" x14ac:dyDescent="0.25">
      <c r="A148" s="18" t="s">
        <v>30</v>
      </c>
      <c r="B148" s="18" t="s">
        <v>55</v>
      </c>
      <c r="C148" s="5" t="s">
        <v>56</v>
      </c>
      <c r="D148" s="17"/>
    </row>
    <row r="149" spans="1:4" x14ac:dyDescent="0.25">
      <c r="A149" s="18"/>
      <c r="B149" s="12" t="s">
        <v>194</v>
      </c>
      <c r="C149" s="53" t="s">
        <v>195</v>
      </c>
      <c r="D149" s="17">
        <f>89-1</f>
        <v>88</v>
      </c>
    </row>
    <row r="150" spans="1:4" x14ac:dyDescent="0.25">
      <c r="A150" s="18"/>
      <c r="B150" s="33" t="s">
        <v>196</v>
      </c>
      <c r="C150" s="54" t="s">
        <v>197</v>
      </c>
      <c r="D150" s="17">
        <f>89-1</f>
        <v>88</v>
      </c>
    </row>
    <row r="151" spans="1:4" ht="25.5" x14ac:dyDescent="0.25">
      <c r="A151" s="18" t="s">
        <v>30</v>
      </c>
      <c r="B151" s="18" t="s">
        <v>57</v>
      </c>
      <c r="C151" s="5" t="s">
        <v>211</v>
      </c>
      <c r="D151" s="17"/>
    </row>
    <row r="152" spans="1:4" x14ac:dyDescent="0.25">
      <c r="A152" s="18"/>
      <c r="B152" s="12" t="s">
        <v>194</v>
      </c>
      <c r="C152" s="53" t="s">
        <v>195</v>
      </c>
      <c r="D152" s="17">
        <f>5-1</f>
        <v>4</v>
      </c>
    </row>
    <row r="153" spans="1:4" x14ac:dyDescent="0.25">
      <c r="A153" s="18"/>
      <c r="B153" s="33" t="s">
        <v>196</v>
      </c>
      <c r="C153" s="54" t="s">
        <v>197</v>
      </c>
      <c r="D153" s="17">
        <f>5-1</f>
        <v>4</v>
      </c>
    </row>
    <row r="154" spans="1:4" x14ac:dyDescent="0.25">
      <c r="A154" s="18" t="s">
        <v>30</v>
      </c>
      <c r="B154" s="18" t="s">
        <v>169</v>
      </c>
      <c r="C154" s="5" t="s">
        <v>170</v>
      </c>
      <c r="D154" s="17"/>
    </row>
    <row r="155" spans="1:4" x14ac:dyDescent="0.25">
      <c r="A155" s="18"/>
      <c r="B155" s="12" t="s">
        <v>194</v>
      </c>
      <c r="C155" s="53" t="s">
        <v>195</v>
      </c>
      <c r="D155" s="17"/>
    </row>
    <row r="156" spans="1:4" x14ac:dyDescent="0.25">
      <c r="A156" s="18"/>
      <c r="B156" s="33" t="s">
        <v>196</v>
      </c>
      <c r="C156" s="54" t="s">
        <v>197</v>
      </c>
      <c r="D156" s="17"/>
    </row>
    <row r="157" spans="1:4" x14ac:dyDescent="0.25">
      <c r="A157" s="18" t="s">
        <v>30</v>
      </c>
      <c r="B157" s="18" t="s">
        <v>58</v>
      </c>
      <c r="C157" s="5" t="s">
        <v>212</v>
      </c>
      <c r="D157" s="17"/>
    </row>
    <row r="158" spans="1:4" x14ac:dyDescent="0.25">
      <c r="A158" s="18"/>
      <c r="B158" s="12" t="s">
        <v>194</v>
      </c>
      <c r="C158" s="53" t="s">
        <v>195</v>
      </c>
      <c r="D158" s="17">
        <f>16-1</f>
        <v>15</v>
      </c>
    </row>
    <row r="159" spans="1:4" x14ac:dyDescent="0.25">
      <c r="A159" s="18"/>
      <c r="B159" s="33" t="s">
        <v>196</v>
      </c>
      <c r="C159" s="54" t="s">
        <v>197</v>
      </c>
      <c r="D159" s="17">
        <f>16-1</f>
        <v>15</v>
      </c>
    </row>
    <row r="160" spans="1:4" x14ac:dyDescent="0.25">
      <c r="A160" s="12" t="s">
        <v>30</v>
      </c>
      <c r="B160" s="12" t="s">
        <v>162</v>
      </c>
      <c r="C160" s="61" t="s">
        <v>163</v>
      </c>
      <c r="D160" s="62"/>
    </row>
    <row r="161" spans="1:4" x14ac:dyDescent="0.25">
      <c r="A161" s="12"/>
      <c r="B161" s="12" t="s">
        <v>194</v>
      </c>
      <c r="C161" s="53" t="s">
        <v>195</v>
      </c>
      <c r="D161" s="17">
        <f>13603+9</f>
        <v>13612</v>
      </c>
    </row>
    <row r="162" spans="1:4" x14ac:dyDescent="0.25">
      <c r="A162" s="12"/>
      <c r="B162" s="33" t="s">
        <v>196</v>
      </c>
      <c r="C162" s="54" t="s">
        <v>197</v>
      </c>
      <c r="D162" s="17">
        <f>13603+9</f>
        <v>13612</v>
      </c>
    </row>
    <row r="163" spans="1:4" x14ac:dyDescent="0.25">
      <c r="A163" s="12" t="s">
        <v>30</v>
      </c>
      <c r="B163" s="12" t="s">
        <v>171</v>
      </c>
      <c r="C163" s="61" t="s">
        <v>172</v>
      </c>
      <c r="D163" s="62"/>
    </row>
    <row r="164" spans="1:4" x14ac:dyDescent="0.25">
      <c r="A164" s="12"/>
      <c r="B164" s="12" t="s">
        <v>194</v>
      </c>
      <c r="C164" s="53" t="s">
        <v>195</v>
      </c>
      <c r="D164" s="17"/>
    </row>
    <row r="165" spans="1:4" x14ac:dyDescent="0.25">
      <c r="A165" s="12"/>
      <c r="B165" s="33" t="s">
        <v>196</v>
      </c>
      <c r="C165" s="54" t="s">
        <v>197</v>
      </c>
      <c r="D165" s="17"/>
    </row>
    <row r="166" spans="1:4" x14ac:dyDescent="0.25">
      <c r="A166" s="15" t="s">
        <v>30</v>
      </c>
      <c r="B166" s="43">
        <v>20</v>
      </c>
      <c r="C166" s="25" t="s">
        <v>213</v>
      </c>
      <c r="D166" s="27"/>
    </row>
    <row r="167" spans="1:4" x14ac:dyDescent="0.25">
      <c r="A167" s="15"/>
      <c r="B167" s="15" t="s">
        <v>194</v>
      </c>
      <c r="C167" s="25" t="s">
        <v>195</v>
      </c>
      <c r="D167" s="27">
        <f t="shared" ref="D167" si="11">D170+D206+D203+D212+D227+D239+D248+D251+D254+D257+D260+D263+D266+D269+D272+D278+D281</f>
        <v>175825</v>
      </c>
    </row>
    <row r="168" spans="1:4" x14ac:dyDescent="0.25">
      <c r="A168" s="15"/>
      <c r="B168" s="15" t="s">
        <v>196</v>
      </c>
      <c r="C168" s="25" t="s">
        <v>197</v>
      </c>
      <c r="D168" s="27">
        <f>D171+D207+D204+D213+D228+D240+D249+D252+D255+D258+D261+D264+D267+D270+D273+D279+D282</f>
        <v>175825</v>
      </c>
    </row>
    <row r="169" spans="1:4" x14ac:dyDescent="0.25">
      <c r="A169" s="15" t="s">
        <v>30</v>
      </c>
      <c r="B169" s="43" t="s">
        <v>59</v>
      </c>
      <c r="C169" s="2" t="s">
        <v>214</v>
      </c>
      <c r="D169" s="16"/>
    </row>
    <row r="170" spans="1:4" x14ac:dyDescent="0.25">
      <c r="A170" s="15"/>
      <c r="B170" s="15" t="s">
        <v>194</v>
      </c>
      <c r="C170" s="25" t="s">
        <v>195</v>
      </c>
      <c r="D170" s="16">
        <f t="shared" ref="D170:D171" si="12">D173+D176+D179+D182+D185+D188+D191+D194+D197+D200</f>
        <v>56202</v>
      </c>
    </row>
    <row r="171" spans="1:4" x14ac:dyDescent="0.25">
      <c r="A171" s="15"/>
      <c r="B171" s="15" t="s">
        <v>196</v>
      </c>
      <c r="C171" s="25" t="s">
        <v>197</v>
      </c>
      <c r="D171" s="16">
        <f t="shared" si="12"/>
        <v>56202</v>
      </c>
    </row>
    <row r="172" spans="1:4" x14ac:dyDescent="0.25">
      <c r="A172" s="18" t="s">
        <v>30</v>
      </c>
      <c r="B172" s="11" t="s">
        <v>60</v>
      </c>
      <c r="C172" s="5" t="s">
        <v>61</v>
      </c>
      <c r="D172" s="63"/>
    </row>
    <row r="173" spans="1:4" x14ac:dyDescent="0.25">
      <c r="A173" s="18"/>
      <c r="B173" s="12" t="s">
        <v>194</v>
      </c>
      <c r="C173" s="53" t="s">
        <v>195</v>
      </c>
      <c r="D173" s="86">
        <v>992</v>
      </c>
    </row>
    <row r="174" spans="1:4" x14ac:dyDescent="0.25">
      <c r="A174" s="18"/>
      <c r="B174" s="33" t="s">
        <v>196</v>
      </c>
      <c r="C174" s="54" t="s">
        <v>197</v>
      </c>
      <c r="D174" s="86">
        <v>992</v>
      </c>
    </row>
    <row r="175" spans="1:4" x14ac:dyDescent="0.25">
      <c r="A175" s="18" t="s">
        <v>30</v>
      </c>
      <c r="B175" s="11" t="s">
        <v>62</v>
      </c>
      <c r="C175" s="5" t="s">
        <v>215</v>
      </c>
      <c r="D175" s="63"/>
    </row>
    <row r="176" spans="1:4" x14ac:dyDescent="0.25">
      <c r="A176" s="18"/>
      <c r="B176" s="12" t="s">
        <v>194</v>
      </c>
      <c r="C176" s="53" t="s">
        <v>195</v>
      </c>
      <c r="D176" s="17">
        <v>315</v>
      </c>
    </row>
    <row r="177" spans="1:4" x14ac:dyDescent="0.25">
      <c r="A177" s="18"/>
      <c r="B177" s="33" t="s">
        <v>196</v>
      </c>
      <c r="C177" s="54" t="s">
        <v>197</v>
      </c>
      <c r="D177" s="17">
        <v>315</v>
      </c>
    </row>
    <row r="178" spans="1:4" x14ac:dyDescent="0.25">
      <c r="A178" s="18" t="s">
        <v>30</v>
      </c>
      <c r="B178" s="11" t="s">
        <v>63</v>
      </c>
      <c r="C178" s="5" t="s">
        <v>216</v>
      </c>
      <c r="D178" s="63"/>
    </row>
    <row r="179" spans="1:4" x14ac:dyDescent="0.25">
      <c r="A179" s="18"/>
      <c r="B179" s="12" t="s">
        <v>194</v>
      </c>
      <c r="C179" s="53" t="s">
        <v>195</v>
      </c>
      <c r="D179" s="17">
        <v>11033</v>
      </c>
    </row>
    <row r="180" spans="1:4" x14ac:dyDescent="0.25">
      <c r="A180" s="18"/>
      <c r="B180" s="33" t="s">
        <v>196</v>
      </c>
      <c r="C180" s="54" t="s">
        <v>197</v>
      </c>
      <c r="D180" s="17">
        <v>11033</v>
      </c>
    </row>
    <row r="181" spans="1:4" x14ac:dyDescent="0.25">
      <c r="A181" s="18" t="s">
        <v>30</v>
      </c>
      <c r="B181" s="11" t="s">
        <v>64</v>
      </c>
      <c r="C181" s="5" t="s">
        <v>217</v>
      </c>
      <c r="D181" s="63"/>
    </row>
    <row r="182" spans="1:4" x14ac:dyDescent="0.25">
      <c r="A182" s="18"/>
      <c r="B182" s="12" t="s">
        <v>194</v>
      </c>
      <c r="C182" s="53" t="s">
        <v>195</v>
      </c>
      <c r="D182" s="17">
        <v>1075</v>
      </c>
    </row>
    <row r="183" spans="1:4" x14ac:dyDescent="0.25">
      <c r="A183" s="18"/>
      <c r="B183" s="33" t="s">
        <v>196</v>
      </c>
      <c r="C183" s="54" t="s">
        <v>197</v>
      </c>
      <c r="D183" s="17">
        <v>1075</v>
      </c>
    </row>
    <row r="184" spans="1:4" x14ac:dyDescent="0.25">
      <c r="A184" s="18" t="s">
        <v>30</v>
      </c>
      <c r="B184" s="11" t="s">
        <v>65</v>
      </c>
      <c r="C184" s="5" t="s">
        <v>218</v>
      </c>
      <c r="D184" s="63"/>
    </row>
    <row r="185" spans="1:4" x14ac:dyDescent="0.25">
      <c r="A185" s="18"/>
      <c r="B185" s="12" t="s">
        <v>194</v>
      </c>
      <c r="C185" s="53" t="s">
        <v>195</v>
      </c>
      <c r="D185" s="17">
        <v>12333</v>
      </c>
    </row>
    <row r="186" spans="1:4" x14ac:dyDescent="0.25">
      <c r="A186" s="18"/>
      <c r="B186" s="33" t="s">
        <v>196</v>
      </c>
      <c r="C186" s="54" t="s">
        <v>197</v>
      </c>
      <c r="D186" s="17">
        <v>12333</v>
      </c>
    </row>
    <row r="187" spans="1:4" x14ac:dyDescent="0.25">
      <c r="A187" s="18" t="s">
        <v>30</v>
      </c>
      <c r="B187" s="11" t="s">
        <v>66</v>
      </c>
      <c r="C187" s="5" t="s">
        <v>67</v>
      </c>
      <c r="D187" s="63"/>
    </row>
    <row r="188" spans="1:4" x14ac:dyDescent="0.25">
      <c r="A188" s="18"/>
      <c r="B188" s="12" t="s">
        <v>194</v>
      </c>
      <c r="C188" s="53" t="s">
        <v>195</v>
      </c>
      <c r="D188" s="17">
        <v>2789</v>
      </c>
    </row>
    <row r="189" spans="1:4" x14ac:dyDescent="0.25">
      <c r="A189" s="18"/>
      <c r="B189" s="33" t="s">
        <v>196</v>
      </c>
      <c r="C189" s="54" t="s">
        <v>197</v>
      </c>
      <c r="D189" s="17">
        <v>2789</v>
      </c>
    </row>
    <row r="190" spans="1:4" x14ac:dyDescent="0.25">
      <c r="A190" s="18" t="s">
        <v>30</v>
      </c>
      <c r="B190" s="11" t="s">
        <v>68</v>
      </c>
      <c r="C190" s="5" t="s">
        <v>69</v>
      </c>
      <c r="D190" s="63"/>
    </row>
    <row r="191" spans="1:4" x14ac:dyDescent="0.25">
      <c r="A191" s="18"/>
      <c r="B191" s="12" t="s">
        <v>194</v>
      </c>
      <c r="C191" s="53" t="s">
        <v>195</v>
      </c>
      <c r="D191" s="17">
        <v>80</v>
      </c>
    </row>
    <row r="192" spans="1:4" x14ac:dyDescent="0.25">
      <c r="A192" s="18"/>
      <c r="B192" s="33" t="s">
        <v>196</v>
      </c>
      <c r="C192" s="54" t="s">
        <v>197</v>
      </c>
      <c r="D192" s="17">
        <v>80</v>
      </c>
    </row>
    <row r="193" spans="1:4" x14ac:dyDescent="0.25">
      <c r="A193" s="18" t="s">
        <v>30</v>
      </c>
      <c r="B193" s="11" t="s">
        <v>70</v>
      </c>
      <c r="C193" s="5" t="s">
        <v>219</v>
      </c>
      <c r="D193" s="63"/>
    </row>
    <row r="194" spans="1:4" x14ac:dyDescent="0.25">
      <c r="A194" s="18"/>
      <c r="B194" s="12" t="s">
        <v>194</v>
      </c>
      <c r="C194" s="53" t="s">
        <v>195</v>
      </c>
      <c r="D194" s="17">
        <v>3825</v>
      </c>
    </row>
    <row r="195" spans="1:4" x14ac:dyDescent="0.25">
      <c r="A195" s="18"/>
      <c r="B195" s="33" t="s">
        <v>196</v>
      </c>
      <c r="C195" s="54" t="s">
        <v>197</v>
      </c>
      <c r="D195" s="17">
        <v>3825</v>
      </c>
    </row>
    <row r="196" spans="1:4" x14ac:dyDescent="0.25">
      <c r="A196" s="18" t="s">
        <v>30</v>
      </c>
      <c r="B196" s="11" t="s">
        <v>71</v>
      </c>
      <c r="C196" s="5" t="s">
        <v>220</v>
      </c>
      <c r="D196" s="63"/>
    </row>
    <row r="197" spans="1:4" x14ac:dyDescent="0.25">
      <c r="A197" s="18"/>
      <c r="B197" s="12" t="s">
        <v>194</v>
      </c>
      <c r="C197" s="53" t="s">
        <v>195</v>
      </c>
      <c r="D197" s="17">
        <v>8652</v>
      </c>
    </row>
    <row r="198" spans="1:4" x14ac:dyDescent="0.25">
      <c r="A198" s="18"/>
      <c r="B198" s="33" t="s">
        <v>196</v>
      </c>
      <c r="C198" s="54" t="s">
        <v>197</v>
      </c>
      <c r="D198" s="17">
        <v>8652</v>
      </c>
    </row>
    <row r="199" spans="1:4" x14ac:dyDescent="0.25">
      <c r="A199" s="18" t="s">
        <v>30</v>
      </c>
      <c r="B199" s="11" t="s">
        <v>72</v>
      </c>
      <c r="C199" s="5" t="s">
        <v>221</v>
      </c>
      <c r="D199" s="63"/>
    </row>
    <row r="200" spans="1:4" x14ac:dyDescent="0.25">
      <c r="A200" s="18"/>
      <c r="B200" s="12" t="s">
        <v>194</v>
      </c>
      <c r="C200" s="53" t="s">
        <v>195</v>
      </c>
      <c r="D200" s="17">
        <v>15108</v>
      </c>
    </row>
    <row r="201" spans="1:4" x14ac:dyDescent="0.25">
      <c r="A201" s="18"/>
      <c r="B201" s="33" t="s">
        <v>196</v>
      </c>
      <c r="C201" s="54" t="s">
        <v>197</v>
      </c>
      <c r="D201" s="17">
        <v>15108</v>
      </c>
    </row>
    <row r="202" spans="1:4" x14ac:dyDescent="0.25">
      <c r="A202" s="28" t="s">
        <v>30</v>
      </c>
      <c r="B202" s="44" t="s">
        <v>73</v>
      </c>
      <c r="C202" s="6" t="s">
        <v>222</v>
      </c>
      <c r="D202" s="20"/>
    </row>
    <row r="203" spans="1:4" x14ac:dyDescent="0.25">
      <c r="A203" s="28"/>
      <c r="B203" s="15" t="s">
        <v>194</v>
      </c>
      <c r="C203" s="25" t="s">
        <v>195</v>
      </c>
      <c r="D203" s="20">
        <v>5502</v>
      </c>
    </row>
    <row r="204" spans="1:4" x14ac:dyDescent="0.25">
      <c r="A204" s="28"/>
      <c r="B204" s="15" t="s">
        <v>196</v>
      </c>
      <c r="C204" s="25" t="s">
        <v>197</v>
      </c>
      <c r="D204" s="20">
        <v>5502</v>
      </c>
    </row>
    <row r="205" spans="1:4" x14ac:dyDescent="0.25">
      <c r="A205" s="15" t="s">
        <v>30</v>
      </c>
      <c r="B205" s="45" t="s">
        <v>74</v>
      </c>
      <c r="C205" s="2" t="s">
        <v>223</v>
      </c>
      <c r="D205" s="16"/>
    </row>
    <row r="206" spans="1:4" x14ac:dyDescent="0.25">
      <c r="A206" s="15"/>
      <c r="B206" s="15" t="s">
        <v>194</v>
      </c>
      <c r="C206" s="25" t="s">
        <v>195</v>
      </c>
      <c r="D206" s="16">
        <f t="shared" ref="D206:D207" si="13">D209</f>
        <v>360</v>
      </c>
    </row>
    <row r="207" spans="1:4" x14ac:dyDescent="0.25">
      <c r="A207" s="15"/>
      <c r="B207" s="15" t="s">
        <v>196</v>
      </c>
      <c r="C207" s="25" t="s">
        <v>197</v>
      </c>
      <c r="D207" s="20">
        <f t="shared" si="13"/>
        <v>360</v>
      </c>
    </row>
    <row r="208" spans="1:4" x14ac:dyDescent="0.25">
      <c r="A208" s="18" t="s">
        <v>30</v>
      </c>
      <c r="B208" s="11" t="s">
        <v>75</v>
      </c>
      <c r="C208" s="5" t="s">
        <v>224</v>
      </c>
      <c r="D208" s="17"/>
    </row>
    <row r="209" spans="1:4" x14ac:dyDescent="0.25">
      <c r="A209" s="18"/>
      <c r="B209" s="12" t="s">
        <v>194</v>
      </c>
      <c r="C209" s="53" t="s">
        <v>195</v>
      </c>
      <c r="D209" s="17">
        <v>360</v>
      </c>
    </row>
    <row r="210" spans="1:4" x14ac:dyDescent="0.25">
      <c r="A210" s="18"/>
      <c r="B210" s="33" t="s">
        <v>196</v>
      </c>
      <c r="C210" s="54" t="s">
        <v>197</v>
      </c>
      <c r="D210" s="17">
        <v>360</v>
      </c>
    </row>
    <row r="211" spans="1:4" x14ac:dyDescent="0.25">
      <c r="A211" s="15" t="s">
        <v>30</v>
      </c>
      <c r="B211" s="43" t="s">
        <v>76</v>
      </c>
      <c r="C211" s="2" t="s">
        <v>77</v>
      </c>
      <c r="D211" s="16"/>
    </row>
    <row r="212" spans="1:4" x14ac:dyDescent="0.25">
      <c r="A212" s="15"/>
      <c r="B212" s="15" t="s">
        <v>194</v>
      </c>
      <c r="C212" s="25" t="s">
        <v>195</v>
      </c>
      <c r="D212" s="16">
        <f t="shared" ref="D212:D213" si="14">D215+D218+D221+D224</f>
        <v>819</v>
      </c>
    </row>
    <row r="213" spans="1:4" x14ac:dyDescent="0.25">
      <c r="A213" s="15"/>
      <c r="B213" s="15" t="s">
        <v>196</v>
      </c>
      <c r="C213" s="25" t="s">
        <v>197</v>
      </c>
      <c r="D213" s="16">
        <f t="shared" si="14"/>
        <v>819</v>
      </c>
    </row>
    <row r="214" spans="1:4" x14ac:dyDescent="0.25">
      <c r="A214" s="18" t="s">
        <v>30</v>
      </c>
      <c r="B214" s="11" t="s">
        <v>78</v>
      </c>
      <c r="C214" s="5" t="s">
        <v>79</v>
      </c>
      <c r="D214" s="17"/>
    </row>
    <row r="215" spans="1:4" x14ac:dyDescent="0.25">
      <c r="A215" s="18"/>
      <c r="B215" s="12" t="s">
        <v>194</v>
      </c>
      <c r="C215" s="53" t="s">
        <v>195</v>
      </c>
      <c r="D215" s="17">
        <v>7</v>
      </c>
    </row>
    <row r="216" spans="1:4" x14ac:dyDescent="0.25">
      <c r="A216" s="18"/>
      <c r="B216" s="33" t="s">
        <v>196</v>
      </c>
      <c r="C216" s="54" t="s">
        <v>197</v>
      </c>
      <c r="D216" s="17">
        <v>7</v>
      </c>
    </row>
    <row r="217" spans="1:4" x14ac:dyDescent="0.25">
      <c r="A217" s="18" t="s">
        <v>30</v>
      </c>
      <c r="B217" s="11" t="s">
        <v>80</v>
      </c>
      <c r="C217" s="5" t="s">
        <v>81</v>
      </c>
      <c r="D217" s="17"/>
    </row>
    <row r="218" spans="1:4" x14ac:dyDescent="0.25">
      <c r="A218" s="18"/>
      <c r="B218" s="12" t="s">
        <v>194</v>
      </c>
      <c r="C218" s="53" t="s">
        <v>195</v>
      </c>
      <c r="D218" s="17">
        <v>69</v>
      </c>
    </row>
    <row r="219" spans="1:4" x14ac:dyDescent="0.25">
      <c r="A219" s="18"/>
      <c r="B219" s="33" t="s">
        <v>196</v>
      </c>
      <c r="C219" s="54" t="s">
        <v>197</v>
      </c>
      <c r="D219" s="17">
        <v>69</v>
      </c>
    </row>
    <row r="220" spans="1:4" x14ac:dyDescent="0.25">
      <c r="A220" s="18" t="s">
        <v>30</v>
      </c>
      <c r="B220" s="11" t="s">
        <v>82</v>
      </c>
      <c r="C220" s="5" t="s">
        <v>83</v>
      </c>
      <c r="D220" s="17"/>
    </row>
    <row r="221" spans="1:4" x14ac:dyDescent="0.25">
      <c r="A221" s="18"/>
      <c r="B221" s="12" t="s">
        <v>194</v>
      </c>
      <c r="C221" s="53" t="s">
        <v>195</v>
      </c>
      <c r="D221" s="17">
        <v>701</v>
      </c>
    </row>
    <row r="222" spans="1:4" x14ac:dyDescent="0.25">
      <c r="A222" s="18"/>
      <c r="B222" s="33" t="s">
        <v>196</v>
      </c>
      <c r="C222" s="54" t="s">
        <v>197</v>
      </c>
      <c r="D222" s="17">
        <v>701</v>
      </c>
    </row>
    <row r="223" spans="1:4" x14ac:dyDescent="0.25">
      <c r="A223" s="18" t="s">
        <v>30</v>
      </c>
      <c r="B223" s="11" t="s">
        <v>84</v>
      </c>
      <c r="C223" s="5" t="s">
        <v>225</v>
      </c>
      <c r="D223" s="17"/>
    </row>
    <row r="224" spans="1:4" x14ac:dyDescent="0.25">
      <c r="A224" s="18"/>
      <c r="B224" s="12" t="s">
        <v>194</v>
      </c>
      <c r="C224" s="53" t="s">
        <v>195</v>
      </c>
      <c r="D224" s="17">
        <v>42</v>
      </c>
    </row>
    <row r="225" spans="1:4" x14ac:dyDescent="0.25">
      <c r="A225" s="18"/>
      <c r="B225" s="33" t="s">
        <v>196</v>
      </c>
      <c r="C225" s="54" t="s">
        <v>197</v>
      </c>
      <c r="D225" s="17">
        <v>42</v>
      </c>
    </row>
    <row r="226" spans="1:4" x14ac:dyDescent="0.25">
      <c r="A226" s="15" t="s">
        <v>30</v>
      </c>
      <c r="B226" s="43" t="s">
        <v>85</v>
      </c>
      <c r="C226" s="2" t="s">
        <v>86</v>
      </c>
      <c r="D226" s="16"/>
    </row>
    <row r="227" spans="1:4" x14ac:dyDescent="0.25">
      <c r="A227" s="15"/>
      <c r="B227" s="15" t="s">
        <v>194</v>
      </c>
      <c r="C227" s="25" t="s">
        <v>195</v>
      </c>
      <c r="D227" s="16">
        <f t="shared" ref="D227:D228" si="15">D230+D233+D236</f>
        <v>2247</v>
      </c>
    </row>
    <row r="228" spans="1:4" x14ac:dyDescent="0.25">
      <c r="A228" s="15"/>
      <c r="B228" s="15" t="s">
        <v>196</v>
      </c>
      <c r="C228" s="25" t="s">
        <v>197</v>
      </c>
      <c r="D228" s="16">
        <f t="shared" si="15"/>
        <v>2247</v>
      </c>
    </row>
    <row r="229" spans="1:4" x14ac:dyDescent="0.25">
      <c r="A229" s="18" t="s">
        <v>30</v>
      </c>
      <c r="B229" s="11" t="s">
        <v>87</v>
      </c>
      <c r="C229" s="5" t="s">
        <v>226</v>
      </c>
      <c r="D229" s="17"/>
    </row>
    <row r="230" spans="1:4" x14ac:dyDescent="0.25">
      <c r="A230" s="18"/>
      <c r="B230" s="12" t="s">
        <v>194</v>
      </c>
      <c r="C230" s="53" t="s">
        <v>195</v>
      </c>
      <c r="D230" s="17">
        <v>440</v>
      </c>
    </row>
    <row r="231" spans="1:4" x14ac:dyDescent="0.25">
      <c r="A231" s="18"/>
      <c r="B231" s="33" t="s">
        <v>196</v>
      </c>
      <c r="C231" s="54" t="s">
        <v>197</v>
      </c>
      <c r="D231" s="17">
        <v>440</v>
      </c>
    </row>
    <row r="232" spans="1:4" x14ac:dyDescent="0.25">
      <c r="A232" s="18" t="s">
        <v>30</v>
      </c>
      <c r="B232" s="11" t="s">
        <v>88</v>
      </c>
      <c r="C232" s="5" t="s">
        <v>227</v>
      </c>
      <c r="D232" s="17"/>
    </row>
    <row r="233" spans="1:4" x14ac:dyDescent="0.25">
      <c r="A233" s="18"/>
      <c r="B233" s="12" t="s">
        <v>194</v>
      </c>
      <c r="C233" s="53" t="s">
        <v>195</v>
      </c>
      <c r="D233" s="17">
        <f>127-100</f>
        <v>27</v>
      </c>
    </row>
    <row r="234" spans="1:4" x14ac:dyDescent="0.25">
      <c r="A234" s="18"/>
      <c r="B234" s="33" t="s">
        <v>196</v>
      </c>
      <c r="C234" s="54" t="s">
        <v>197</v>
      </c>
      <c r="D234" s="17">
        <f>127-100</f>
        <v>27</v>
      </c>
    </row>
    <row r="235" spans="1:4" x14ac:dyDescent="0.25">
      <c r="A235" s="18" t="s">
        <v>30</v>
      </c>
      <c r="B235" s="11" t="s">
        <v>89</v>
      </c>
      <c r="C235" s="5" t="s">
        <v>90</v>
      </c>
      <c r="D235" s="17"/>
    </row>
    <row r="236" spans="1:4" x14ac:dyDescent="0.25">
      <c r="A236" s="18"/>
      <c r="B236" s="12" t="s">
        <v>194</v>
      </c>
      <c r="C236" s="53" t="s">
        <v>195</v>
      </c>
      <c r="D236" s="17">
        <f>1680+100</f>
        <v>1780</v>
      </c>
    </row>
    <row r="237" spans="1:4" x14ac:dyDescent="0.25">
      <c r="A237" s="18"/>
      <c r="B237" s="33" t="s">
        <v>196</v>
      </c>
      <c r="C237" s="54" t="s">
        <v>197</v>
      </c>
      <c r="D237" s="17">
        <f>1680+100</f>
        <v>1780</v>
      </c>
    </row>
    <row r="238" spans="1:4" x14ac:dyDescent="0.25">
      <c r="A238" s="15" t="s">
        <v>30</v>
      </c>
      <c r="B238" s="43" t="s">
        <v>91</v>
      </c>
      <c r="C238" s="2" t="s">
        <v>228</v>
      </c>
      <c r="D238" s="16"/>
    </row>
    <row r="239" spans="1:4" x14ac:dyDescent="0.25">
      <c r="A239" s="15"/>
      <c r="B239" s="15" t="s">
        <v>194</v>
      </c>
      <c r="C239" s="25" t="s">
        <v>195</v>
      </c>
      <c r="D239" s="16">
        <f t="shared" ref="D239:D240" si="16">D242+D245</f>
        <v>1205</v>
      </c>
    </row>
    <row r="240" spans="1:4" x14ac:dyDescent="0.25">
      <c r="A240" s="15"/>
      <c r="B240" s="15" t="s">
        <v>196</v>
      </c>
      <c r="C240" s="25" t="s">
        <v>197</v>
      </c>
      <c r="D240" s="16">
        <f t="shared" si="16"/>
        <v>1205</v>
      </c>
    </row>
    <row r="241" spans="1:4" x14ac:dyDescent="0.25">
      <c r="A241" s="18" t="s">
        <v>30</v>
      </c>
      <c r="B241" s="11" t="s">
        <v>92</v>
      </c>
      <c r="C241" s="5" t="s">
        <v>229</v>
      </c>
      <c r="D241" s="17"/>
    </row>
    <row r="242" spans="1:4" x14ac:dyDescent="0.25">
      <c r="A242" s="18"/>
      <c r="B242" s="12" t="s">
        <v>194</v>
      </c>
      <c r="C242" s="53" t="s">
        <v>195</v>
      </c>
      <c r="D242" s="17">
        <v>1142</v>
      </c>
    </row>
    <row r="243" spans="1:4" x14ac:dyDescent="0.25">
      <c r="A243" s="18"/>
      <c r="B243" s="33" t="s">
        <v>196</v>
      </c>
      <c r="C243" s="54" t="s">
        <v>197</v>
      </c>
      <c r="D243" s="17">
        <v>1142</v>
      </c>
    </row>
    <row r="244" spans="1:4" x14ac:dyDescent="0.25">
      <c r="A244" s="18" t="s">
        <v>30</v>
      </c>
      <c r="B244" s="11" t="s">
        <v>93</v>
      </c>
      <c r="C244" s="5" t="s">
        <v>230</v>
      </c>
      <c r="D244" s="17"/>
    </row>
    <row r="245" spans="1:4" x14ac:dyDescent="0.25">
      <c r="A245" s="18"/>
      <c r="B245" s="12" t="s">
        <v>194</v>
      </c>
      <c r="C245" s="53" t="s">
        <v>195</v>
      </c>
      <c r="D245" s="17">
        <v>63</v>
      </c>
    </row>
    <row r="246" spans="1:4" x14ac:dyDescent="0.25">
      <c r="A246" s="18"/>
      <c r="B246" s="33" t="s">
        <v>196</v>
      </c>
      <c r="C246" s="54" t="s">
        <v>197</v>
      </c>
      <c r="D246" s="17">
        <v>63</v>
      </c>
    </row>
    <row r="247" spans="1:4" x14ac:dyDescent="0.25">
      <c r="A247" s="28" t="s">
        <v>30</v>
      </c>
      <c r="B247" s="44" t="s">
        <v>94</v>
      </c>
      <c r="C247" s="6" t="s">
        <v>95</v>
      </c>
      <c r="D247" s="20"/>
    </row>
    <row r="248" spans="1:4" x14ac:dyDescent="0.25">
      <c r="A248" s="28"/>
      <c r="B248" s="15" t="s">
        <v>194</v>
      </c>
      <c r="C248" s="25" t="s">
        <v>195</v>
      </c>
      <c r="D248" s="20">
        <v>615</v>
      </c>
    </row>
    <row r="249" spans="1:4" x14ac:dyDescent="0.25">
      <c r="A249" s="28"/>
      <c r="B249" s="15" t="s">
        <v>196</v>
      </c>
      <c r="C249" s="25" t="s">
        <v>197</v>
      </c>
      <c r="D249" s="20">
        <v>615</v>
      </c>
    </row>
    <row r="250" spans="1:4" x14ac:dyDescent="0.25">
      <c r="A250" s="28" t="s">
        <v>30</v>
      </c>
      <c r="B250" s="44" t="s">
        <v>96</v>
      </c>
      <c r="C250" s="6" t="s">
        <v>231</v>
      </c>
      <c r="D250" s="20"/>
    </row>
    <row r="251" spans="1:4" x14ac:dyDescent="0.25">
      <c r="A251" s="28"/>
      <c r="B251" s="15" t="s">
        <v>194</v>
      </c>
      <c r="C251" s="25" t="s">
        <v>195</v>
      </c>
      <c r="D251" s="20">
        <v>158</v>
      </c>
    </row>
    <row r="252" spans="1:4" x14ac:dyDescent="0.25">
      <c r="A252" s="28"/>
      <c r="B252" s="15" t="s">
        <v>196</v>
      </c>
      <c r="C252" s="25" t="s">
        <v>197</v>
      </c>
      <c r="D252" s="20">
        <v>158</v>
      </c>
    </row>
    <row r="253" spans="1:4" x14ac:dyDescent="0.25">
      <c r="A253" s="28" t="s">
        <v>30</v>
      </c>
      <c r="B253" s="44" t="s">
        <v>97</v>
      </c>
      <c r="C253" s="6" t="s">
        <v>232</v>
      </c>
      <c r="D253" s="20"/>
    </row>
    <row r="254" spans="1:4" x14ac:dyDescent="0.25">
      <c r="A254" s="28"/>
      <c r="B254" s="15" t="s">
        <v>194</v>
      </c>
      <c r="C254" s="25" t="s">
        <v>195</v>
      </c>
      <c r="D254" s="20">
        <v>951</v>
      </c>
    </row>
    <row r="255" spans="1:4" x14ac:dyDescent="0.25">
      <c r="A255" s="28"/>
      <c r="B255" s="15" t="s">
        <v>196</v>
      </c>
      <c r="C255" s="25" t="s">
        <v>197</v>
      </c>
      <c r="D255" s="20">
        <v>951</v>
      </c>
    </row>
    <row r="256" spans="1:4" x14ac:dyDescent="0.25">
      <c r="A256" s="28" t="s">
        <v>30</v>
      </c>
      <c r="B256" s="44" t="s">
        <v>98</v>
      </c>
      <c r="C256" s="6" t="s">
        <v>233</v>
      </c>
      <c r="D256" s="20"/>
    </row>
    <row r="257" spans="1:4" x14ac:dyDescent="0.25">
      <c r="A257" s="28"/>
      <c r="B257" s="15" t="s">
        <v>194</v>
      </c>
      <c r="C257" s="25" t="s">
        <v>195</v>
      </c>
      <c r="D257" s="20">
        <f>1241-120</f>
        <v>1121</v>
      </c>
    </row>
    <row r="258" spans="1:4" x14ac:dyDescent="0.25">
      <c r="A258" s="28"/>
      <c r="B258" s="15" t="s">
        <v>196</v>
      </c>
      <c r="C258" s="25" t="s">
        <v>197</v>
      </c>
      <c r="D258" s="20">
        <f>1241-120</f>
        <v>1121</v>
      </c>
    </row>
    <row r="259" spans="1:4" x14ac:dyDescent="0.25">
      <c r="A259" s="28" t="s">
        <v>30</v>
      </c>
      <c r="B259" s="44" t="s">
        <v>99</v>
      </c>
      <c r="C259" s="6" t="s">
        <v>234</v>
      </c>
      <c r="D259" s="20"/>
    </row>
    <row r="260" spans="1:4" x14ac:dyDescent="0.25">
      <c r="A260" s="28"/>
      <c r="B260" s="15" t="s">
        <v>194</v>
      </c>
      <c r="C260" s="25" t="s">
        <v>195</v>
      </c>
      <c r="D260" s="20">
        <v>744</v>
      </c>
    </row>
    <row r="261" spans="1:4" x14ac:dyDescent="0.25">
      <c r="A261" s="28"/>
      <c r="B261" s="15" t="s">
        <v>196</v>
      </c>
      <c r="C261" s="25" t="s">
        <v>197</v>
      </c>
      <c r="D261" s="20">
        <v>744</v>
      </c>
    </row>
    <row r="262" spans="1:4" x14ac:dyDescent="0.25">
      <c r="A262" s="28" t="s">
        <v>30</v>
      </c>
      <c r="B262" s="44" t="s">
        <v>100</v>
      </c>
      <c r="C262" s="6" t="s">
        <v>235</v>
      </c>
      <c r="D262" s="20"/>
    </row>
    <row r="263" spans="1:4" x14ac:dyDescent="0.25">
      <c r="A263" s="28"/>
      <c r="B263" s="15" t="s">
        <v>194</v>
      </c>
      <c r="C263" s="25" t="s">
        <v>195</v>
      </c>
      <c r="D263" s="20">
        <v>1219</v>
      </c>
    </row>
    <row r="264" spans="1:4" x14ac:dyDescent="0.25">
      <c r="A264" s="28"/>
      <c r="B264" s="15" t="s">
        <v>196</v>
      </c>
      <c r="C264" s="25" t="s">
        <v>197</v>
      </c>
      <c r="D264" s="20">
        <v>1219</v>
      </c>
    </row>
    <row r="265" spans="1:4" x14ac:dyDescent="0.25">
      <c r="A265" s="28" t="s">
        <v>30</v>
      </c>
      <c r="B265" s="44" t="s">
        <v>101</v>
      </c>
      <c r="C265" s="6" t="s">
        <v>236</v>
      </c>
      <c r="D265" s="20"/>
    </row>
    <row r="266" spans="1:4" x14ac:dyDescent="0.25">
      <c r="A266" s="28"/>
      <c r="B266" s="15" t="s">
        <v>194</v>
      </c>
      <c r="C266" s="25" t="s">
        <v>195</v>
      </c>
      <c r="D266" s="20">
        <v>500</v>
      </c>
    </row>
    <row r="267" spans="1:4" x14ac:dyDescent="0.25">
      <c r="A267" s="28"/>
      <c r="B267" s="15" t="s">
        <v>196</v>
      </c>
      <c r="C267" s="25" t="s">
        <v>197</v>
      </c>
      <c r="D267" s="20">
        <v>500</v>
      </c>
    </row>
    <row r="268" spans="1:4" x14ac:dyDescent="0.25">
      <c r="A268" s="28" t="s">
        <v>30</v>
      </c>
      <c r="B268" s="44" t="s">
        <v>102</v>
      </c>
      <c r="C268" s="6" t="s">
        <v>237</v>
      </c>
      <c r="D268" s="20"/>
    </row>
    <row r="269" spans="1:4" x14ac:dyDescent="0.25">
      <c r="A269" s="28"/>
      <c r="B269" s="15" t="s">
        <v>194</v>
      </c>
      <c r="C269" s="25" t="s">
        <v>195</v>
      </c>
      <c r="D269" s="20">
        <v>500</v>
      </c>
    </row>
    <row r="270" spans="1:4" x14ac:dyDescent="0.25">
      <c r="A270" s="28"/>
      <c r="B270" s="15" t="s">
        <v>196</v>
      </c>
      <c r="C270" s="25" t="s">
        <v>197</v>
      </c>
      <c r="D270" s="20">
        <v>500</v>
      </c>
    </row>
    <row r="271" spans="1:4" x14ac:dyDescent="0.25">
      <c r="A271" s="15" t="s">
        <v>30</v>
      </c>
      <c r="B271" s="43" t="s">
        <v>103</v>
      </c>
      <c r="C271" s="2" t="s">
        <v>238</v>
      </c>
      <c r="D271" s="16"/>
    </row>
    <row r="272" spans="1:4" x14ac:dyDescent="0.25">
      <c r="A272" s="15"/>
      <c r="B272" s="15" t="s">
        <v>194</v>
      </c>
      <c r="C272" s="25" t="s">
        <v>195</v>
      </c>
      <c r="D272" s="20">
        <f t="shared" ref="D272:D273" si="17">D275</f>
        <v>0</v>
      </c>
    </row>
    <row r="273" spans="1:4" x14ac:dyDescent="0.25">
      <c r="A273" s="15"/>
      <c r="B273" s="15" t="s">
        <v>196</v>
      </c>
      <c r="C273" s="25" t="s">
        <v>197</v>
      </c>
      <c r="D273" s="20">
        <f t="shared" si="17"/>
        <v>0</v>
      </c>
    </row>
    <row r="274" spans="1:4" x14ac:dyDescent="0.25">
      <c r="A274" s="18" t="s">
        <v>30</v>
      </c>
      <c r="B274" s="11" t="s">
        <v>104</v>
      </c>
      <c r="C274" s="5" t="s">
        <v>239</v>
      </c>
      <c r="D274" s="17"/>
    </row>
    <row r="275" spans="1:4" x14ac:dyDescent="0.25">
      <c r="A275" s="18"/>
      <c r="B275" s="12" t="s">
        <v>194</v>
      </c>
      <c r="C275" s="53" t="s">
        <v>195</v>
      </c>
      <c r="D275" s="17"/>
    </row>
    <row r="276" spans="1:4" x14ac:dyDescent="0.25">
      <c r="A276" s="18"/>
      <c r="B276" s="33" t="s">
        <v>196</v>
      </c>
      <c r="C276" s="54" t="s">
        <v>197</v>
      </c>
      <c r="D276" s="29"/>
    </row>
    <row r="277" spans="1:4" ht="25.5" x14ac:dyDescent="0.25">
      <c r="A277" s="28" t="s">
        <v>30</v>
      </c>
      <c r="B277" s="44" t="s">
        <v>105</v>
      </c>
      <c r="C277" s="6" t="s">
        <v>240</v>
      </c>
      <c r="D277" s="20"/>
    </row>
    <row r="278" spans="1:4" x14ac:dyDescent="0.25">
      <c r="A278" s="28"/>
      <c r="B278" s="15" t="s">
        <v>194</v>
      </c>
      <c r="C278" s="25" t="s">
        <v>195</v>
      </c>
      <c r="D278" s="20">
        <v>985</v>
      </c>
    </row>
    <row r="279" spans="1:4" x14ac:dyDescent="0.25">
      <c r="A279" s="28"/>
      <c r="B279" s="15" t="s">
        <v>196</v>
      </c>
      <c r="C279" s="25" t="s">
        <v>197</v>
      </c>
      <c r="D279" s="20">
        <v>985</v>
      </c>
    </row>
    <row r="280" spans="1:4" x14ac:dyDescent="0.25">
      <c r="A280" s="15" t="s">
        <v>30</v>
      </c>
      <c r="B280" s="43" t="s">
        <v>106</v>
      </c>
      <c r="C280" s="2" t="s">
        <v>107</v>
      </c>
      <c r="D280" s="16"/>
    </row>
    <row r="281" spans="1:4" x14ac:dyDescent="0.25">
      <c r="A281" s="15"/>
      <c r="B281" s="15" t="s">
        <v>194</v>
      </c>
      <c r="C281" s="25" t="s">
        <v>195</v>
      </c>
      <c r="D281" s="16">
        <f t="shared" ref="D281:D282" si="18">D284+D287+D290+D293+D296+D299</f>
        <v>102697</v>
      </c>
    </row>
    <row r="282" spans="1:4" x14ac:dyDescent="0.25">
      <c r="A282" s="15"/>
      <c r="B282" s="15" t="s">
        <v>196</v>
      </c>
      <c r="C282" s="25" t="s">
        <v>197</v>
      </c>
      <c r="D282" s="16">
        <f t="shared" si="18"/>
        <v>102697</v>
      </c>
    </row>
    <row r="283" spans="1:4" x14ac:dyDescent="0.25">
      <c r="A283" s="18" t="s">
        <v>30</v>
      </c>
      <c r="B283" s="11" t="s">
        <v>108</v>
      </c>
      <c r="C283" s="5" t="s">
        <v>241</v>
      </c>
      <c r="D283" s="17"/>
    </row>
    <row r="284" spans="1:4" x14ac:dyDescent="0.25">
      <c r="A284" s="18"/>
      <c r="B284" s="12" t="s">
        <v>194</v>
      </c>
      <c r="C284" s="53" t="s">
        <v>195</v>
      </c>
      <c r="D284" s="17">
        <v>338</v>
      </c>
    </row>
    <row r="285" spans="1:4" x14ac:dyDescent="0.25">
      <c r="A285" s="18"/>
      <c r="B285" s="33" t="s">
        <v>196</v>
      </c>
      <c r="C285" s="54" t="s">
        <v>197</v>
      </c>
      <c r="D285" s="29">
        <v>338</v>
      </c>
    </row>
    <row r="286" spans="1:4" x14ac:dyDescent="0.25">
      <c r="A286" s="18" t="s">
        <v>30</v>
      </c>
      <c r="B286" s="11" t="s">
        <v>109</v>
      </c>
      <c r="C286" s="5" t="s">
        <v>242</v>
      </c>
      <c r="D286" s="17"/>
    </row>
    <row r="287" spans="1:4" x14ac:dyDescent="0.25">
      <c r="A287" s="18"/>
      <c r="B287" s="12" t="s">
        <v>194</v>
      </c>
      <c r="C287" s="53" t="s">
        <v>195</v>
      </c>
      <c r="D287" s="17">
        <v>387</v>
      </c>
    </row>
    <row r="288" spans="1:4" x14ac:dyDescent="0.25">
      <c r="A288" s="18"/>
      <c r="B288" s="33" t="s">
        <v>196</v>
      </c>
      <c r="C288" s="54" t="s">
        <v>197</v>
      </c>
      <c r="D288" s="29">
        <v>387</v>
      </c>
    </row>
    <row r="289" spans="1:4" x14ac:dyDescent="0.25">
      <c r="A289" s="18" t="s">
        <v>30</v>
      </c>
      <c r="B289" s="11" t="s">
        <v>110</v>
      </c>
      <c r="C289" s="5" t="s">
        <v>243</v>
      </c>
      <c r="D289" s="17"/>
    </row>
    <row r="290" spans="1:4" x14ac:dyDescent="0.25">
      <c r="A290" s="18"/>
      <c r="B290" s="12" t="s">
        <v>194</v>
      </c>
      <c r="C290" s="53" t="s">
        <v>195</v>
      </c>
      <c r="D290" s="17">
        <v>1203</v>
      </c>
    </row>
    <row r="291" spans="1:4" x14ac:dyDescent="0.25">
      <c r="A291" s="18"/>
      <c r="B291" s="33" t="s">
        <v>196</v>
      </c>
      <c r="C291" s="54" t="s">
        <v>197</v>
      </c>
      <c r="D291" s="29">
        <v>1203</v>
      </c>
    </row>
    <row r="292" spans="1:4" x14ac:dyDescent="0.25">
      <c r="A292" s="18" t="s">
        <v>30</v>
      </c>
      <c r="B292" s="11" t="s">
        <v>111</v>
      </c>
      <c r="C292" s="5" t="s">
        <v>112</v>
      </c>
      <c r="D292" s="17"/>
    </row>
    <row r="293" spans="1:4" x14ac:dyDescent="0.25">
      <c r="A293" s="18"/>
      <c r="B293" s="12" t="s">
        <v>194</v>
      </c>
      <c r="C293" s="53" t="s">
        <v>195</v>
      </c>
      <c r="D293" s="17">
        <v>2637</v>
      </c>
    </row>
    <row r="294" spans="1:4" x14ac:dyDescent="0.25">
      <c r="A294" s="18"/>
      <c r="B294" s="33" t="s">
        <v>196</v>
      </c>
      <c r="C294" s="54" t="s">
        <v>197</v>
      </c>
      <c r="D294" s="29">
        <v>2637</v>
      </c>
    </row>
    <row r="295" spans="1:4" x14ac:dyDescent="0.25">
      <c r="A295" s="18" t="s">
        <v>30</v>
      </c>
      <c r="B295" s="11" t="s">
        <v>113</v>
      </c>
      <c r="C295" s="5" t="s">
        <v>244</v>
      </c>
      <c r="D295" s="17"/>
    </row>
    <row r="296" spans="1:4" x14ac:dyDescent="0.25">
      <c r="A296" s="18"/>
      <c r="B296" s="12" t="s">
        <v>194</v>
      </c>
      <c r="C296" s="53" t="s">
        <v>195</v>
      </c>
      <c r="D296" s="17">
        <v>6</v>
      </c>
    </row>
    <row r="297" spans="1:4" x14ac:dyDescent="0.25">
      <c r="A297" s="18"/>
      <c r="B297" s="33" t="s">
        <v>196</v>
      </c>
      <c r="C297" s="54" t="s">
        <v>197</v>
      </c>
      <c r="D297" s="29">
        <v>6</v>
      </c>
    </row>
    <row r="298" spans="1:4" x14ac:dyDescent="0.25">
      <c r="A298" s="18" t="s">
        <v>30</v>
      </c>
      <c r="B298" s="11" t="s">
        <v>114</v>
      </c>
      <c r="C298" s="5" t="s">
        <v>186</v>
      </c>
      <c r="D298" s="17"/>
    </row>
    <row r="299" spans="1:4" x14ac:dyDescent="0.25">
      <c r="A299" s="18"/>
      <c r="B299" s="12" t="s">
        <v>194</v>
      </c>
      <c r="C299" s="53" t="s">
        <v>195</v>
      </c>
      <c r="D299" s="17">
        <f>112837-14831+120</f>
        <v>98126</v>
      </c>
    </row>
    <row r="300" spans="1:4" x14ac:dyDescent="0.25">
      <c r="A300" s="18"/>
      <c r="B300" s="33" t="s">
        <v>196</v>
      </c>
      <c r="C300" s="54" t="s">
        <v>197</v>
      </c>
      <c r="D300" s="17">
        <f>112837-14831+120</f>
        <v>98126</v>
      </c>
    </row>
    <row r="301" spans="1:4" x14ac:dyDescent="0.25">
      <c r="A301" s="15" t="s">
        <v>30</v>
      </c>
      <c r="B301" s="15">
        <v>57</v>
      </c>
      <c r="C301" s="2" t="s">
        <v>272</v>
      </c>
      <c r="D301" s="16"/>
    </row>
    <row r="302" spans="1:4" x14ac:dyDescent="0.25">
      <c r="A302" s="15"/>
      <c r="B302" s="15" t="s">
        <v>194</v>
      </c>
      <c r="C302" s="25" t="s">
        <v>195</v>
      </c>
      <c r="D302" s="16">
        <f t="shared" ref="D302:D303" si="19">D305</f>
        <v>15</v>
      </c>
    </row>
    <row r="303" spans="1:4" x14ac:dyDescent="0.25">
      <c r="A303" s="15"/>
      <c r="B303" s="15" t="s">
        <v>196</v>
      </c>
      <c r="C303" s="25" t="s">
        <v>197</v>
      </c>
      <c r="D303" s="16">
        <f t="shared" si="19"/>
        <v>15</v>
      </c>
    </row>
    <row r="304" spans="1:4" x14ac:dyDescent="0.25">
      <c r="A304" s="15" t="s">
        <v>30</v>
      </c>
      <c r="B304" s="15" t="s">
        <v>276</v>
      </c>
      <c r="C304" s="2" t="s">
        <v>273</v>
      </c>
      <c r="D304" s="16"/>
    </row>
    <row r="305" spans="1:4" x14ac:dyDescent="0.25">
      <c r="A305" s="15"/>
      <c r="B305" s="15" t="s">
        <v>194</v>
      </c>
      <c r="C305" s="25" t="s">
        <v>195</v>
      </c>
      <c r="D305" s="16">
        <f t="shared" ref="D305:D306" si="20">D308</f>
        <v>15</v>
      </c>
    </row>
    <row r="306" spans="1:4" x14ac:dyDescent="0.25">
      <c r="A306" s="15"/>
      <c r="B306" s="15" t="s">
        <v>196</v>
      </c>
      <c r="C306" s="25" t="s">
        <v>197</v>
      </c>
      <c r="D306" s="16">
        <f t="shared" si="20"/>
        <v>15</v>
      </c>
    </row>
    <row r="307" spans="1:4" x14ac:dyDescent="0.25">
      <c r="A307" s="18" t="s">
        <v>30</v>
      </c>
      <c r="B307" s="18" t="s">
        <v>277</v>
      </c>
      <c r="C307" s="5" t="s">
        <v>274</v>
      </c>
      <c r="D307" s="17"/>
    </row>
    <row r="308" spans="1:4" x14ac:dyDescent="0.25">
      <c r="A308" s="18"/>
      <c r="B308" s="12" t="s">
        <v>194</v>
      </c>
      <c r="C308" s="53" t="s">
        <v>195</v>
      </c>
      <c r="D308" s="17">
        <f>7+8</f>
        <v>15</v>
      </c>
    </row>
    <row r="309" spans="1:4" x14ac:dyDescent="0.25">
      <c r="A309" s="18"/>
      <c r="B309" s="33" t="s">
        <v>196</v>
      </c>
      <c r="C309" s="54" t="s">
        <v>197</v>
      </c>
      <c r="D309" s="17">
        <f>7+8</f>
        <v>15</v>
      </c>
    </row>
    <row r="310" spans="1:4" ht="38.25" x14ac:dyDescent="0.25">
      <c r="A310" s="26" t="s">
        <v>30</v>
      </c>
      <c r="B310" s="26" t="s">
        <v>35</v>
      </c>
      <c r="C310" s="40" t="s">
        <v>200</v>
      </c>
      <c r="D310" s="30"/>
    </row>
    <row r="311" spans="1:4" x14ac:dyDescent="0.25">
      <c r="A311" s="26"/>
      <c r="B311" s="15" t="s">
        <v>194</v>
      </c>
      <c r="C311" s="25" t="s">
        <v>195</v>
      </c>
      <c r="D311" s="30">
        <f>D314+D335+D356+D326+D344</f>
        <v>17244</v>
      </c>
    </row>
    <row r="312" spans="1:4" x14ac:dyDescent="0.25">
      <c r="A312" s="26"/>
      <c r="B312" s="15" t="s">
        <v>196</v>
      </c>
      <c r="C312" s="25" t="s">
        <v>197</v>
      </c>
      <c r="D312" s="30">
        <f>D315+D336+D357+D327+D345</f>
        <v>23194</v>
      </c>
    </row>
    <row r="313" spans="1:4" ht="23.25" customHeight="1" x14ac:dyDescent="0.25">
      <c r="A313" s="31" t="s">
        <v>30</v>
      </c>
      <c r="B313" s="31" t="s">
        <v>117</v>
      </c>
      <c r="C313" s="64" t="s">
        <v>247</v>
      </c>
      <c r="D313" s="65"/>
    </row>
    <row r="314" spans="1:4" x14ac:dyDescent="0.25">
      <c r="A314" s="31"/>
      <c r="B314" s="15" t="s">
        <v>194</v>
      </c>
      <c r="C314" s="25" t="s">
        <v>195</v>
      </c>
      <c r="D314" s="65">
        <f t="shared" ref="D314:D315" si="21">D317+D320+D323</f>
        <v>6662</v>
      </c>
    </row>
    <row r="315" spans="1:4" x14ac:dyDescent="0.25">
      <c r="A315" s="31"/>
      <c r="B315" s="15" t="s">
        <v>196</v>
      </c>
      <c r="C315" s="25" t="s">
        <v>197</v>
      </c>
      <c r="D315" s="65">
        <f t="shared" si="21"/>
        <v>8360</v>
      </c>
    </row>
    <row r="316" spans="1:4" x14ac:dyDescent="0.25">
      <c r="A316" s="66" t="s">
        <v>30</v>
      </c>
      <c r="B316" s="66" t="s">
        <v>118</v>
      </c>
      <c r="C316" s="61" t="s">
        <v>245</v>
      </c>
      <c r="D316" s="62"/>
    </row>
    <row r="317" spans="1:4" x14ac:dyDescent="0.25">
      <c r="A317" s="66"/>
      <c r="B317" s="12" t="s">
        <v>194</v>
      </c>
      <c r="C317" s="53" t="s">
        <v>195</v>
      </c>
      <c r="D317" s="17">
        <v>951</v>
      </c>
    </row>
    <row r="318" spans="1:4" x14ac:dyDescent="0.25">
      <c r="A318" s="66"/>
      <c r="B318" s="33" t="s">
        <v>196</v>
      </c>
      <c r="C318" s="54" t="s">
        <v>197</v>
      </c>
      <c r="D318" s="29">
        <v>1008</v>
      </c>
    </row>
    <row r="319" spans="1:4" x14ac:dyDescent="0.25">
      <c r="A319" s="12" t="s">
        <v>30</v>
      </c>
      <c r="B319" s="12" t="s">
        <v>119</v>
      </c>
      <c r="C319" s="67" t="s">
        <v>248</v>
      </c>
      <c r="D319" s="68"/>
    </row>
    <row r="320" spans="1:4" x14ac:dyDescent="0.25">
      <c r="A320" s="12"/>
      <c r="B320" s="12" t="s">
        <v>194</v>
      </c>
      <c r="C320" s="53" t="s">
        <v>195</v>
      </c>
      <c r="D320" s="17">
        <v>5287</v>
      </c>
    </row>
    <row r="321" spans="1:4" x14ac:dyDescent="0.25">
      <c r="A321" s="12"/>
      <c r="B321" s="33" t="s">
        <v>196</v>
      </c>
      <c r="C321" s="54" t="s">
        <v>197</v>
      </c>
      <c r="D321" s="29">
        <v>6631</v>
      </c>
    </row>
    <row r="322" spans="1:4" x14ac:dyDescent="0.25">
      <c r="A322" s="12" t="s">
        <v>30</v>
      </c>
      <c r="B322" s="12" t="s">
        <v>120</v>
      </c>
      <c r="C322" s="61" t="s">
        <v>116</v>
      </c>
      <c r="D322" s="62"/>
    </row>
    <row r="323" spans="1:4" x14ac:dyDescent="0.25">
      <c r="A323" s="12"/>
      <c r="B323" s="12" t="s">
        <v>194</v>
      </c>
      <c r="C323" s="53" t="s">
        <v>195</v>
      </c>
      <c r="D323" s="17">
        <v>424</v>
      </c>
    </row>
    <row r="324" spans="1:4" x14ac:dyDescent="0.25">
      <c r="A324" s="12"/>
      <c r="B324" s="33" t="s">
        <v>196</v>
      </c>
      <c r="C324" s="54" t="s">
        <v>197</v>
      </c>
      <c r="D324" s="29">
        <v>721</v>
      </c>
    </row>
    <row r="325" spans="1:4" x14ac:dyDescent="0.25">
      <c r="A325" s="31" t="s">
        <v>30</v>
      </c>
      <c r="B325" s="31" t="s">
        <v>281</v>
      </c>
      <c r="C325" s="64" t="s">
        <v>279</v>
      </c>
      <c r="D325" s="65"/>
    </row>
    <row r="326" spans="1:4" x14ac:dyDescent="0.25">
      <c r="A326" s="31"/>
      <c r="B326" s="15" t="s">
        <v>194</v>
      </c>
      <c r="C326" s="25" t="s">
        <v>195</v>
      </c>
      <c r="D326" s="65">
        <f t="shared" ref="D326:D327" si="22">D329+D332</f>
        <v>7588</v>
      </c>
    </row>
    <row r="327" spans="1:4" x14ac:dyDescent="0.25">
      <c r="A327" s="31"/>
      <c r="B327" s="15" t="s">
        <v>196</v>
      </c>
      <c r="C327" s="25" t="s">
        <v>197</v>
      </c>
      <c r="D327" s="65">
        <f t="shared" si="22"/>
        <v>7588</v>
      </c>
    </row>
    <row r="328" spans="1:4" x14ac:dyDescent="0.25">
      <c r="A328" s="66" t="s">
        <v>30</v>
      </c>
      <c r="B328" s="66" t="s">
        <v>282</v>
      </c>
      <c r="C328" s="5" t="s">
        <v>245</v>
      </c>
      <c r="D328" s="17"/>
    </row>
    <row r="329" spans="1:4" x14ac:dyDescent="0.25">
      <c r="A329" s="66"/>
      <c r="B329" s="12" t="s">
        <v>194</v>
      </c>
      <c r="C329" s="53" t="s">
        <v>195</v>
      </c>
      <c r="D329" s="17"/>
    </row>
    <row r="330" spans="1:4" x14ac:dyDescent="0.25">
      <c r="A330" s="66"/>
      <c r="B330" s="33" t="s">
        <v>196</v>
      </c>
      <c r="C330" s="54" t="s">
        <v>197</v>
      </c>
      <c r="D330" s="29"/>
    </row>
    <row r="331" spans="1:4" x14ac:dyDescent="0.25">
      <c r="A331" s="12" t="s">
        <v>30</v>
      </c>
      <c r="B331" s="12" t="s">
        <v>283</v>
      </c>
      <c r="C331" s="69" t="s">
        <v>248</v>
      </c>
      <c r="D331" s="70"/>
    </row>
    <row r="332" spans="1:4" x14ac:dyDescent="0.25">
      <c r="A332" s="12"/>
      <c r="B332" s="12" t="s">
        <v>194</v>
      </c>
      <c r="C332" s="53" t="s">
        <v>195</v>
      </c>
      <c r="D332" s="17">
        <f>10038-2450</f>
        <v>7588</v>
      </c>
    </row>
    <row r="333" spans="1:4" x14ac:dyDescent="0.25">
      <c r="A333" s="12"/>
      <c r="B333" s="33" t="s">
        <v>196</v>
      </c>
      <c r="C333" s="54" t="s">
        <v>197</v>
      </c>
      <c r="D333" s="17">
        <f>10038-2450</f>
        <v>7588</v>
      </c>
    </row>
    <row r="334" spans="1:4" ht="17.25" customHeight="1" x14ac:dyDescent="0.25">
      <c r="A334" s="31" t="s">
        <v>30</v>
      </c>
      <c r="B334" s="31" t="s">
        <v>121</v>
      </c>
      <c r="C334" s="64" t="s">
        <v>122</v>
      </c>
      <c r="D334" s="65"/>
    </row>
    <row r="335" spans="1:4" x14ac:dyDescent="0.25">
      <c r="A335" s="31"/>
      <c r="B335" s="15" t="s">
        <v>194</v>
      </c>
      <c r="C335" s="25" t="s">
        <v>195</v>
      </c>
      <c r="D335" s="65">
        <f t="shared" ref="D335:D336" si="23">D338+D341</f>
        <v>2056</v>
      </c>
    </row>
    <row r="336" spans="1:4" x14ac:dyDescent="0.25">
      <c r="A336" s="31"/>
      <c r="B336" s="15" t="s">
        <v>196</v>
      </c>
      <c r="C336" s="25" t="s">
        <v>197</v>
      </c>
      <c r="D336" s="65">
        <f t="shared" si="23"/>
        <v>6308</v>
      </c>
    </row>
    <row r="337" spans="1:4" x14ac:dyDescent="0.25">
      <c r="A337" s="66" t="s">
        <v>30</v>
      </c>
      <c r="B337" s="66" t="s">
        <v>123</v>
      </c>
      <c r="C337" s="5" t="s">
        <v>245</v>
      </c>
      <c r="D337" s="17"/>
    </row>
    <row r="338" spans="1:4" x14ac:dyDescent="0.25">
      <c r="A338" s="66"/>
      <c r="B338" s="12" t="s">
        <v>194</v>
      </c>
      <c r="C338" s="53" t="s">
        <v>195</v>
      </c>
      <c r="D338" s="17">
        <v>309</v>
      </c>
    </row>
    <row r="339" spans="1:4" x14ac:dyDescent="0.25">
      <c r="A339" s="66"/>
      <c r="B339" s="33" t="s">
        <v>196</v>
      </c>
      <c r="C339" s="54" t="s">
        <v>197</v>
      </c>
      <c r="D339" s="29">
        <v>946</v>
      </c>
    </row>
    <row r="340" spans="1:4" x14ac:dyDescent="0.25">
      <c r="A340" s="12" t="s">
        <v>30</v>
      </c>
      <c r="B340" s="12" t="s">
        <v>124</v>
      </c>
      <c r="C340" s="69" t="s">
        <v>248</v>
      </c>
      <c r="D340" s="70"/>
    </row>
    <row r="341" spans="1:4" x14ac:dyDescent="0.25">
      <c r="A341" s="12"/>
      <c r="B341" s="12" t="s">
        <v>194</v>
      </c>
      <c r="C341" s="53" t="s">
        <v>195</v>
      </c>
      <c r="D341" s="17">
        <v>1747</v>
      </c>
    </row>
    <row r="342" spans="1:4" x14ac:dyDescent="0.25">
      <c r="A342" s="12"/>
      <c r="B342" s="33" t="s">
        <v>196</v>
      </c>
      <c r="C342" s="54" t="s">
        <v>197</v>
      </c>
      <c r="D342" s="29">
        <v>5362</v>
      </c>
    </row>
    <row r="343" spans="1:4" x14ac:dyDescent="0.25">
      <c r="A343" s="31" t="s">
        <v>30</v>
      </c>
      <c r="B343" s="31" t="s">
        <v>300</v>
      </c>
      <c r="C343" s="88" t="s">
        <v>299</v>
      </c>
      <c r="D343" s="65"/>
    </row>
    <row r="344" spans="1:4" x14ac:dyDescent="0.25">
      <c r="A344" s="31"/>
      <c r="B344" s="15" t="s">
        <v>194</v>
      </c>
      <c r="C344" s="25" t="s">
        <v>195</v>
      </c>
      <c r="D344" s="65">
        <f>D347+D350+D353</f>
        <v>541</v>
      </c>
    </row>
    <row r="345" spans="1:4" x14ac:dyDescent="0.25">
      <c r="A345" s="31"/>
      <c r="B345" s="15" t="s">
        <v>196</v>
      </c>
      <c r="C345" s="25" t="s">
        <v>197</v>
      </c>
      <c r="D345" s="65">
        <f>D348+D351+D354</f>
        <v>541</v>
      </c>
    </row>
    <row r="346" spans="1:4" x14ac:dyDescent="0.25">
      <c r="A346" s="66" t="s">
        <v>30</v>
      </c>
      <c r="B346" s="66" t="s">
        <v>301</v>
      </c>
      <c r="C346" s="5" t="s">
        <v>245</v>
      </c>
      <c r="D346" s="17"/>
    </row>
    <row r="347" spans="1:4" x14ac:dyDescent="0.25">
      <c r="A347" s="66"/>
      <c r="B347" s="12" t="s">
        <v>194</v>
      </c>
      <c r="C347" s="53" t="s">
        <v>195</v>
      </c>
      <c r="D347" s="17">
        <f>42-5</f>
        <v>37</v>
      </c>
    </row>
    <row r="348" spans="1:4" x14ac:dyDescent="0.25">
      <c r="A348" s="66"/>
      <c r="B348" s="33" t="s">
        <v>196</v>
      </c>
      <c r="C348" s="54" t="s">
        <v>197</v>
      </c>
      <c r="D348" s="17">
        <f>42-5</f>
        <v>37</v>
      </c>
    </row>
    <row r="349" spans="1:4" x14ac:dyDescent="0.25">
      <c r="A349" s="12" t="s">
        <v>30</v>
      </c>
      <c r="B349" s="12" t="s">
        <v>302</v>
      </c>
      <c r="C349" s="69" t="s">
        <v>248</v>
      </c>
      <c r="D349" s="70"/>
    </row>
    <row r="350" spans="1:4" x14ac:dyDescent="0.25">
      <c r="A350" s="12"/>
      <c r="B350" s="12" t="s">
        <v>194</v>
      </c>
      <c r="C350" s="53" t="s">
        <v>195</v>
      </c>
      <c r="D350" s="17">
        <f>474-42</f>
        <v>432</v>
      </c>
    </row>
    <row r="351" spans="1:4" x14ac:dyDescent="0.25">
      <c r="A351" s="12"/>
      <c r="B351" s="33" t="s">
        <v>196</v>
      </c>
      <c r="C351" s="54" t="s">
        <v>197</v>
      </c>
      <c r="D351" s="17">
        <f>474-42</f>
        <v>432</v>
      </c>
    </row>
    <row r="352" spans="1:4" x14ac:dyDescent="0.25">
      <c r="A352" s="12" t="s">
        <v>30</v>
      </c>
      <c r="B352" s="12" t="s">
        <v>317</v>
      </c>
      <c r="C352" s="61" t="s">
        <v>116</v>
      </c>
      <c r="D352" s="70"/>
    </row>
    <row r="353" spans="1:4" x14ac:dyDescent="0.25">
      <c r="A353" s="12"/>
      <c r="B353" s="12" t="s">
        <v>194</v>
      </c>
      <c r="C353" s="53" t="s">
        <v>195</v>
      </c>
      <c r="D353" s="17">
        <f>25+47</f>
        <v>72</v>
      </c>
    </row>
    <row r="354" spans="1:4" x14ac:dyDescent="0.25">
      <c r="A354" s="12"/>
      <c r="B354" s="33" t="s">
        <v>196</v>
      </c>
      <c r="C354" s="54" t="s">
        <v>197</v>
      </c>
      <c r="D354" s="17">
        <f>25+47</f>
        <v>72</v>
      </c>
    </row>
    <row r="355" spans="1:4" x14ac:dyDescent="0.25">
      <c r="A355" s="31" t="s">
        <v>30</v>
      </c>
      <c r="B355" s="31" t="s">
        <v>125</v>
      </c>
      <c r="C355" s="71" t="s">
        <v>191</v>
      </c>
      <c r="D355" s="72"/>
    </row>
    <row r="356" spans="1:4" x14ac:dyDescent="0.25">
      <c r="A356" s="31"/>
      <c r="B356" s="15" t="s">
        <v>194</v>
      </c>
      <c r="C356" s="25" t="s">
        <v>195</v>
      </c>
      <c r="D356" s="72">
        <f t="shared" ref="D356:D357" si="24">D362+D365+D359</f>
        <v>397</v>
      </c>
    </row>
    <row r="357" spans="1:4" x14ac:dyDescent="0.25">
      <c r="A357" s="31"/>
      <c r="B357" s="15" t="s">
        <v>196</v>
      </c>
      <c r="C357" s="25" t="s">
        <v>197</v>
      </c>
      <c r="D357" s="72">
        <f t="shared" si="24"/>
        <v>397</v>
      </c>
    </row>
    <row r="358" spans="1:4" x14ac:dyDescent="0.25">
      <c r="A358" s="12" t="s">
        <v>30</v>
      </c>
      <c r="B358" s="12" t="s">
        <v>280</v>
      </c>
      <c r="C358" s="5" t="s">
        <v>245</v>
      </c>
      <c r="D358" s="70"/>
    </row>
    <row r="359" spans="1:4" x14ac:dyDescent="0.25">
      <c r="A359" s="12"/>
      <c r="B359" s="12" t="s">
        <v>194</v>
      </c>
      <c r="C359" s="53" t="s">
        <v>195</v>
      </c>
      <c r="D359" s="17">
        <f>240-203</f>
        <v>37</v>
      </c>
    </row>
    <row r="360" spans="1:4" x14ac:dyDescent="0.25">
      <c r="A360" s="12"/>
      <c r="B360" s="33" t="s">
        <v>196</v>
      </c>
      <c r="C360" s="54" t="s">
        <v>197</v>
      </c>
      <c r="D360" s="17">
        <f>240-203</f>
        <v>37</v>
      </c>
    </row>
    <row r="361" spans="1:4" x14ac:dyDescent="0.25">
      <c r="A361" s="12" t="s">
        <v>30</v>
      </c>
      <c r="B361" s="12" t="s">
        <v>126</v>
      </c>
      <c r="C361" s="69" t="s">
        <v>248</v>
      </c>
      <c r="D361" s="70"/>
    </row>
    <row r="362" spans="1:4" x14ac:dyDescent="0.25">
      <c r="A362" s="12"/>
      <c r="B362" s="12" t="s">
        <v>194</v>
      </c>
      <c r="C362" s="53" t="s">
        <v>195</v>
      </c>
      <c r="D362" s="17">
        <f>1512-1152</f>
        <v>360</v>
      </c>
    </row>
    <row r="363" spans="1:4" x14ac:dyDescent="0.25">
      <c r="A363" s="12"/>
      <c r="B363" s="33" t="s">
        <v>196</v>
      </c>
      <c r="C363" s="54" t="s">
        <v>197</v>
      </c>
      <c r="D363" s="17">
        <f>1512-1152</f>
        <v>360</v>
      </c>
    </row>
    <row r="364" spans="1:4" x14ac:dyDescent="0.25">
      <c r="A364" s="12" t="s">
        <v>30</v>
      </c>
      <c r="B364" s="12" t="s">
        <v>127</v>
      </c>
      <c r="C364" s="5" t="s">
        <v>116</v>
      </c>
      <c r="D364" s="17"/>
    </row>
    <row r="365" spans="1:4" x14ac:dyDescent="0.25">
      <c r="A365" s="12"/>
      <c r="B365" s="12" t="s">
        <v>194</v>
      </c>
      <c r="C365" s="53" t="s">
        <v>195</v>
      </c>
      <c r="D365" s="17">
        <v>0</v>
      </c>
    </row>
    <row r="366" spans="1:4" x14ac:dyDescent="0.25">
      <c r="A366" s="12"/>
      <c r="B366" s="33" t="s">
        <v>196</v>
      </c>
      <c r="C366" s="54" t="s">
        <v>197</v>
      </c>
      <c r="D366" s="29">
        <v>0</v>
      </c>
    </row>
    <row r="367" spans="1:4" x14ac:dyDescent="0.25">
      <c r="A367" s="15" t="s">
        <v>30</v>
      </c>
      <c r="B367" s="46" t="s">
        <v>36</v>
      </c>
      <c r="C367" s="47" t="s">
        <v>107</v>
      </c>
      <c r="D367" s="32"/>
    </row>
    <row r="368" spans="1:4" x14ac:dyDescent="0.25">
      <c r="A368" s="15"/>
      <c r="B368" s="15" t="s">
        <v>194</v>
      </c>
      <c r="C368" s="25" t="s">
        <v>195</v>
      </c>
      <c r="D368" s="32">
        <f t="shared" ref="D368:D369" si="25">D371+D374</f>
        <v>7866</v>
      </c>
    </row>
    <row r="369" spans="1:4" x14ac:dyDescent="0.25">
      <c r="A369" s="15"/>
      <c r="B369" s="15" t="s">
        <v>196</v>
      </c>
      <c r="C369" s="25" t="s">
        <v>197</v>
      </c>
      <c r="D369" s="32">
        <f t="shared" si="25"/>
        <v>7866</v>
      </c>
    </row>
    <row r="370" spans="1:4" x14ac:dyDescent="0.25">
      <c r="A370" s="18" t="s">
        <v>30</v>
      </c>
      <c r="B370" s="12" t="s">
        <v>128</v>
      </c>
      <c r="C370" s="53" t="s">
        <v>249</v>
      </c>
      <c r="D370" s="17"/>
    </row>
    <row r="371" spans="1:4" x14ac:dyDescent="0.25">
      <c r="A371" s="18"/>
      <c r="B371" s="12" t="s">
        <v>194</v>
      </c>
      <c r="C371" s="53" t="s">
        <v>195</v>
      </c>
      <c r="D371" s="17">
        <v>25</v>
      </c>
    </row>
    <row r="372" spans="1:4" x14ac:dyDescent="0.25">
      <c r="A372" s="18"/>
      <c r="B372" s="33" t="s">
        <v>196</v>
      </c>
      <c r="C372" s="54" t="s">
        <v>197</v>
      </c>
      <c r="D372" s="29">
        <v>25</v>
      </c>
    </row>
    <row r="373" spans="1:4" x14ac:dyDescent="0.25">
      <c r="A373" s="18" t="s">
        <v>250</v>
      </c>
      <c r="B373" s="12" t="s">
        <v>160</v>
      </c>
      <c r="C373" s="53" t="s">
        <v>161</v>
      </c>
      <c r="D373" s="17"/>
    </row>
    <row r="374" spans="1:4" x14ac:dyDescent="0.25">
      <c r="A374" s="18"/>
      <c r="B374" s="12" t="s">
        <v>194</v>
      </c>
      <c r="C374" s="53" t="s">
        <v>195</v>
      </c>
      <c r="D374" s="17">
        <f>7849-8</f>
        <v>7841</v>
      </c>
    </row>
    <row r="375" spans="1:4" x14ac:dyDescent="0.25">
      <c r="A375" s="18"/>
      <c r="B375" s="33" t="s">
        <v>196</v>
      </c>
      <c r="C375" s="54" t="s">
        <v>197</v>
      </c>
      <c r="D375" s="29">
        <f>7849-8</f>
        <v>7841</v>
      </c>
    </row>
    <row r="376" spans="1:4" x14ac:dyDescent="0.25">
      <c r="A376" s="15" t="s">
        <v>30</v>
      </c>
      <c r="B376" s="15" t="s">
        <v>129</v>
      </c>
      <c r="C376" s="2" t="s">
        <v>130</v>
      </c>
      <c r="D376" s="16"/>
    </row>
    <row r="377" spans="1:4" x14ac:dyDescent="0.25">
      <c r="A377" s="15"/>
      <c r="B377" s="15" t="s">
        <v>194</v>
      </c>
      <c r="C377" s="2" t="s">
        <v>195</v>
      </c>
      <c r="D377" s="16">
        <f>D380</f>
        <v>50000</v>
      </c>
    </row>
    <row r="378" spans="1:4" x14ac:dyDescent="0.25">
      <c r="A378" s="15"/>
      <c r="B378" s="15" t="s">
        <v>196</v>
      </c>
      <c r="C378" s="25" t="s">
        <v>197</v>
      </c>
      <c r="D378" s="16">
        <f t="shared" ref="D378" si="26">D381</f>
        <v>50000</v>
      </c>
    </row>
    <row r="379" spans="1:4" x14ac:dyDescent="0.25">
      <c r="A379" s="15" t="s">
        <v>30</v>
      </c>
      <c r="B379" s="15" t="s">
        <v>131</v>
      </c>
      <c r="C379" s="2" t="s">
        <v>132</v>
      </c>
      <c r="D379" s="16"/>
    </row>
    <row r="380" spans="1:4" x14ac:dyDescent="0.25">
      <c r="A380" s="15"/>
      <c r="B380" s="15" t="s">
        <v>194</v>
      </c>
      <c r="C380" s="2" t="s">
        <v>195</v>
      </c>
      <c r="D380" s="16">
        <f t="shared" ref="D380:D381" si="27">D383+D398</f>
        <v>50000</v>
      </c>
    </row>
    <row r="381" spans="1:4" x14ac:dyDescent="0.25">
      <c r="A381" s="15"/>
      <c r="B381" s="15" t="s">
        <v>196</v>
      </c>
      <c r="C381" s="25" t="s">
        <v>197</v>
      </c>
      <c r="D381" s="16">
        <f t="shared" si="27"/>
        <v>50000</v>
      </c>
    </row>
    <row r="382" spans="1:4" x14ac:dyDescent="0.25">
      <c r="A382" s="15" t="s">
        <v>30</v>
      </c>
      <c r="B382" s="15" t="s">
        <v>133</v>
      </c>
      <c r="C382" s="2" t="s">
        <v>134</v>
      </c>
      <c r="D382" s="16"/>
    </row>
    <row r="383" spans="1:4" x14ac:dyDescent="0.25">
      <c r="A383" s="15"/>
      <c r="B383" s="15" t="s">
        <v>194</v>
      </c>
      <c r="C383" s="2" t="s">
        <v>195</v>
      </c>
      <c r="D383" s="16">
        <f t="shared" ref="D383:D384" si="28">D386+D389+D392+D395</f>
        <v>30088</v>
      </c>
    </row>
    <row r="384" spans="1:4" x14ac:dyDescent="0.25">
      <c r="A384" s="15"/>
      <c r="B384" s="15" t="s">
        <v>196</v>
      </c>
      <c r="C384" s="25" t="s">
        <v>197</v>
      </c>
      <c r="D384" s="16">
        <f t="shared" si="28"/>
        <v>30088</v>
      </c>
    </row>
    <row r="385" spans="1:4" x14ac:dyDescent="0.25">
      <c r="A385" s="18" t="s">
        <v>30</v>
      </c>
      <c r="B385" s="11" t="s">
        <v>135</v>
      </c>
      <c r="C385" s="5" t="s">
        <v>136</v>
      </c>
      <c r="D385" s="17"/>
    </row>
    <row r="386" spans="1:4" x14ac:dyDescent="0.25">
      <c r="A386" s="18"/>
      <c r="B386" s="33" t="s">
        <v>194</v>
      </c>
      <c r="C386" s="34" t="s">
        <v>195</v>
      </c>
      <c r="D386" s="86">
        <v>14669</v>
      </c>
    </row>
    <row r="387" spans="1:4" x14ac:dyDescent="0.25">
      <c r="A387" s="18"/>
      <c r="B387" s="33" t="s">
        <v>196</v>
      </c>
      <c r="C387" s="34" t="s">
        <v>197</v>
      </c>
      <c r="D387" s="84">
        <v>14669</v>
      </c>
    </row>
    <row r="388" spans="1:4" x14ac:dyDescent="0.25">
      <c r="A388" s="18" t="s">
        <v>30</v>
      </c>
      <c r="B388" s="11" t="s">
        <v>137</v>
      </c>
      <c r="C388" s="5" t="s">
        <v>138</v>
      </c>
      <c r="D388" s="17"/>
    </row>
    <row r="389" spans="1:4" x14ac:dyDescent="0.25">
      <c r="A389" s="18"/>
      <c r="B389" s="33" t="s">
        <v>194</v>
      </c>
      <c r="C389" s="34" t="s">
        <v>195</v>
      </c>
      <c r="D389" s="17">
        <v>13939</v>
      </c>
    </row>
    <row r="390" spans="1:4" x14ac:dyDescent="0.25">
      <c r="A390" s="18"/>
      <c r="B390" s="33" t="s">
        <v>196</v>
      </c>
      <c r="C390" s="34" t="s">
        <v>197</v>
      </c>
      <c r="D390" s="29">
        <v>13939</v>
      </c>
    </row>
    <row r="391" spans="1:4" x14ac:dyDescent="0.25">
      <c r="A391" s="18" t="s">
        <v>30</v>
      </c>
      <c r="B391" s="11" t="s">
        <v>139</v>
      </c>
      <c r="C391" s="5" t="s">
        <v>140</v>
      </c>
      <c r="D391" s="17"/>
    </row>
    <row r="392" spans="1:4" x14ac:dyDescent="0.25">
      <c r="A392" s="18"/>
      <c r="B392" s="33" t="s">
        <v>194</v>
      </c>
      <c r="C392" s="34" t="s">
        <v>195</v>
      </c>
      <c r="D392" s="17">
        <v>174</v>
      </c>
    </row>
    <row r="393" spans="1:4" x14ac:dyDescent="0.25">
      <c r="A393" s="18"/>
      <c r="B393" s="33" t="s">
        <v>196</v>
      </c>
      <c r="C393" s="34" t="s">
        <v>197</v>
      </c>
      <c r="D393" s="29">
        <v>174</v>
      </c>
    </row>
    <row r="394" spans="1:4" x14ac:dyDescent="0.25">
      <c r="A394" s="18" t="s">
        <v>30</v>
      </c>
      <c r="B394" s="11" t="s">
        <v>141</v>
      </c>
      <c r="C394" s="5" t="s">
        <v>251</v>
      </c>
      <c r="D394" s="17"/>
    </row>
    <row r="395" spans="1:4" x14ac:dyDescent="0.25">
      <c r="A395" s="18"/>
      <c r="B395" s="33" t="s">
        <v>194</v>
      </c>
      <c r="C395" s="34" t="s">
        <v>195</v>
      </c>
      <c r="D395" s="17">
        <v>1306</v>
      </c>
    </row>
    <row r="396" spans="1:4" x14ac:dyDescent="0.25">
      <c r="A396" s="18"/>
      <c r="B396" s="33" t="s">
        <v>196</v>
      </c>
      <c r="C396" s="34" t="s">
        <v>197</v>
      </c>
      <c r="D396" s="17">
        <v>1306</v>
      </c>
    </row>
    <row r="397" spans="1:4" x14ac:dyDescent="0.25">
      <c r="A397" s="15" t="s">
        <v>30</v>
      </c>
      <c r="B397" s="15" t="s">
        <v>142</v>
      </c>
      <c r="C397" s="6" t="s">
        <v>252</v>
      </c>
      <c r="D397" s="20"/>
    </row>
    <row r="398" spans="1:4" x14ac:dyDescent="0.25">
      <c r="A398" s="15"/>
      <c r="B398" s="15" t="s">
        <v>194</v>
      </c>
      <c r="C398" s="25" t="s">
        <v>195</v>
      </c>
      <c r="D398" s="20">
        <v>19912</v>
      </c>
    </row>
    <row r="399" spans="1:4" x14ac:dyDescent="0.25">
      <c r="A399" s="15"/>
      <c r="B399" s="15" t="s">
        <v>196</v>
      </c>
      <c r="C399" s="25" t="s">
        <v>197</v>
      </c>
      <c r="D399" s="20">
        <v>19912</v>
      </c>
    </row>
    <row r="400" spans="1:4" x14ac:dyDescent="0.25">
      <c r="A400" s="21" t="s">
        <v>30</v>
      </c>
      <c r="B400" s="21"/>
      <c r="C400" s="22" t="s">
        <v>143</v>
      </c>
      <c r="D400" s="23"/>
    </row>
    <row r="401" spans="1:4" x14ac:dyDescent="0.25">
      <c r="A401" s="21"/>
      <c r="B401" s="21" t="s">
        <v>194</v>
      </c>
      <c r="C401" s="22" t="s">
        <v>195</v>
      </c>
      <c r="D401" s="23">
        <f>D404+D467</f>
        <v>1267636</v>
      </c>
    </row>
    <row r="402" spans="1:4" x14ac:dyDescent="0.25">
      <c r="A402" s="21"/>
      <c r="B402" s="21" t="s">
        <v>196</v>
      </c>
      <c r="C402" s="22" t="s">
        <v>197</v>
      </c>
      <c r="D402" s="23">
        <f>D405+D468</f>
        <v>297002</v>
      </c>
    </row>
    <row r="403" spans="1:4" x14ac:dyDescent="0.25">
      <c r="A403" s="21" t="s">
        <v>30</v>
      </c>
      <c r="B403" s="21" t="s">
        <v>41</v>
      </c>
      <c r="C403" s="22" t="s">
        <v>202</v>
      </c>
      <c r="D403" s="23"/>
    </row>
    <row r="404" spans="1:4" x14ac:dyDescent="0.25">
      <c r="A404" s="21"/>
      <c r="B404" s="21" t="s">
        <v>194</v>
      </c>
      <c r="C404" s="22" t="s">
        <v>195</v>
      </c>
      <c r="D404" s="23">
        <f>D407+D452</f>
        <v>1266736</v>
      </c>
    </row>
    <row r="405" spans="1:4" x14ac:dyDescent="0.25">
      <c r="A405" s="21"/>
      <c r="B405" s="21" t="s">
        <v>196</v>
      </c>
      <c r="C405" s="22" t="s">
        <v>197</v>
      </c>
      <c r="D405" s="23">
        <f>D408+D453</f>
        <v>296102</v>
      </c>
    </row>
    <row r="406" spans="1:4" x14ac:dyDescent="0.25">
      <c r="A406" s="21" t="s">
        <v>30</v>
      </c>
      <c r="B406" s="21" t="s">
        <v>32</v>
      </c>
      <c r="C406" s="22" t="s">
        <v>33</v>
      </c>
      <c r="D406" s="23"/>
    </row>
    <row r="407" spans="1:4" x14ac:dyDescent="0.25">
      <c r="A407" s="21"/>
      <c r="B407" s="21" t="s">
        <v>194</v>
      </c>
      <c r="C407" s="22" t="s">
        <v>195</v>
      </c>
      <c r="D407" s="23">
        <f>D410+D419+D446</f>
        <v>1054362</v>
      </c>
    </row>
    <row r="408" spans="1:4" x14ac:dyDescent="0.25">
      <c r="A408" s="21"/>
      <c r="B408" s="21" t="s">
        <v>196</v>
      </c>
      <c r="C408" s="22" t="s">
        <v>197</v>
      </c>
      <c r="D408" s="23">
        <f>D411+D420+D447</f>
        <v>173728</v>
      </c>
    </row>
    <row r="409" spans="1:4" x14ac:dyDescent="0.25">
      <c r="A409" s="21" t="s">
        <v>30</v>
      </c>
      <c r="B409" s="21" t="s">
        <v>144</v>
      </c>
      <c r="C409" s="22" t="s">
        <v>198</v>
      </c>
      <c r="D409" s="23"/>
    </row>
    <row r="410" spans="1:4" x14ac:dyDescent="0.25">
      <c r="A410" s="21"/>
      <c r="B410" s="21" t="s">
        <v>194</v>
      </c>
      <c r="C410" s="22" t="s">
        <v>195</v>
      </c>
      <c r="D410" s="23">
        <f>D413</f>
        <v>225</v>
      </c>
    </row>
    <row r="411" spans="1:4" x14ac:dyDescent="0.25">
      <c r="A411" s="21"/>
      <c r="B411" s="21" t="s">
        <v>196</v>
      </c>
      <c r="C411" s="22" t="s">
        <v>197</v>
      </c>
      <c r="D411" s="23">
        <f t="shared" ref="D411" si="29">D414</f>
        <v>225</v>
      </c>
    </row>
    <row r="412" spans="1:4" x14ac:dyDescent="0.25">
      <c r="A412" s="21" t="s">
        <v>30</v>
      </c>
      <c r="B412" s="21" t="s">
        <v>106</v>
      </c>
      <c r="C412" s="22" t="s">
        <v>107</v>
      </c>
      <c r="D412" s="23"/>
    </row>
    <row r="413" spans="1:4" x14ac:dyDescent="0.25">
      <c r="A413" s="21"/>
      <c r="B413" s="21" t="s">
        <v>194</v>
      </c>
      <c r="C413" s="22" t="s">
        <v>195</v>
      </c>
      <c r="D413" s="23">
        <f>D416</f>
        <v>225</v>
      </c>
    </row>
    <row r="414" spans="1:4" x14ac:dyDescent="0.25">
      <c r="A414" s="21"/>
      <c r="B414" s="21" t="s">
        <v>196</v>
      </c>
      <c r="C414" s="22" t="s">
        <v>197</v>
      </c>
      <c r="D414" s="23">
        <f t="shared" ref="D414" si="30">D417</f>
        <v>225</v>
      </c>
    </row>
    <row r="415" spans="1:4" x14ac:dyDescent="0.25">
      <c r="A415" s="18" t="s">
        <v>30</v>
      </c>
      <c r="B415" s="18" t="s">
        <v>114</v>
      </c>
      <c r="C415" s="5" t="s">
        <v>186</v>
      </c>
      <c r="D415" s="17"/>
    </row>
    <row r="416" spans="1:4" x14ac:dyDescent="0.25">
      <c r="A416" s="18"/>
      <c r="B416" s="33" t="s">
        <v>194</v>
      </c>
      <c r="C416" s="34" t="s">
        <v>195</v>
      </c>
      <c r="D416" s="17">
        <v>225</v>
      </c>
    </row>
    <row r="417" spans="1:4" x14ac:dyDescent="0.25">
      <c r="A417" s="18"/>
      <c r="B417" s="33" t="s">
        <v>196</v>
      </c>
      <c r="C417" s="34" t="s">
        <v>197</v>
      </c>
      <c r="D417" s="17">
        <v>225</v>
      </c>
    </row>
    <row r="418" spans="1:4" ht="38.25" x14ac:dyDescent="0.25">
      <c r="A418" s="21" t="s">
        <v>30</v>
      </c>
      <c r="B418" s="21" t="s">
        <v>35</v>
      </c>
      <c r="C418" s="22" t="s">
        <v>253</v>
      </c>
      <c r="D418" s="23"/>
    </row>
    <row r="419" spans="1:4" x14ac:dyDescent="0.25">
      <c r="A419" s="21"/>
      <c r="B419" s="21" t="s">
        <v>194</v>
      </c>
      <c r="C419" s="22" t="s">
        <v>195</v>
      </c>
      <c r="D419" s="23">
        <f>D422+D434</f>
        <v>1015935</v>
      </c>
    </row>
    <row r="420" spans="1:4" x14ac:dyDescent="0.25">
      <c r="A420" s="21"/>
      <c r="B420" s="21" t="s">
        <v>196</v>
      </c>
      <c r="C420" s="22" t="s">
        <v>197</v>
      </c>
      <c r="D420" s="23">
        <f>D423+D435</f>
        <v>135301</v>
      </c>
    </row>
    <row r="421" spans="1:4" x14ac:dyDescent="0.25">
      <c r="A421" s="21" t="s">
        <v>30</v>
      </c>
      <c r="B421" s="21" t="s">
        <v>117</v>
      </c>
      <c r="C421" s="22" t="s">
        <v>247</v>
      </c>
      <c r="D421" s="23"/>
    </row>
    <row r="422" spans="1:4" x14ac:dyDescent="0.25">
      <c r="A422" s="21"/>
      <c r="B422" s="21" t="s">
        <v>194</v>
      </c>
      <c r="C422" s="22" t="s">
        <v>195</v>
      </c>
      <c r="D422" s="23">
        <f t="shared" ref="D422:D423" si="31">D425+D428+D431</f>
        <v>14981</v>
      </c>
    </row>
    <row r="423" spans="1:4" x14ac:dyDescent="0.25">
      <c r="A423" s="21"/>
      <c r="B423" s="21" t="s">
        <v>196</v>
      </c>
      <c r="C423" s="22" t="s">
        <v>197</v>
      </c>
      <c r="D423" s="23">
        <f t="shared" si="31"/>
        <v>10490</v>
      </c>
    </row>
    <row r="424" spans="1:4" x14ac:dyDescent="0.25">
      <c r="A424" s="66" t="s">
        <v>30</v>
      </c>
      <c r="B424" s="66" t="s">
        <v>118</v>
      </c>
      <c r="C424" s="5" t="s">
        <v>245</v>
      </c>
      <c r="D424" s="17"/>
    </row>
    <row r="425" spans="1:4" x14ac:dyDescent="0.25">
      <c r="A425" s="66"/>
      <c r="B425" s="33" t="s">
        <v>194</v>
      </c>
      <c r="C425" s="34" t="s">
        <v>195</v>
      </c>
      <c r="D425" s="17">
        <v>2247</v>
      </c>
    </row>
    <row r="426" spans="1:4" x14ac:dyDescent="0.25">
      <c r="A426" s="66"/>
      <c r="B426" s="33" t="s">
        <v>196</v>
      </c>
      <c r="C426" s="34" t="s">
        <v>197</v>
      </c>
      <c r="D426" s="29">
        <v>1573</v>
      </c>
    </row>
    <row r="427" spans="1:4" x14ac:dyDescent="0.25">
      <c r="A427" s="12" t="s">
        <v>30</v>
      </c>
      <c r="B427" s="12" t="s">
        <v>119</v>
      </c>
      <c r="C427" s="69" t="s">
        <v>248</v>
      </c>
      <c r="D427" s="70"/>
    </row>
    <row r="428" spans="1:4" x14ac:dyDescent="0.25">
      <c r="A428" s="12"/>
      <c r="B428" s="33" t="s">
        <v>194</v>
      </c>
      <c r="C428" s="34" t="s">
        <v>195</v>
      </c>
      <c r="D428" s="17">
        <v>12734</v>
      </c>
    </row>
    <row r="429" spans="1:4" x14ac:dyDescent="0.25">
      <c r="A429" s="12"/>
      <c r="B429" s="33" t="s">
        <v>196</v>
      </c>
      <c r="C429" s="34" t="s">
        <v>197</v>
      </c>
      <c r="D429" s="29">
        <v>8917</v>
      </c>
    </row>
    <row r="430" spans="1:4" x14ac:dyDescent="0.25">
      <c r="A430" s="12" t="s">
        <v>30</v>
      </c>
      <c r="B430" s="12" t="s">
        <v>120</v>
      </c>
      <c r="C430" s="61" t="s">
        <v>116</v>
      </c>
      <c r="D430" s="70"/>
    </row>
    <row r="431" spans="1:4" x14ac:dyDescent="0.25">
      <c r="A431" s="12"/>
      <c r="B431" s="33" t="s">
        <v>194</v>
      </c>
      <c r="C431" s="53" t="s">
        <v>195</v>
      </c>
      <c r="D431" s="17">
        <v>0</v>
      </c>
    </row>
    <row r="432" spans="1:4" x14ac:dyDescent="0.25">
      <c r="A432" s="12"/>
      <c r="B432" s="33" t="s">
        <v>196</v>
      </c>
      <c r="C432" s="54" t="s">
        <v>197</v>
      </c>
      <c r="D432" s="29">
        <v>0</v>
      </c>
    </row>
    <row r="433" spans="1:4" x14ac:dyDescent="0.25">
      <c r="A433" s="21" t="s">
        <v>30</v>
      </c>
      <c r="B433" s="21" t="s">
        <v>145</v>
      </c>
      <c r="C433" s="22" t="s">
        <v>307</v>
      </c>
      <c r="D433" s="23"/>
    </row>
    <row r="434" spans="1:4" x14ac:dyDescent="0.25">
      <c r="A434" s="21"/>
      <c r="B434" s="21" t="s">
        <v>194</v>
      </c>
      <c r="C434" s="22" t="s">
        <v>195</v>
      </c>
      <c r="D434" s="23">
        <f t="shared" ref="D434:D435" si="32">D437+D440+D443</f>
        <v>1000954</v>
      </c>
    </row>
    <row r="435" spans="1:4" x14ac:dyDescent="0.25">
      <c r="A435" s="21"/>
      <c r="B435" s="21" t="s">
        <v>196</v>
      </c>
      <c r="C435" s="22" t="s">
        <v>197</v>
      </c>
      <c r="D435" s="23">
        <f t="shared" si="32"/>
        <v>124811</v>
      </c>
    </row>
    <row r="436" spans="1:4" x14ac:dyDescent="0.25">
      <c r="A436" s="66" t="s">
        <v>30</v>
      </c>
      <c r="B436" s="66" t="s">
        <v>146</v>
      </c>
      <c r="C436" s="5" t="s">
        <v>245</v>
      </c>
      <c r="D436" s="17"/>
    </row>
    <row r="437" spans="1:4" x14ac:dyDescent="0.25">
      <c r="A437" s="66"/>
      <c r="B437" s="33" t="s">
        <v>194</v>
      </c>
      <c r="C437" s="34" t="s">
        <v>195</v>
      </c>
      <c r="D437" s="17">
        <v>155846</v>
      </c>
    </row>
    <row r="438" spans="1:4" x14ac:dyDescent="0.25">
      <c r="A438" s="66"/>
      <c r="B438" s="33" t="s">
        <v>196</v>
      </c>
      <c r="C438" s="34" t="s">
        <v>197</v>
      </c>
      <c r="D438" s="29">
        <v>15743</v>
      </c>
    </row>
    <row r="439" spans="1:4" x14ac:dyDescent="0.25">
      <c r="A439" s="12" t="s">
        <v>30</v>
      </c>
      <c r="B439" s="12" t="s">
        <v>147</v>
      </c>
      <c r="C439" s="69" t="s">
        <v>248</v>
      </c>
      <c r="D439" s="70"/>
    </row>
    <row r="440" spans="1:4" x14ac:dyDescent="0.25">
      <c r="A440" s="12"/>
      <c r="B440" s="33" t="s">
        <v>194</v>
      </c>
      <c r="C440" s="34" t="s">
        <v>195</v>
      </c>
      <c r="D440" s="17">
        <v>735788</v>
      </c>
    </row>
    <row r="441" spans="1:4" x14ac:dyDescent="0.25">
      <c r="A441" s="12"/>
      <c r="B441" s="33" t="s">
        <v>196</v>
      </c>
      <c r="C441" s="34" t="s">
        <v>197</v>
      </c>
      <c r="D441" s="29">
        <v>89199</v>
      </c>
    </row>
    <row r="442" spans="1:4" x14ac:dyDescent="0.25">
      <c r="A442" s="12" t="s">
        <v>30</v>
      </c>
      <c r="B442" s="12" t="s">
        <v>257</v>
      </c>
      <c r="C442" s="61" t="s">
        <v>116</v>
      </c>
      <c r="D442" s="70"/>
    </row>
    <row r="443" spans="1:4" x14ac:dyDescent="0.25">
      <c r="A443" s="12"/>
      <c r="B443" s="33" t="s">
        <v>194</v>
      </c>
      <c r="C443" s="53" t="s">
        <v>195</v>
      </c>
      <c r="D443" s="17">
        <v>109320</v>
      </c>
    </row>
    <row r="444" spans="1:4" x14ac:dyDescent="0.25">
      <c r="A444" s="12"/>
      <c r="B444" s="33" t="s">
        <v>196</v>
      </c>
      <c r="C444" s="54" t="s">
        <v>197</v>
      </c>
      <c r="D444" s="29">
        <v>19869</v>
      </c>
    </row>
    <row r="445" spans="1:4" ht="25.5" x14ac:dyDescent="0.25">
      <c r="A445" s="35" t="s">
        <v>30</v>
      </c>
      <c r="B445" s="35" t="s">
        <v>148</v>
      </c>
      <c r="C445" s="22" t="s">
        <v>201</v>
      </c>
      <c r="D445" s="23"/>
    </row>
    <row r="446" spans="1:4" x14ac:dyDescent="0.25">
      <c r="A446" s="35"/>
      <c r="B446" s="21" t="s">
        <v>194</v>
      </c>
      <c r="C446" s="22" t="s">
        <v>195</v>
      </c>
      <c r="D446" s="23">
        <f>D449</f>
        <v>38202</v>
      </c>
    </row>
    <row r="447" spans="1:4" x14ac:dyDescent="0.25">
      <c r="A447" s="35"/>
      <c r="B447" s="21" t="s">
        <v>196</v>
      </c>
      <c r="C447" s="22" t="s">
        <v>197</v>
      </c>
      <c r="D447" s="23">
        <f t="shared" ref="D447" si="33">D450</f>
        <v>38202</v>
      </c>
    </row>
    <row r="448" spans="1:4" ht="25.5" x14ac:dyDescent="0.25">
      <c r="A448" s="12" t="s">
        <v>30</v>
      </c>
      <c r="B448" s="12" t="s">
        <v>149</v>
      </c>
      <c r="C448" s="5" t="s">
        <v>256</v>
      </c>
      <c r="D448" s="17"/>
    </row>
    <row r="449" spans="1:4" x14ac:dyDescent="0.25">
      <c r="A449" s="12"/>
      <c r="B449" s="33" t="s">
        <v>194</v>
      </c>
      <c r="C449" s="34" t="s">
        <v>195</v>
      </c>
      <c r="D449" s="17">
        <v>38202</v>
      </c>
    </row>
    <row r="450" spans="1:4" x14ac:dyDescent="0.25">
      <c r="A450" s="12"/>
      <c r="B450" s="33" t="s">
        <v>196</v>
      </c>
      <c r="C450" s="34" t="s">
        <v>197</v>
      </c>
      <c r="D450" s="29">
        <v>38202</v>
      </c>
    </row>
    <row r="451" spans="1:4" x14ac:dyDescent="0.25">
      <c r="A451" s="21" t="s">
        <v>30</v>
      </c>
      <c r="B451" s="21" t="s">
        <v>129</v>
      </c>
      <c r="C451" s="22" t="s">
        <v>38</v>
      </c>
      <c r="D451" s="23"/>
    </row>
    <row r="452" spans="1:4" x14ac:dyDescent="0.25">
      <c r="A452" s="21"/>
      <c r="B452" s="21" t="s">
        <v>194</v>
      </c>
      <c r="C452" s="22" t="s">
        <v>195</v>
      </c>
      <c r="D452" s="23">
        <f t="shared" ref="D452:D453" si="34">D455</f>
        <v>212374</v>
      </c>
    </row>
    <row r="453" spans="1:4" x14ac:dyDescent="0.25">
      <c r="A453" s="21"/>
      <c r="B453" s="21" t="s">
        <v>196</v>
      </c>
      <c r="C453" s="22" t="s">
        <v>197</v>
      </c>
      <c r="D453" s="23">
        <f t="shared" si="34"/>
        <v>122374</v>
      </c>
    </row>
    <row r="454" spans="1:4" x14ac:dyDescent="0.25">
      <c r="A454" s="21" t="s">
        <v>30</v>
      </c>
      <c r="B454" s="21" t="s">
        <v>131</v>
      </c>
      <c r="C454" s="22" t="s">
        <v>132</v>
      </c>
      <c r="D454" s="23"/>
    </row>
    <row r="455" spans="1:4" x14ac:dyDescent="0.25">
      <c r="A455" s="21"/>
      <c r="B455" s="21" t="s">
        <v>194</v>
      </c>
      <c r="C455" s="22" t="s">
        <v>195</v>
      </c>
      <c r="D455" s="23">
        <f t="shared" ref="D455:D456" si="35">D458</f>
        <v>212374</v>
      </c>
    </row>
    <row r="456" spans="1:4" x14ac:dyDescent="0.25">
      <c r="A456" s="21"/>
      <c r="B456" s="21" t="s">
        <v>196</v>
      </c>
      <c r="C456" s="22" t="s">
        <v>197</v>
      </c>
      <c r="D456" s="23">
        <f t="shared" si="35"/>
        <v>122374</v>
      </c>
    </row>
    <row r="457" spans="1:4" x14ac:dyDescent="0.25">
      <c r="A457" s="21" t="s">
        <v>30</v>
      </c>
      <c r="B457" s="21" t="s">
        <v>133</v>
      </c>
      <c r="C457" s="22" t="s">
        <v>134</v>
      </c>
      <c r="D457" s="23"/>
    </row>
    <row r="458" spans="1:4" x14ac:dyDescent="0.25">
      <c r="A458" s="21"/>
      <c r="B458" s="21" t="s">
        <v>194</v>
      </c>
      <c r="C458" s="22" t="s">
        <v>195</v>
      </c>
      <c r="D458" s="23">
        <f t="shared" ref="D458:D459" si="36">D461+D464</f>
        <v>212374</v>
      </c>
    </row>
    <row r="459" spans="1:4" x14ac:dyDescent="0.25">
      <c r="A459" s="21"/>
      <c r="B459" s="21" t="s">
        <v>196</v>
      </c>
      <c r="C459" s="22" t="s">
        <v>197</v>
      </c>
      <c r="D459" s="23">
        <f t="shared" si="36"/>
        <v>122374</v>
      </c>
    </row>
    <row r="460" spans="1:4" x14ac:dyDescent="0.25">
      <c r="A460" s="18" t="s">
        <v>30</v>
      </c>
      <c r="B460" s="18" t="s">
        <v>135</v>
      </c>
      <c r="C460" s="5" t="s">
        <v>136</v>
      </c>
      <c r="D460" s="17"/>
    </row>
    <row r="461" spans="1:4" x14ac:dyDescent="0.25">
      <c r="A461" s="18"/>
      <c r="B461" s="33" t="s">
        <v>194</v>
      </c>
      <c r="C461" s="34" t="s">
        <v>195</v>
      </c>
      <c r="D461" s="86">
        <f>212074+30-30</f>
        <v>212074</v>
      </c>
    </row>
    <row r="462" spans="1:4" x14ac:dyDescent="0.25">
      <c r="A462" s="18"/>
      <c r="B462" s="33" t="s">
        <v>196</v>
      </c>
      <c r="C462" s="34" t="s">
        <v>197</v>
      </c>
      <c r="D462" s="84">
        <f>122074+30-30</f>
        <v>122074</v>
      </c>
    </row>
    <row r="463" spans="1:4" x14ac:dyDescent="0.25">
      <c r="A463" s="18" t="s">
        <v>30</v>
      </c>
      <c r="B463" s="18" t="s">
        <v>141</v>
      </c>
      <c r="C463" s="5" t="s">
        <v>14</v>
      </c>
      <c r="D463" s="86"/>
    </row>
    <row r="464" spans="1:4" x14ac:dyDescent="0.25">
      <c r="A464" s="18"/>
      <c r="B464" s="33" t="s">
        <v>194</v>
      </c>
      <c r="C464" s="34" t="s">
        <v>195</v>
      </c>
      <c r="D464" s="86">
        <f>300-30+30</f>
        <v>300</v>
      </c>
    </row>
    <row r="465" spans="1:4" x14ac:dyDescent="0.25">
      <c r="A465" s="18"/>
      <c r="B465" s="33" t="s">
        <v>196</v>
      </c>
      <c r="C465" s="34" t="s">
        <v>197</v>
      </c>
      <c r="D465" s="86">
        <f>300-30+30</f>
        <v>300</v>
      </c>
    </row>
    <row r="466" spans="1:4" x14ac:dyDescent="0.25">
      <c r="A466" s="21" t="s">
        <v>150</v>
      </c>
      <c r="B466" s="21" t="s">
        <v>151</v>
      </c>
      <c r="C466" s="22" t="s">
        <v>254</v>
      </c>
      <c r="D466" s="23"/>
    </row>
    <row r="467" spans="1:4" x14ac:dyDescent="0.25">
      <c r="A467" s="21"/>
      <c r="B467" s="21" t="s">
        <v>194</v>
      </c>
      <c r="C467" s="22" t="s">
        <v>195</v>
      </c>
      <c r="D467" s="23">
        <f t="shared" ref="D467:D468" si="37">D470+D479</f>
        <v>900</v>
      </c>
    </row>
    <row r="468" spans="1:4" x14ac:dyDescent="0.25">
      <c r="A468" s="21"/>
      <c r="B468" s="21" t="s">
        <v>196</v>
      </c>
      <c r="C468" s="22" t="s">
        <v>197</v>
      </c>
      <c r="D468" s="23">
        <f t="shared" si="37"/>
        <v>900</v>
      </c>
    </row>
    <row r="469" spans="1:4" x14ac:dyDescent="0.25">
      <c r="A469" s="21" t="s">
        <v>150</v>
      </c>
      <c r="B469" s="21" t="s">
        <v>32</v>
      </c>
      <c r="C469" s="22" t="s">
        <v>33</v>
      </c>
      <c r="D469" s="23"/>
    </row>
    <row r="470" spans="1:4" x14ac:dyDescent="0.25">
      <c r="A470" s="21"/>
      <c r="B470" s="21" t="s">
        <v>194</v>
      </c>
      <c r="C470" s="22" t="s">
        <v>195</v>
      </c>
      <c r="D470" s="23">
        <f t="shared" ref="D470:D471" si="38">D473</f>
        <v>450</v>
      </c>
    </row>
    <row r="471" spans="1:4" x14ac:dyDescent="0.25">
      <c r="A471" s="21"/>
      <c r="B471" s="21" t="s">
        <v>196</v>
      </c>
      <c r="C471" s="22" t="s">
        <v>197</v>
      </c>
      <c r="D471" s="23">
        <f t="shared" si="38"/>
        <v>450</v>
      </c>
    </row>
    <row r="472" spans="1:4" x14ac:dyDescent="0.25">
      <c r="A472" s="21" t="s">
        <v>150</v>
      </c>
      <c r="B472" s="21" t="s">
        <v>144</v>
      </c>
      <c r="C472" s="22" t="s">
        <v>198</v>
      </c>
      <c r="D472" s="23"/>
    </row>
    <row r="473" spans="1:4" x14ac:dyDescent="0.25">
      <c r="A473" s="21"/>
      <c r="B473" s="21" t="s">
        <v>194</v>
      </c>
      <c r="C473" s="22" t="s">
        <v>195</v>
      </c>
      <c r="D473" s="23">
        <f t="shared" ref="D473:D474" si="39">D476</f>
        <v>450</v>
      </c>
    </row>
    <row r="474" spans="1:4" x14ac:dyDescent="0.25">
      <c r="A474" s="21"/>
      <c r="B474" s="21" t="s">
        <v>196</v>
      </c>
      <c r="C474" s="22" t="s">
        <v>197</v>
      </c>
      <c r="D474" s="23">
        <f t="shared" si="39"/>
        <v>450</v>
      </c>
    </row>
    <row r="475" spans="1:4" x14ac:dyDescent="0.25">
      <c r="A475" s="18" t="s">
        <v>150</v>
      </c>
      <c r="B475" s="18" t="s">
        <v>102</v>
      </c>
      <c r="C475" s="5" t="s">
        <v>255</v>
      </c>
      <c r="D475" s="17"/>
    </row>
    <row r="476" spans="1:4" x14ac:dyDescent="0.25">
      <c r="A476" s="18"/>
      <c r="B476" s="33" t="s">
        <v>194</v>
      </c>
      <c r="C476" s="34" t="s">
        <v>195</v>
      </c>
      <c r="D476" s="17">
        <v>450</v>
      </c>
    </row>
    <row r="477" spans="1:4" x14ac:dyDescent="0.25">
      <c r="A477" s="18"/>
      <c r="B477" s="33" t="s">
        <v>196</v>
      </c>
      <c r="C477" s="34" t="s">
        <v>197</v>
      </c>
      <c r="D477" s="29">
        <v>450</v>
      </c>
    </row>
    <row r="478" spans="1:4" x14ac:dyDescent="0.25">
      <c r="A478" s="21" t="s">
        <v>150</v>
      </c>
      <c r="B478" s="21" t="s">
        <v>129</v>
      </c>
      <c r="C478" s="22" t="s">
        <v>38</v>
      </c>
      <c r="D478" s="23"/>
    </row>
    <row r="479" spans="1:4" x14ac:dyDescent="0.25">
      <c r="A479" s="21"/>
      <c r="B479" s="21" t="s">
        <v>194</v>
      </c>
      <c r="C479" s="22" t="s">
        <v>195</v>
      </c>
      <c r="D479" s="23">
        <f t="shared" ref="D479:D480" si="40">D482</f>
        <v>450</v>
      </c>
    </row>
    <row r="480" spans="1:4" x14ac:dyDescent="0.25">
      <c r="A480" s="21"/>
      <c r="B480" s="21" t="s">
        <v>196</v>
      </c>
      <c r="C480" s="22" t="s">
        <v>197</v>
      </c>
      <c r="D480" s="23">
        <f t="shared" si="40"/>
        <v>450</v>
      </c>
    </row>
    <row r="481" spans="1:4" x14ac:dyDescent="0.25">
      <c r="A481" s="18" t="s">
        <v>150</v>
      </c>
      <c r="B481" s="18" t="s">
        <v>152</v>
      </c>
      <c r="C481" s="5" t="s">
        <v>138</v>
      </c>
      <c r="D481" s="17"/>
    </row>
    <row r="482" spans="1:4" x14ac:dyDescent="0.25">
      <c r="A482" s="18"/>
      <c r="B482" s="33" t="s">
        <v>194</v>
      </c>
      <c r="C482" s="34" t="s">
        <v>195</v>
      </c>
      <c r="D482" s="29">
        <v>450</v>
      </c>
    </row>
    <row r="483" spans="1:4" x14ac:dyDescent="0.25">
      <c r="A483" s="18"/>
      <c r="B483" s="33" t="s">
        <v>196</v>
      </c>
      <c r="C483" s="34" t="s">
        <v>197</v>
      </c>
      <c r="D483" s="29">
        <v>450</v>
      </c>
    </row>
    <row r="484" spans="1:4" x14ac:dyDescent="0.25">
      <c r="A484" s="36" t="s">
        <v>30</v>
      </c>
      <c r="B484" s="36"/>
      <c r="C484" s="37" t="s">
        <v>153</v>
      </c>
      <c r="D484" s="38"/>
    </row>
    <row r="485" spans="1:4" x14ac:dyDescent="0.25">
      <c r="A485" s="36"/>
      <c r="B485" s="36" t="s">
        <v>194</v>
      </c>
      <c r="C485" s="37" t="s">
        <v>195</v>
      </c>
      <c r="D485" s="38">
        <f t="shared" ref="D485:D486" si="41">D488</f>
        <v>3373</v>
      </c>
    </row>
    <row r="486" spans="1:4" x14ac:dyDescent="0.25">
      <c r="A486" s="36"/>
      <c r="B486" s="36" t="s">
        <v>196</v>
      </c>
      <c r="C486" s="37" t="s">
        <v>197</v>
      </c>
      <c r="D486" s="38">
        <f t="shared" si="41"/>
        <v>3373</v>
      </c>
    </row>
    <row r="487" spans="1:4" x14ac:dyDescent="0.25">
      <c r="A487" s="36" t="s">
        <v>30</v>
      </c>
      <c r="B487" s="36" t="s">
        <v>41</v>
      </c>
      <c r="C487" s="37" t="s">
        <v>202</v>
      </c>
      <c r="D487" s="38"/>
    </row>
    <row r="488" spans="1:4" x14ac:dyDescent="0.25">
      <c r="A488" s="36"/>
      <c r="B488" s="36" t="s">
        <v>194</v>
      </c>
      <c r="C488" s="37" t="s">
        <v>195</v>
      </c>
      <c r="D488" s="38">
        <f t="shared" ref="D488:D489" si="42">D491</f>
        <v>3373</v>
      </c>
    </row>
    <row r="489" spans="1:4" x14ac:dyDescent="0.25">
      <c r="A489" s="36"/>
      <c r="B489" s="36" t="s">
        <v>196</v>
      </c>
      <c r="C489" s="37" t="s">
        <v>197</v>
      </c>
      <c r="D489" s="38">
        <f t="shared" si="42"/>
        <v>3373</v>
      </c>
    </row>
    <row r="490" spans="1:4" x14ac:dyDescent="0.25">
      <c r="A490" s="36" t="s">
        <v>30</v>
      </c>
      <c r="B490" s="36" t="s">
        <v>32</v>
      </c>
      <c r="C490" s="37" t="s">
        <v>33</v>
      </c>
      <c r="D490" s="38"/>
    </row>
    <row r="491" spans="1:4" x14ac:dyDescent="0.25">
      <c r="A491" s="36"/>
      <c r="B491" s="36" t="s">
        <v>194</v>
      </c>
      <c r="C491" s="37" t="s">
        <v>195</v>
      </c>
      <c r="D491" s="38">
        <f t="shared" ref="D491:D492" si="43">D494</f>
        <v>3373</v>
      </c>
    </row>
    <row r="492" spans="1:4" x14ac:dyDescent="0.25">
      <c r="A492" s="36"/>
      <c r="B492" s="36" t="s">
        <v>196</v>
      </c>
      <c r="C492" s="37" t="s">
        <v>197</v>
      </c>
      <c r="D492" s="38">
        <f t="shared" si="43"/>
        <v>3373</v>
      </c>
    </row>
    <row r="493" spans="1:4" ht="25.5" x14ac:dyDescent="0.25">
      <c r="A493" s="36" t="s">
        <v>30</v>
      </c>
      <c r="B493" s="48" t="s">
        <v>115</v>
      </c>
      <c r="C493" s="49" t="s">
        <v>199</v>
      </c>
      <c r="D493" s="39"/>
    </row>
    <row r="494" spans="1:4" x14ac:dyDescent="0.25">
      <c r="A494" s="36"/>
      <c r="B494" s="36" t="s">
        <v>194</v>
      </c>
      <c r="C494" s="37" t="s">
        <v>195</v>
      </c>
      <c r="D494" s="39">
        <f t="shared" ref="D494:D495" si="44">D497</f>
        <v>3373</v>
      </c>
    </row>
    <row r="495" spans="1:4" x14ac:dyDescent="0.25">
      <c r="A495" s="36"/>
      <c r="B495" s="36" t="s">
        <v>196</v>
      </c>
      <c r="C495" s="37" t="s">
        <v>197</v>
      </c>
      <c r="D495" s="39">
        <f t="shared" si="44"/>
        <v>3373</v>
      </c>
    </row>
    <row r="496" spans="1:4" x14ac:dyDescent="0.25">
      <c r="A496" s="36" t="s">
        <v>30</v>
      </c>
      <c r="B496" s="48" t="s">
        <v>154</v>
      </c>
      <c r="C496" s="49" t="s">
        <v>155</v>
      </c>
      <c r="D496" s="39"/>
    </row>
    <row r="497" spans="1:4" x14ac:dyDescent="0.25">
      <c r="A497" s="36"/>
      <c r="B497" s="36" t="s">
        <v>194</v>
      </c>
      <c r="C497" s="37" t="s">
        <v>195</v>
      </c>
      <c r="D497" s="39">
        <f t="shared" ref="D497:D498" si="45">D500</f>
        <v>3373</v>
      </c>
    </row>
    <row r="498" spans="1:4" x14ac:dyDescent="0.25">
      <c r="A498" s="36"/>
      <c r="B498" s="36" t="s">
        <v>196</v>
      </c>
      <c r="C498" s="37" t="s">
        <v>197</v>
      </c>
      <c r="D498" s="39">
        <f t="shared" si="45"/>
        <v>3373</v>
      </c>
    </row>
    <row r="499" spans="1:4" x14ac:dyDescent="0.25">
      <c r="A499" s="18" t="s">
        <v>30</v>
      </c>
      <c r="B499" s="12" t="s">
        <v>156</v>
      </c>
      <c r="C499" s="53" t="s">
        <v>246</v>
      </c>
      <c r="D499" s="73"/>
    </row>
    <row r="500" spans="1:4" x14ac:dyDescent="0.25">
      <c r="A500" s="18"/>
      <c r="B500" s="33" t="s">
        <v>194</v>
      </c>
      <c r="C500" s="34" t="s">
        <v>195</v>
      </c>
      <c r="D500" s="17">
        <v>3373</v>
      </c>
    </row>
    <row r="501" spans="1:4" x14ac:dyDescent="0.25">
      <c r="A501" s="18"/>
      <c r="B501" s="33" t="s">
        <v>196</v>
      </c>
      <c r="C501" s="34" t="s">
        <v>197</v>
      </c>
      <c r="D501" s="29">
        <v>3373</v>
      </c>
    </row>
    <row r="502" spans="1:4" x14ac:dyDescent="0.25">
      <c r="A502" s="18" t="s">
        <v>30</v>
      </c>
      <c r="B502" s="18" t="s">
        <v>157</v>
      </c>
      <c r="C502" s="53" t="s">
        <v>158</v>
      </c>
      <c r="D502" s="73">
        <f>D9-D63</f>
        <v>-47105</v>
      </c>
    </row>
    <row r="504" spans="1:4" x14ac:dyDescent="0.25">
      <c r="C504" s="9" t="s">
        <v>320</v>
      </c>
    </row>
    <row r="505" spans="1:4" x14ac:dyDescent="0.25">
      <c r="C505" s="9" t="s">
        <v>166</v>
      </c>
    </row>
    <row r="506" spans="1:4" x14ac:dyDescent="0.25">
      <c r="C506" s="9" t="s">
        <v>167</v>
      </c>
    </row>
    <row r="507" spans="1:4" x14ac:dyDescent="0.25">
      <c r="C507" s="9" t="s">
        <v>168</v>
      </c>
    </row>
    <row r="508" spans="1:4" x14ac:dyDescent="0.25">
      <c r="C508" s="9" t="s">
        <v>278</v>
      </c>
    </row>
    <row r="509" spans="1:4" x14ac:dyDescent="0.25">
      <c r="C509" s="9" t="s">
        <v>275</v>
      </c>
    </row>
    <row r="510" spans="1:4" x14ac:dyDescent="0.25">
      <c r="C510" s="9" t="s">
        <v>303</v>
      </c>
    </row>
    <row r="511" spans="1:4" x14ac:dyDescent="0.25">
      <c r="C511" s="9" t="s">
        <v>321</v>
      </c>
    </row>
    <row r="512" spans="1:4" x14ac:dyDescent="0.25">
      <c r="C512" s="10" t="s">
        <v>322</v>
      </c>
    </row>
    <row r="514" spans="2:4" s="83" customFormat="1" ht="15.75" hidden="1" x14ac:dyDescent="0.25">
      <c r="B514" s="93" t="s">
        <v>308</v>
      </c>
    </row>
    <row r="515" spans="2:4" s="83" customFormat="1" ht="18" hidden="1" customHeight="1" x14ac:dyDescent="0.25">
      <c r="B515" s="93" t="s">
        <v>309</v>
      </c>
    </row>
    <row r="516" spans="2:4" s="83" customFormat="1" ht="18" hidden="1" customHeight="1" x14ac:dyDescent="0.25">
      <c r="C516" s="94" t="s">
        <v>310</v>
      </c>
      <c r="D516" s="95" t="s">
        <v>311</v>
      </c>
    </row>
    <row r="517" spans="2:4" s="83" customFormat="1" ht="17.25" hidden="1" customHeight="1" x14ac:dyDescent="0.25">
      <c r="C517" s="94" t="s">
        <v>312</v>
      </c>
      <c r="D517" s="96" t="s">
        <v>313</v>
      </c>
    </row>
    <row r="518" spans="2:4" s="83" customFormat="1" hidden="1" x14ac:dyDescent="0.25"/>
    <row r="519" spans="2:4" hidden="1" x14ac:dyDescent="0.25"/>
  </sheetData>
  <mergeCells count="2">
    <mergeCell ref="A2:D3"/>
    <mergeCell ref="A5:C5"/>
  </mergeCells>
  <pageMargins left="1.25" right="0.75" top="0.45" bottom="0.4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BVC 2021 initial</vt:lpstr>
      <vt:lpstr>'BVC 2021 initial'!Print_Area</vt:lpstr>
      <vt:lpstr>'BVC 2021 initial'!Print_Titles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2021-03-18T12:19:53Z</dcterms:modified>
</cp:coreProperties>
</file>