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ie\Desktop\"/>
    </mc:Choice>
  </mc:AlternateContent>
  <bookViews>
    <workbookView xWindow="0" yWindow="0" windowWidth="20490" windowHeight="7905"/>
  </bookViews>
  <sheets>
    <sheet name="Anexa Rutier" sheetId="6" r:id="rId1"/>
    <sheet name="Anexa Feroviar" sheetId="2" r:id="rId2"/>
    <sheet name="Anexa Naval" sheetId="4" r:id="rId3"/>
    <sheet name="Anexa Aerian" sheetId="5" r:id="rId4"/>
    <sheet name="Anexa Multimodal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7" l="1"/>
  <c r="G5" i="7"/>
  <c r="G6" i="7" s="1"/>
  <c r="G7" i="7" s="1"/>
  <c r="G8" i="7" s="1"/>
  <c r="G9" i="7" s="1"/>
  <c r="G10" i="7" s="1"/>
  <c r="G11" i="7" s="1"/>
  <c r="G12" i="7" s="1"/>
  <c r="G13" i="7" s="1"/>
  <c r="G4" i="7"/>
  <c r="G3" i="7"/>
  <c r="D93" i="6" l="1"/>
  <c r="C90" i="6"/>
  <c r="C88" i="6"/>
  <c r="C93" i="6" s="1"/>
  <c r="C87" i="6"/>
  <c r="C84" i="6"/>
  <c r="H82" i="6"/>
  <c r="H83" i="6" s="1"/>
  <c r="H84" i="6" s="1"/>
  <c r="H85" i="6" s="1"/>
  <c r="H86" i="6" s="1"/>
  <c r="H87" i="6" s="1"/>
  <c r="H88" i="6" s="1"/>
  <c r="H89" i="6" s="1"/>
  <c r="H90" i="6" s="1"/>
  <c r="H91" i="6" s="1"/>
  <c r="H92" i="6" s="1"/>
  <c r="H81" i="6"/>
  <c r="H80" i="6"/>
  <c r="H79" i="6"/>
  <c r="D75" i="6"/>
  <c r="C75" i="6"/>
  <c r="H72" i="6"/>
  <c r="H73" i="6" s="1"/>
  <c r="H74" i="6" s="1"/>
  <c r="H71" i="6"/>
  <c r="H70" i="6"/>
  <c r="D66" i="6"/>
  <c r="C66" i="6"/>
  <c r="H42" i="6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4" i="6" s="1"/>
  <c r="H55" i="6" s="1"/>
  <c r="H56" i="6" s="1"/>
  <c r="H57" i="6" s="1"/>
  <c r="H58" i="6" s="1"/>
  <c r="H59" i="6" s="1"/>
  <c r="H60" i="6" s="1"/>
  <c r="H53" i="6" s="1"/>
  <c r="H61" i="6" s="1"/>
  <c r="H62" i="6" s="1"/>
  <c r="H63" i="6" s="1"/>
  <c r="H64" i="6" s="1"/>
  <c r="H65" i="6" s="1"/>
  <c r="D38" i="6"/>
  <c r="C38" i="6"/>
  <c r="H20" i="6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19" i="6"/>
  <c r="D7" i="6"/>
  <c r="D15" i="6" s="1"/>
  <c r="C7" i="6"/>
  <c r="C15" i="6" s="1"/>
  <c r="H4" i="6"/>
  <c r="H5" i="6" s="1"/>
  <c r="H6" i="6" s="1"/>
  <c r="H7" i="6" s="1"/>
  <c r="H8" i="6" s="1"/>
  <c r="H9" i="6" s="1"/>
  <c r="H10" i="6" s="1"/>
  <c r="H11" i="6" s="1"/>
  <c r="H12" i="6" s="1"/>
  <c r="H13" i="6" s="1"/>
  <c r="H14" i="6" s="1"/>
  <c r="C19" i="5" l="1"/>
  <c r="G4" i="5"/>
  <c r="G5" i="5" s="1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C46" i="4"/>
  <c r="G40" i="4"/>
  <c r="G41" i="4" s="1"/>
  <c r="G42" i="4" s="1"/>
  <c r="G43" i="4" s="1"/>
  <c r="G44" i="4" s="1"/>
  <c r="G45" i="4" s="1"/>
  <c r="C36" i="4"/>
  <c r="C6" i="4"/>
  <c r="G5" i="4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4" i="4"/>
  <c r="D71" i="2"/>
  <c r="C71" i="2"/>
  <c r="H63" i="2"/>
  <c r="H65" i="2" s="1"/>
  <c r="H66" i="2" s="1"/>
  <c r="H64" i="2" s="1"/>
  <c r="H67" i="2" s="1"/>
  <c r="H68" i="2" s="1"/>
  <c r="H69" i="2" s="1"/>
  <c r="H70" i="2" s="1"/>
  <c r="D59" i="2"/>
  <c r="C59" i="2"/>
  <c r="H53" i="2"/>
  <c r="H54" i="2" s="1"/>
  <c r="H55" i="2" s="1"/>
  <c r="H56" i="2" s="1"/>
  <c r="H57" i="2" s="1"/>
  <c r="H58" i="2" s="1"/>
  <c r="D49" i="2"/>
  <c r="C49" i="2"/>
  <c r="H44" i="2"/>
  <c r="H45" i="2" s="1"/>
  <c r="H46" i="2" s="1"/>
  <c r="H47" i="2" s="1"/>
  <c r="H48" i="2" s="1"/>
  <c r="D40" i="2"/>
  <c r="C40" i="2"/>
  <c r="H34" i="2"/>
  <c r="H35" i="2" s="1"/>
  <c r="H36" i="2" s="1"/>
  <c r="H37" i="2" s="1"/>
  <c r="H38" i="2" s="1"/>
  <c r="H39" i="2" s="1"/>
  <c r="D29" i="2"/>
  <c r="C29" i="2"/>
  <c r="J8" i="2"/>
  <c r="J7" i="2"/>
  <c r="H7" i="2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30" i="2" s="1"/>
  <c r="H6" i="2"/>
  <c r="J5" i="2"/>
  <c r="H5" i="2"/>
  <c r="J4" i="2"/>
</calcChain>
</file>

<file path=xl/sharedStrings.xml><?xml version="1.0" encoding="utf-8"?>
<sst xmlns="http://schemas.openxmlformats.org/spreadsheetml/2006/main" count="603" uniqueCount="282">
  <si>
    <t>Total Variante Ocolitoare</t>
  </si>
  <si>
    <t>Comprehensive</t>
  </si>
  <si>
    <t>VO Câmpulung Moldovenesc</t>
  </si>
  <si>
    <t>VO Miercurea Ciuc</t>
  </si>
  <si>
    <t>Core</t>
  </si>
  <si>
    <t>VO Rm. Vâlcea</t>
  </si>
  <si>
    <t>VO Vatra Dornei</t>
  </si>
  <si>
    <t>VO Bistrița</t>
  </si>
  <si>
    <t>VO Sighișoara</t>
  </si>
  <si>
    <t>VO Slobozia</t>
  </si>
  <si>
    <t>VO Mangalia</t>
  </si>
  <si>
    <t>VO Zalău</t>
  </si>
  <si>
    <t>VO Timișoara</t>
  </si>
  <si>
    <t>VO Bârlad</t>
  </si>
  <si>
    <t>VO Sfântu Gheorghe</t>
  </si>
  <si>
    <t>VO Giurgiu</t>
  </si>
  <si>
    <t>VO Vaslui</t>
  </si>
  <si>
    <t>Cost cumulat (mil.Euro)</t>
  </si>
  <si>
    <t>Punctaj</t>
  </si>
  <si>
    <t>TEN - T</t>
  </si>
  <si>
    <t>Scor EIRR (%)</t>
  </si>
  <si>
    <t>Lungime (km)</t>
  </si>
  <si>
    <t>Cost estimat (mil.Euro)</t>
  </si>
  <si>
    <t>Denumire proiect</t>
  </si>
  <si>
    <t>Nr. Crt.</t>
  </si>
  <si>
    <t>Total Euro-Trans</t>
  </si>
  <si>
    <t>Crasna - Albița</t>
  </si>
  <si>
    <t>Dr.Tr.Severin - Calafat</t>
  </si>
  <si>
    <t>Craiova - Calafat</t>
  </si>
  <si>
    <t xml:space="preserve">București - Giurgiu </t>
  </si>
  <si>
    <t>Timișoara - Moravița</t>
  </si>
  <si>
    <t>Scor AECOM</t>
  </si>
  <si>
    <t>Nr. Crt</t>
  </si>
  <si>
    <t>Total Trans-Regio</t>
  </si>
  <si>
    <t>Alte rețele</t>
  </si>
  <si>
    <t>Caransebeș - Reșita - Voiteg</t>
  </si>
  <si>
    <t>Deva - Oradea</t>
  </si>
  <si>
    <t>Dr.Tr.Severin - Tg.Jiu - Rm.Vâlcea</t>
  </si>
  <si>
    <t>Iacobeni - Borșa - Negrești Oaș</t>
  </si>
  <si>
    <t>Filiași - Tg.Jiu - Petroșani - Hațeg - Deva - A1</t>
  </si>
  <si>
    <t>Suceava - Bistrița</t>
  </si>
  <si>
    <t>Zalău - Satu Mare</t>
  </si>
  <si>
    <t>Piatra Neamț - Tg. Neamț</t>
  </si>
  <si>
    <t>Focșani - Tg. Secuiesc</t>
  </si>
  <si>
    <t>Sărățel - Tg. Mureș</t>
  </si>
  <si>
    <t>Oradea - Satu Mare</t>
  </si>
  <si>
    <t>Arad - Oradea</t>
  </si>
  <si>
    <t>Beclean (Bistrița) - Salva - Moisei - Cârlibaba</t>
  </si>
  <si>
    <t>Sf. Gherghe - Miercurea Ciuc - Ditrău</t>
  </si>
  <si>
    <t>Part.Comprehensive</t>
  </si>
  <si>
    <t>Brașov - Sighișoara - Tg. Mureș</t>
  </si>
  <si>
    <t>Corabia - Rm. Vâlcea</t>
  </si>
  <si>
    <t>Iași - Vaslui - Bacău</t>
  </si>
  <si>
    <t>Vaslui - Galați (+ Tișița)</t>
  </si>
  <si>
    <t>Botoșani  - Tg.Frumos</t>
  </si>
  <si>
    <t>Constanța - Vama Veche</t>
  </si>
  <si>
    <t>Brăila - Slobozia - Călărași - Chiciu</t>
  </si>
  <si>
    <t>Pitești - Rm.Valcea - Racovița</t>
  </si>
  <si>
    <t>Câmpina - Săcele</t>
  </si>
  <si>
    <t xml:space="preserve">Total Drumuri Expres </t>
  </si>
  <si>
    <t>Pitești - Brașov</t>
  </si>
  <si>
    <t>Turda - Halmeu (+Bistrița, Baia Mare și Petea)</t>
  </si>
  <si>
    <t>Constanța - Tulcea - Brăila (+ pod peste Dunăre)</t>
  </si>
  <si>
    <t>Bacău - Piatra Neamț</t>
  </si>
  <si>
    <t>Suceava - Botoșani</t>
  </si>
  <si>
    <t>Focșani - Galați - Giurgiulești (faza A2)</t>
  </si>
  <si>
    <t>Craiova - Dorbeta Tr.Severin (faza C2)</t>
  </si>
  <si>
    <t>Găești - Ploiești (faza B3)</t>
  </si>
  <si>
    <t>Drobeta Tr.Severin -Lugoj (faza C1)</t>
  </si>
  <si>
    <t>Legătura A3 - Aeroport Henri Coandă</t>
  </si>
  <si>
    <t>Buzău - Brăila (faza B2)</t>
  </si>
  <si>
    <t>Suceava - Siret</t>
  </si>
  <si>
    <t>București - Craiova</t>
  </si>
  <si>
    <t>Pașcani - Suceava</t>
  </si>
  <si>
    <t>Buzău - Focșani</t>
  </si>
  <si>
    <t>Focșani - Bacău (faza A1)</t>
  </si>
  <si>
    <t>Ploiești - Buzău (faza B1)</t>
  </si>
  <si>
    <t>Modernizare Centura Sud București - 4 benzi</t>
  </si>
  <si>
    <t>Valoare estimată (mil.Euro)</t>
  </si>
  <si>
    <t xml:space="preserve">Total autostrăzi </t>
  </si>
  <si>
    <t xml:space="preserve">Ploiești - Comarnic </t>
  </si>
  <si>
    <t>Brașov - Bacău</t>
  </si>
  <si>
    <t>Inel București (A0)</t>
  </si>
  <si>
    <t>Tg. Mureș - Tg. Neamț</t>
  </si>
  <si>
    <t>Craiova - Pitești</t>
  </si>
  <si>
    <t>Nădășelu - Suplacu de Barcău</t>
  </si>
  <si>
    <t>Tg. Neamț - Iași - Ungheni</t>
  </si>
  <si>
    <t>Suplacu de Barcău - Borș (+ Oradea)*</t>
  </si>
  <si>
    <t>Sibiu - Brașov</t>
  </si>
  <si>
    <t>Comarnic - Brașov</t>
  </si>
  <si>
    <t>Bacău - Pașcani</t>
  </si>
  <si>
    <t>Sibiu - Pitești</t>
  </si>
  <si>
    <t>Predeal - Brașov</t>
  </si>
  <si>
    <t>Brașov - Sighișoara</t>
  </si>
  <si>
    <t>Simeria - km.614</t>
  </si>
  <si>
    <t>Focșani - Roman</t>
  </si>
  <si>
    <t>Pașcani - Dărmănești</t>
  </si>
  <si>
    <t>Ploiești Triaj - Focsani</t>
  </si>
  <si>
    <t xml:space="preserve">Roman - Iași </t>
  </si>
  <si>
    <t>Buzău - Galați</t>
  </si>
  <si>
    <t>București (Chitila) - Pitești</t>
  </si>
  <si>
    <t>Coșlariu - Cp. Turzii</t>
  </si>
  <si>
    <t>Sibiu - Vințu de Jos</t>
  </si>
  <si>
    <t>Caransebeș - Timișoara</t>
  </si>
  <si>
    <t>Timișoara - Arad</t>
  </si>
  <si>
    <t>Cp.Turzii - Cluj-Napoca</t>
  </si>
  <si>
    <t>Pitești - Rm. Vâlcea Nord</t>
  </si>
  <si>
    <t>Rm. Vâlcea Nord - Sibiu</t>
  </si>
  <si>
    <t>Craiova - Caransebeș</t>
  </si>
  <si>
    <t>Cluj-Napoca - Ilva Mică</t>
  </si>
  <si>
    <t>Ilva Mică - Suceava</t>
  </si>
  <si>
    <t>Oradea - Arad</t>
  </si>
  <si>
    <t>Satu Mare - Baia Mare</t>
  </si>
  <si>
    <t xml:space="preserve">Baia Mare - Dej </t>
  </si>
  <si>
    <t>Total proiecte reabilitare cale ferată</t>
  </si>
  <si>
    <t>București - Aeroport Henri Coandă</t>
  </si>
  <si>
    <t>Stabilirea funcției scor - Proiecte electrificare și reabilitare cale ferată (Scenariu EES) + efectul de coridor</t>
  </si>
  <si>
    <t>București - Giurgiu Fr.</t>
  </si>
  <si>
    <t>Cluj-Napoca - Ep. Bihor</t>
  </si>
  <si>
    <t>Dărmănești - Vicșani</t>
  </si>
  <si>
    <t>Timișoara - Stamora Moravița</t>
  </si>
  <si>
    <t>Constanța - Mangalia</t>
  </si>
  <si>
    <t>Total proiecte electrificare și reabilitare cale ferată</t>
  </si>
  <si>
    <t>Stabilirea funcției scor - Proiecte reabilitare cale ferată cu importanță economică (Scenariu EES) + efectul de coridor</t>
  </si>
  <si>
    <t xml:space="preserve">Filiași - Tg.Jiu </t>
  </si>
  <si>
    <t>Tg.Jiu -Petroșani</t>
  </si>
  <si>
    <t>Petroșani - Simeria</t>
  </si>
  <si>
    <t>Pitești - Craiova</t>
  </si>
  <si>
    <t>Făurei - Fetești</t>
  </si>
  <si>
    <t xml:space="preserve">Total proiecte reabilitare cale ferată cu importanță economică </t>
  </si>
  <si>
    <t>Stabilirea funcției scor - Proiecte reabilitare cale ferată cu importanță turistică PPP (Scenariu EES) + efectul de coridor</t>
  </si>
  <si>
    <t>Sibiu - Agnita</t>
  </si>
  <si>
    <t>-</t>
  </si>
  <si>
    <t>Tg. Mureș - Băile Sovata</t>
  </si>
  <si>
    <t>Luduș - Măgheruș Șieu</t>
  </si>
  <si>
    <t>Caransebeș - Subcetate</t>
  </si>
  <si>
    <t>Turda - Abrud</t>
  </si>
  <si>
    <t>Oravița - Anina</t>
  </si>
  <si>
    <t>Total proiecte reabilitare cale ferată cu importanță turistică PPP</t>
  </si>
  <si>
    <t>Stabilirea funcției scor -Proiecte cale ferată cu viteză sporită, orar cadențat și servicii feroviare (Scenariu EES) + efectul de coridor</t>
  </si>
  <si>
    <t>București - Giurgiu</t>
  </si>
  <si>
    <t>București - Brașov</t>
  </si>
  <si>
    <t>București - Buzău</t>
  </si>
  <si>
    <t>Pașcani - Iași</t>
  </si>
  <si>
    <t>București - Constanța</t>
  </si>
  <si>
    <t>București - Pitești</t>
  </si>
  <si>
    <t>Total proiecte cale ferată cu viteză sporită, orar cadențat și servicii feroviare</t>
  </si>
  <si>
    <t>1</t>
  </si>
  <si>
    <t>Multimodal București</t>
  </si>
  <si>
    <t>2</t>
  </si>
  <si>
    <t>Multimodal Timișoara</t>
  </si>
  <si>
    <t>3</t>
  </si>
  <si>
    <t>Multimodal Cluj-Napoca</t>
  </si>
  <si>
    <t>4</t>
  </si>
  <si>
    <t>Multimodal Bacău</t>
  </si>
  <si>
    <t>5</t>
  </si>
  <si>
    <t>Multimodal Oradea</t>
  </si>
  <si>
    <t>6</t>
  </si>
  <si>
    <t>Multimodal Suceava</t>
  </si>
  <si>
    <t>7</t>
  </si>
  <si>
    <t>Multimodal Iași</t>
  </si>
  <si>
    <t>8</t>
  </si>
  <si>
    <t>Multimodal Craiova</t>
  </si>
  <si>
    <t>9</t>
  </si>
  <si>
    <t>Multimodal Turda</t>
  </si>
  <si>
    <t>10</t>
  </si>
  <si>
    <t>Total proiecte multimodale</t>
  </si>
  <si>
    <t>Portul Constanța*</t>
  </si>
  <si>
    <t>n/a</t>
  </si>
  <si>
    <t>Port Brăila</t>
  </si>
  <si>
    <t>26.4</t>
  </si>
  <si>
    <t>Port Galați</t>
  </si>
  <si>
    <t>17.5</t>
  </si>
  <si>
    <t>Port Drobeta Tr. Severin</t>
  </si>
  <si>
    <t>16.8</t>
  </si>
  <si>
    <t>Port Oltenița</t>
  </si>
  <si>
    <t>28.8</t>
  </si>
  <si>
    <t xml:space="preserve">Modernizare ecluze: Agigea, Cernavodă, Ovidiu, Galerii ape mari Ovidiu și Năvodari și stații de pompare </t>
  </si>
  <si>
    <t>Port Orșova</t>
  </si>
  <si>
    <t>22.7</t>
  </si>
  <si>
    <t>Port Cernavodă</t>
  </si>
  <si>
    <t>12.4</t>
  </si>
  <si>
    <t>Port Corabia</t>
  </si>
  <si>
    <t>18.3</t>
  </si>
  <si>
    <t>Port Giurgiu</t>
  </si>
  <si>
    <t>11</t>
  </si>
  <si>
    <t>Port Calafat</t>
  </si>
  <si>
    <t>2.5</t>
  </si>
  <si>
    <t>12</t>
  </si>
  <si>
    <t>Port Isaccea</t>
  </si>
  <si>
    <t>20.6</t>
  </si>
  <si>
    <t>13</t>
  </si>
  <si>
    <t>Îmbunătățirea siguranței traficului naval prin achiziționarea de nave tehnice multifuncționale și echipamente specifice</t>
  </si>
  <si>
    <t>14</t>
  </si>
  <si>
    <t xml:space="preserve">Port Ovidiu </t>
  </si>
  <si>
    <t>15.2</t>
  </si>
  <si>
    <t>15</t>
  </si>
  <si>
    <t>Port Medgidia</t>
  </si>
  <si>
    <t>-3.9</t>
  </si>
  <si>
    <t>16</t>
  </si>
  <si>
    <t xml:space="preserve">Port Luminița </t>
  </si>
  <si>
    <t>6.6</t>
  </si>
  <si>
    <t>17</t>
  </si>
  <si>
    <t xml:space="preserve">Port Basarabi </t>
  </si>
  <si>
    <t>1.6</t>
  </si>
  <si>
    <t>18</t>
  </si>
  <si>
    <t>Port Hârșova</t>
  </si>
  <si>
    <t>7.5</t>
  </si>
  <si>
    <t>19</t>
  </si>
  <si>
    <t>Port Chilia Veche</t>
  </si>
  <si>
    <t>12.9</t>
  </si>
  <si>
    <t>20</t>
  </si>
  <si>
    <t>Port Tulcea</t>
  </si>
  <si>
    <t>-7</t>
  </si>
  <si>
    <t>21</t>
  </si>
  <si>
    <t>Port Bechet</t>
  </si>
  <si>
    <t>-3.7</t>
  </si>
  <si>
    <t>22</t>
  </si>
  <si>
    <t>Port Moldova Veche</t>
  </si>
  <si>
    <t>2.9</t>
  </si>
  <si>
    <t>23</t>
  </si>
  <si>
    <t>Port Cetate</t>
  </si>
  <si>
    <t>-3.5</t>
  </si>
  <si>
    <t>24</t>
  </si>
  <si>
    <t>Port Măcin</t>
  </si>
  <si>
    <t>-1.5</t>
  </si>
  <si>
    <t>25</t>
  </si>
  <si>
    <t>Port Mahmudia</t>
  </si>
  <si>
    <t>1.5</t>
  </si>
  <si>
    <t>26</t>
  </si>
  <si>
    <t>Port Tr. Magurele</t>
  </si>
  <si>
    <t>27</t>
  </si>
  <si>
    <t>Port Călărași</t>
  </si>
  <si>
    <t>28</t>
  </si>
  <si>
    <t>Port Şviniţa</t>
  </si>
  <si>
    <t>-1.9</t>
  </si>
  <si>
    <t>29</t>
  </si>
  <si>
    <t>Portul Baziaș</t>
  </si>
  <si>
    <t>-2</t>
  </si>
  <si>
    <t>30</t>
  </si>
  <si>
    <t>Port Zimnicea</t>
  </si>
  <si>
    <t>31</t>
  </si>
  <si>
    <t>Port Tişoviţa</t>
  </si>
  <si>
    <t>-2.3</t>
  </si>
  <si>
    <t>32</t>
  </si>
  <si>
    <t>Portul Sulina</t>
  </si>
  <si>
    <t>Total proiecte sectorul naval</t>
  </si>
  <si>
    <t>*se prioritizează fiecare investiție în funcție de EIRR-ul individual</t>
  </si>
  <si>
    <t>Îmbunătățirea condițiilor de navigație pe Dunăre între Călărași și Brăila  (km. 375 - km. 175)</t>
  </si>
  <si>
    <t>Îmbunătățirea condițiilor de navigație pe sectorul comun româno-bulgar al Dunării (km. 845.5 - km. 375)</t>
  </si>
  <si>
    <t xml:space="preserve">Realizarea lucrărilor specifice de apărări de maluri pe Canalul Sulina </t>
  </si>
  <si>
    <t>Reabilitare sistem colectare ape, protecții și consolidări maluri înalte pe Canalul Dunăre Marea Neagra</t>
  </si>
  <si>
    <t>Reabilitare sistem colectare ape, protecții și consolidări maluri înalte pe Canalul Dunăre Poarta Albă - Midia Năvodari</t>
  </si>
  <si>
    <t>Amenajarea râurilor Argeș (73,289 km) și Dâmbovița (31 km) pentru navigație</t>
  </si>
  <si>
    <t>Tulcea</t>
  </si>
  <si>
    <t>Craiova</t>
  </si>
  <si>
    <t>Baia Mare</t>
  </si>
  <si>
    <t>Timișoara</t>
  </si>
  <si>
    <t>București Otopeni</t>
  </si>
  <si>
    <t>Oradea</t>
  </si>
  <si>
    <t>Sibiu</t>
  </si>
  <si>
    <t>Suceava</t>
  </si>
  <si>
    <t>Iași</t>
  </si>
  <si>
    <t>Constanța</t>
  </si>
  <si>
    <t>Cluj-Napoca</t>
  </si>
  <si>
    <t>Bacău</t>
  </si>
  <si>
    <t>Tg. Mureș</t>
  </si>
  <si>
    <t>București Băneasa</t>
  </si>
  <si>
    <t>Satu Mare</t>
  </si>
  <si>
    <t>Total proiecte aerian</t>
  </si>
  <si>
    <t>Multimodal Brașov</t>
  </si>
  <si>
    <t>A1 - Titu - Bâldana - Târgoviște</t>
  </si>
  <si>
    <t>Stabilirea funcției scor - Multimodal (Scenariu ES+Natura 2000)</t>
  </si>
  <si>
    <t>Multimodal Giurgiu</t>
  </si>
  <si>
    <t>Stabilirea funcției scor - Sectorul aerian (Scenariu  ES+Natura 2000)</t>
  </si>
  <si>
    <t>Stabilirea funcției scor - Sectorul naval (Scenariu  ES+Natura 2000)</t>
  </si>
  <si>
    <t>Stabilirea funcției scor - Proiecte reabilitare cale ferată (Scenariu  ES+Natura 2000)</t>
  </si>
  <si>
    <t>Stabilirea funcției scor - Proiecte de autostradă (Scenariu ES+Natura 2000)</t>
  </si>
  <si>
    <t>Stabilirea funcției scor - Proiecte de drum expres (Scenariu ES+Natura 2000)</t>
  </si>
  <si>
    <t>Stabilirea funcției scor - Proiecte Trans-Regio (Scenariu ES+Natura 2000)</t>
  </si>
  <si>
    <t>Stabilirea funcției scor - Proiecte Euro-Trans  (Scenariu ES+Natura 2000)</t>
  </si>
  <si>
    <t>Stabilirea funcției scor - Proiecte Variante de Ocolire  (Scenariu ES+Natura 2000)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</si>
</sst>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</font>
    <font>
      <i/>
      <sz val="11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84">
    <xf numFmtId="0" fontId="0" fillId="0" borderId="0" xfId="0"/>
    <xf numFmtId="49" fontId="0" fillId="0" borderId="0" xfId="0" applyNumberFormat="1"/>
    <xf numFmtId="0" fontId="3" fillId="2" borderId="1" xfId="0" applyFont="1" applyFill="1" applyBorder="1"/>
    <xf numFmtId="49" fontId="3" fillId="2" borderId="1" xfId="0" applyNumberFormat="1" applyFont="1" applyFill="1" applyBorder="1"/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right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2" fontId="5" fillId="0" borderId="1" xfId="0" applyNumberFormat="1" applyFont="1" applyBorder="1"/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>
      <alignment vertical="center" wrapText="1"/>
    </xf>
    <xf numFmtId="1" fontId="0" fillId="0" borderId="1" xfId="0" applyNumberFormat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horizontal="righ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7" fillId="0" borderId="0" xfId="0" applyNumberFormat="1" applyFont="1"/>
    <xf numFmtId="49" fontId="7" fillId="0" borderId="0" xfId="0" applyNumberFormat="1" applyFont="1" applyBorder="1"/>
    <xf numFmtId="49" fontId="12" fillId="0" borderId="0" xfId="0" applyNumberFormat="1" applyFont="1" applyBorder="1" applyAlignment="1">
      <alignment horizontal="center"/>
    </xf>
    <xf numFmtId="49" fontId="13" fillId="0" borderId="0" xfId="0" applyNumberFormat="1" applyFont="1" applyBorder="1"/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/>
    <xf numFmtId="2" fontId="4" fillId="2" borderId="1" xfId="0" applyNumberFormat="1" applyFont="1" applyFill="1" applyBorder="1"/>
    <xf numFmtId="2" fontId="6" fillId="0" borderId="1" xfId="0" applyNumberFormat="1" applyFont="1" applyBorder="1"/>
    <xf numFmtId="2" fontId="6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right" vertical="center"/>
    </xf>
    <xf numFmtId="2" fontId="13" fillId="0" borderId="1" xfId="0" applyNumberFormat="1" applyFont="1" applyBorder="1"/>
    <xf numFmtId="2" fontId="13" fillId="0" borderId="1" xfId="0" applyNumberFormat="1" applyFont="1" applyBorder="1" applyAlignment="1"/>
    <xf numFmtId="1" fontId="13" fillId="0" borderId="1" xfId="0" applyNumberFormat="1" applyFont="1" applyBorder="1" applyAlignment="1">
      <alignment horizontal="center" vertical="center"/>
    </xf>
    <xf numFmtId="2" fontId="7" fillId="0" borderId="0" xfId="0" applyNumberFormat="1" applyFont="1"/>
    <xf numFmtId="2" fontId="0" fillId="0" borderId="0" xfId="0" applyNumberFormat="1"/>
    <xf numFmtId="49" fontId="11" fillId="2" borderId="4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4" fillId="2" borderId="1" xfId="0" applyNumberFormat="1" applyFont="1" applyFill="1" applyBorder="1" applyAlignment="1">
      <alignment horizontal="right" vertical="center"/>
    </xf>
    <xf numFmtId="2" fontId="6" fillId="3" borderId="6" xfId="0" applyNumberFormat="1" applyFont="1" applyFill="1" applyBorder="1" applyAlignment="1">
      <alignment vertical="center"/>
    </xf>
    <xf numFmtId="2" fontId="7" fillId="0" borderId="1" xfId="0" applyNumberFormat="1" applyFont="1" applyBorder="1" applyAlignment="1">
      <alignment horizontal="right" vertical="center"/>
    </xf>
    <xf numFmtId="2" fontId="13" fillId="0" borderId="1" xfId="0" applyNumberFormat="1" applyFont="1" applyBorder="1" applyAlignment="1">
      <alignment horizontal="right"/>
    </xf>
    <xf numFmtId="2" fontId="13" fillId="0" borderId="3" xfId="0" applyNumberFormat="1" applyFont="1" applyBorder="1" applyAlignment="1"/>
    <xf numFmtId="1" fontId="7" fillId="3" borderId="1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Alignment="1">
      <alignment horizontal="center" vertical="center"/>
    </xf>
    <xf numFmtId="2" fontId="7" fillId="0" borderId="7" xfId="0" applyNumberFormat="1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right" vertical="center"/>
    </xf>
    <xf numFmtId="2" fontId="13" fillId="0" borderId="7" xfId="0" applyNumberFormat="1" applyFont="1" applyBorder="1" applyAlignment="1">
      <alignment horizontal="right"/>
    </xf>
    <xf numFmtId="2" fontId="13" fillId="0" borderId="8" xfId="0" applyNumberFormat="1" applyFont="1" applyBorder="1" applyAlignment="1"/>
    <xf numFmtId="49" fontId="7" fillId="0" borderId="0" xfId="0" applyNumberFormat="1" applyFont="1" applyAlignment="1">
      <alignment horizontal="center" vertical="center"/>
    </xf>
    <xf numFmtId="49" fontId="7" fillId="3" borderId="0" xfId="0" applyNumberFormat="1" applyFont="1" applyFill="1"/>
    <xf numFmtId="0" fontId="0" fillId="3" borderId="0" xfId="0" applyFill="1"/>
    <xf numFmtId="2" fontId="6" fillId="0" borderId="1" xfId="0" applyNumberFormat="1" applyFont="1" applyBorder="1" applyAlignment="1">
      <alignment vertical="center"/>
    </xf>
    <xf numFmtId="2" fontId="6" fillId="3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right" vertical="center"/>
    </xf>
    <xf numFmtId="1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right" vertical="center"/>
    </xf>
    <xf numFmtId="2" fontId="13" fillId="3" borderId="1" xfId="0" applyNumberFormat="1" applyFont="1" applyFill="1" applyBorder="1" applyAlignment="1">
      <alignment horizontal="right" vertical="center"/>
    </xf>
    <xf numFmtId="2" fontId="13" fillId="3" borderId="3" xfId="0" applyNumberFormat="1" applyFont="1" applyFill="1" applyBorder="1" applyAlignment="1"/>
    <xf numFmtId="2" fontId="7" fillId="3" borderId="1" xfId="0" applyNumberFormat="1" applyFont="1" applyFill="1" applyBorder="1" applyAlignment="1">
      <alignment horizontal="center"/>
    </xf>
    <xf numFmtId="0" fontId="7" fillId="3" borderId="0" xfId="0" applyFont="1" applyFill="1"/>
    <xf numFmtId="0" fontId="7" fillId="0" borderId="0" xfId="0" applyFont="1"/>
    <xf numFmtId="2" fontId="13" fillId="3" borderId="1" xfId="0" applyNumberFormat="1" applyFont="1" applyFill="1" applyBorder="1" applyAlignment="1"/>
    <xf numFmtId="164" fontId="7" fillId="0" borderId="7" xfId="0" applyNumberFormat="1" applyFont="1" applyBorder="1" applyAlignment="1">
      <alignment horizontal="right" vertical="center"/>
    </xf>
    <xf numFmtId="2" fontId="13" fillId="0" borderId="7" xfId="0" applyNumberFormat="1" applyFont="1" applyBorder="1" applyAlignment="1">
      <alignment horizontal="right" vertical="center"/>
    </xf>
    <xf numFmtId="49" fontId="7" fillId="3" borderId="0" xfId="0" applyNumberFormat="1" applyFont="1" applyFill="1" applyBorder="1"/>
    <xf numFmtId="2" fontId="7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right" vertical="center"/>
    </xf>
    <xf numFmtId="2" fontId="13" fillId="0" borderId="4" xfId="0" applyNumberFormat="1" applyFont="1" applyBorder="1" applyAlignment="1">
      <alignment horizontal="right" vertical="center"/>
    </xf>
    <xf numFmtId="2" fontId="13" fillId="0" borderId="5" xfId="0" applyNumberFormat="1" applyFont="1" applyBorder="1" applyAlignment="1"/>
    <xf numFmtId="2" fontId="13" fillId="3" borderId="1" xfId="0" applyNumberFormat="1" applyFont="1" applyFill="1" applyBorder="1" applyAlignment="1">
      <alignment vertical="center"/>
    </xf>
    <xf numFmtId="1" fontId="7" fillId="0" borderId="1" xfId="0" applyNumberFormat="1" applyFont="1" applyBorder="1" applyAlignment="1">
      <alignment horizontal="center" vertical="top"/>
    </xf>
    <xf numFmtId="2" fontId="7" fillId="0" borderId="0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horizontal="center" vertical="top"/>
    </xf>
    <xf numFmtId="2" fontId="13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2" fontId="7" fillId="0" borderId="4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right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Border="1"/>
    <xf numFmtId="2" fontId="9" fillId="0" borderId="1" xfId="0" applyNumberFormat="1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vertical="center"/>
    </xf>
    <xf numFmtId="2" fontId="0" fillId="0" borderId="9" xfId="0" applyNumberFormat="1" applyFill="1" applyBorder="1" applyAlignment="1">
      <alignment horizontal="center"/>
    </xf>
    <xf numFmtId="2" fontId="4" fillId="2" borderId="3" xfId="0" applyNumberFormat="1" applyFont="1" applyFill="1" applyBorder="1" applyAlignment="1"/>
    <xf numFmtId="2" fontId="4" fillId="2" borderId="2" xfId="0" applyNumberFormat="1" applyFont="1" applyFill="1" applyBorder="1" applyAlignment="1"/>
    <xf numFmtId="2" fontId="3" fillId="2" borderId="1" xfId="0" applyNumberFormat="1" applyFont="1" applyFill="1" applyBorder="1"/>
    <xf numFmtId="0" fontId="7" fillId="0" borderId="3" xfId="0" applyNumberFormat="1" applyFont="1" applyBorder="1" applyAlignment="1">
      <alignment horizontal="center" vertical="top"/>
    </xf>
    <xf numFmtId="2" fontId="9" fillId="0" borderId="2" xfId="0" applyNumberFormat="1" applyFont="1" applyFill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center"/>
    </xf>
    <xf numFmtId="2" fontId="7" fillId="3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0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right" vertical="center"/>
    </xf>
    <xf numFmtId="2" fontId="7" fillId="0" borderId="4" xfId="0" applyNumberFormat="1" applyFont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top"/>
    </xf>
    <xf numFmtId="2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9" fillId="0" borderId="1" xfId="0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9" fillId="0" borderId="7" xfId="0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left" vertical="top"/>
    </xf>
    <xf numFmtId="0" fontId="13" fillId="0" borderId="1" xfId="0" applyNumberFormat="1" applyFont="1" applyBorder="1" applyAlignment="1">
      <alignment vertical="top"/>
    </xf>
    <xf numFmtId="2" fontId="13" fillId="0" borderId="1" xfId="0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horizontal="center" vertical="top"/>
    </xf>
    <xf numFmtId="2" fontId="13" fillId="0" borderId="1" xfId="0" applyNumberFormat="1" applyFont="1" applyBorder="1" applyAlignment="1">
      <alignment vertical="top"/>
    </xf>
    <xf numFmtId="0" fontId="13" fillId="0" borderId="1" xfId="0" applyNumberFormat="1" applyFont="1" applyBorder="1" applyAlignment="1">
      <alignment horizontal="left" vertical="top"/>
    </xf>
    <xf numFmtId="2" fontId="7" fillId="3" borderId="4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top"/>
    </xf>
    <xf numFmtId="3" fontId="6" fillId="0" borderId="1" xfId="0" applyNumberFormat="1" applyFont="1" applyBorder="1"/>
    <xf numFmtId="3" fontId="6" fillId="0" borderId="1" xfId="0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 horizontal="right"/>
    </xf>
    <xf numFmtId="49" fontId="14" fillId="0" borderId="1" xfId="0" applyNumberFormat="1" applyFont="1" applyFill="1" applyBorder="1" applyAlignment="1">
      <alignment vertical="top"/>
    </xf>
    <xf numFmtId="3" fontId="15" fillId="4" borderId="1" xfId="0" applyNumberFormat="1" applyFont="1" applyFill="1" applyBorder="1" applyAlignment="1">
      <alignment horizontal="righ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/>
    </xf>
    <xf numFmtId="49" fontId="14" fillId="3" borderId="1" xfId="0" applyNumberFormat="1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9" fillId="3" borderId="1" xfId="1" applyNumberFormat="1" applyFont="1" applyFill="1" applyBorder="1" applyAlignment="1">
      <alignment vertical="center" wrapText="1"/>
    </xf>
    <xf numFmtId="3" fontId="9" fillId="3" borderId="1" xfId="1" applyNumberFormat="1" applyFont="1" applyFill="1" applyBorder="1" applyAlignment="1">
      <alignment horizontal="right" vertical="center" wrapText="1"/>
    </xf>
    <xf numFmtId="49" fontId="9" fillId="3" borderId="0" xfId="1" applyNumberFormat="1" applyFont="1" applyFill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3" fontId="17" fillId="5" borderId="1" xfId="1" applyNumberFormat="1" applyFont="1" applyFill="1" applyBorder="1" applyAlignment="1">
      <alignment horizontal="right" vertical="center" wrapText="1"/>
    </xf>
    <xf numFmtId="49" fontId="14" fillId="0" borderId="1" xfId="0" applyNumberFormat="1" applyFont="1" applyFill="1" applyBorder="1" applyAlignment="1">
      <alignment vertical="top" wrapText="1"/>
    </xf>
    <xf numFmtId="3" fontId="15" fillId="4" borderId="1" xfId="0" applyNumberFormat="1" applyFont="1" applyFill="1" applyBorder="1" applyAlignment="1">
      <alignment horizontal="right" vertical="top" wrapText="1"/>
    </xf>
    <xf numFmtId="49" fontId="7" fillId="3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vertical="center" wrapText="1"/>
    </xf>
    <xf numFmtId="3" fontId="15" fillId="4" borderId="1" xfId="0" applyNumberFormat="1" applyFont="1" applyFill="1" applyBorder="1" applyAlignment="1">
      <alignment vertical="top" wrapText="1"/>
    </xf>
    <xf numFmtId="3" fontId="9" fillId="3" borderId="1" xfId="0" applyNumberFormat="1" applyFont="1" applyFill="1" applyBorder="1" applyAlignment="1">
      <alignment vertical="center" wrapText="1"/>
    </xf>
    <xf numFmtId="2" fontId="18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right" vertical="top"/>
    </xf>
    <xf numFmtId="2" fontId="0" fillId="0" borderId="1" xfId="0" applyNumberFormat="1" applyFont="1" applyBorder="1" applyAlignment="1">
      <alignment horizontal="center" vertical="center"/>
    </xf>
    <xf numFmtId="0" fontId="5" fillId="6" borderId="3" xfId="0" applyFont="1" applyFill="1" applyBorder="1" applyAlignment="1"/>
    <xf numFmtId="1" fontId="7" fillId="0" borderId="3" xfId="0" applyNumberFormat="1" applyFont="1" applyBorder="1" applyAlignment="1">
      <alignment horizontal="center" vertical="top"/>
    </xf>
    <xf numFmtId="2" fontId="21" fillId="0" borderId="0" xfId="0" applyNumberFormat="1" applyFont="1"/>
    <xf numFmtId="0" fontId="2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19" fillId="2" borderId="3" xfId="0" applyNumberFormat="1" applyFont="1" applyFill="1" applyBorder="1" applyAlignment="1">
      <alignment horizontal="left"/>
    </xf>
    <xf numFmtId="0" fontId="20" fillId="2" borderId="6" xfId="0" applyNumberFormat="1" applyFont="1" applyFill="1" applyBorder="1" applyAlignment="1">
      <alignment horizontal="left"/>
    </xf>
    <xf numFmtId="2" fontId="0" fillId="0" borderId="1" xfId="0" applyNumberFormat="1" applyBorder="1" applyAlignment="1">
      <alignment horizontal="left" vertical="center"/>
    </xf>
    <xf numFmtId="3" fontId="0" fillId="0" borderId="1" xfId="0" applyNumberFormat="1" applyBorder="1"/>
    <xf numFmtId="2" fontId="8" fillId="3" borderId="1" xfId="0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vertical="top" wrapText="1"/>
    </xf>
    <xf numFmtId="2" fontId="0" fillId="0" borderId="2" xfId="0" applyNumberFormat="1" applyBorder="1" applyAlignment="1">
      <alignment horizontal="left"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3"/>
  <sheetViews>
    <sheetView tabSelected="1" topLeftCell="A73" zoomScaleNormal="100" workbookViewId="0">
      <selection activeCell="A77" sqref="A77:H77"/>
    </sheetView>
  </sheetViews>
  <sheetFormatPr defaultRowHeight="15" x14ac:dyDescent="0.25"/>
  <cols>
    <col min="1" max="1" width="5.42578125" customWidth="1"/>
    <col min="2" max="2" width="37.28515625" customWidth="1"/>
    <col min="3" max="3" width="11.42578125" bestFit="1" customWidth="1"/>
    <col min="4" max="4" width="10" customWidth="1"/>
    <col min="6" max="6" width="16" customWidth="1"/>
    <col min="7" max="7" width="9.140625" style="1"/>
    <col min="8" max="8" width="14.140625" customWidth="1"/>
  </cols>
  <sheetData>
    <row r="2" spans="1:9" ht="15" customHeight="1" x14ac:dyDescent="0.25">
      <c r="A2" s="167" t="s">
        <v>277</v>
      </c>
      <c r="B2" s="168"/>
      <c r="C2" s="168"/>
      <c r="D2" s="168"/>
      <c r="E2" s="168"/>
      <c r="F2" s="168"/>
      <c r="G2" s="168"/>
      <c r="H2" s="169"/>
    </row>
    <row r="3" spans="1:9" s="24" customFormat="1" ht="38.25" customHeight="1" x14ac:dyDescent="0.25">
      <c r="A3" s="19" t="s">
        <v>24</v>
      </c>
      <c r="B3" s="21" t="s">
        <v>23</v>
      </c>
      <c r="C3" s="19" t="s">
        <v>78</v>
      </c>
      <c r="D3" s="19" t="s">
        <v>21</v>
      </c>
      <c r="E3" s="22" t="s">
        <v>20</v>
      </c>
      <c r="F3" s="21" t="s">
        <v>19</v>
      </c>
      <c r="G3" s="20" t="s">
        <v>18</v>
      </c>
      <c r="H3" s="19" t="s">
        <v>17</v>
      </c>
      <c r="I3"/>
    </row>
    <row r="4" spans="1:9" ht="15" customHeight="1" x14ac:dyDescent="0.25">
      <c r="A4" s="81">
        <v>1</v>
      </c>
      <c r="B4" s="38" t="s">
        <v>91</v>
      </c>
      <c r="C4" s="83">
        <v>1673.57</v>
      </c>
      <c r="D4" s="36">
        <v>116.6</v>
      </c>
      <c r="E4" s="62">
        <v>15.3</v>
      </c>
      <c r="F4" s="62" t="s">
        <v>4</v>
      </c>
      <c r="G4" s="10">
        <v>120.21656050955414</v>
      </c>
      <c r="H4" s="60">
        <f>C4</f>
        <v>1673.57</v>
      </c>
    </row>
    <row r="5" spans="1:9" ht="15" customHeight="1" x14ac:dyDescent="0.25">
      <c r="A5" s="81">
        <v>2</v>
      </c>
      <c r="B5" s="80" t="s">
        <v>89</v>
      </c>
      <c r="C5" s="67">
        <v>997.75</v>
      </c>
      <c r="D5" s="66">
        <v>58</v>
      </c>
      <c r="E5" s="65">
        <v>9.6</v>
      </c>
      <c r="F5" s="65" t="s">
        <v>1</v>
      </c>
      <c r="G5" s="10">
        <v>82.802547770700642</v>
      </c>
      <c r="H5" s="60">
        <f t="shared" ref="H5:H14" si="0">H4+C5</f>
        <v>2671.3199999999997</v>
      </c>
    </row>
    <row r="6" spans="1:9" ht="15" customHeight="1" x14ac:dyDescent="0.25">
      <c r="A6" s="81">
        <v>3</v>
      </c>
      <c r="B6" s="83" t="s">
        <v>88</v>
      </c>
      <c r="C6" s="63">
        <v>816.44</v>
      </c>
      <c r="D6" s="36">
        <v>120</v>
      </c>
      <c r="E6" s="62">
        <v>15.7</v>
      </c>
      <c r="F6" s="65" t="s">
        <v>1</v>
      </c>
      <c r="G6" s="10">
        <v>77</v>
      </c>
      <c r="H6" s="60">
        <f t="shared" si="0"/>
        <v>3487.7599999999998</v>
      </c>
    </row>
    <row r="7" spans="1:9" s="70" customFormat="1" ht="15" customHeight="1" x14ac:dyDescent="0.25">
      <c r="A7" s="81">
        <v>4</v>
      </c>
      <c r="B7" s="83" t="s">
        <v>87</v>
      </c>
      <c r="C7" s="63">
        <f>238.65+65.78</f>
        <v>304.43</v>
      </c>
      <c r="D7" s="36">
        <f>64.5+11</f>
        <v>75.5</v>
      </c>
      <c r="E7" s="62">
        <v>15.7</v>
      </c>
      <c r="F7" s="62" t="s">
        <v>1</v>
      </c>
      <c r="G7" s="10">
        <v>77</v>
      </c>
      <c r="H7" s="60">
        <f t="shared" si="0"/>
        <v>3792.1899999999996</v>
      </c>
      <c r="I7" s="59"/>
    </row>
    <row r="8" spans="1:9" s="24" customFormat="1" ht="15" customHeight="1" x14ac:dyDescent="0.25">
      <c r="A8" s="81">
        <v>5</v>
      </c>
      <c r="B8" s="38" t="s">
        <v>86</v>
      </c>
      <c r="C8" s="83">
        <v>1129.7</v>
      </c>
      <c r="D8" s="36">
        <v>135</v>
      </c>
      <c r="E8" s="62">
        <v>10.8</v>
      </c>
      <c r="F8" s="62" t="s">
        <v>4</v>
      </c>
      <c r="G8" s="10">
        <v>75.152866242038215</v>
      </c>
      <c r="H8" s="60">
        <f t="shared" si="0"/>
        <v>4921.8899999999994</v>
      </c>
      <c r="I8"/>
    </row>
    <row r="9" spans="1:9" s="71" customFormat="1" ht="15" customHeight="1" x14ac:dyDescent="0.25">
      <c r="A9" s="81">
        <v>6</v>
      </c>
      <c r="B9" s="83" t="s">
        <v>85</v>
      </c>
      <c r="C9" s="63">
        <v>1002.55</v>
      </c>
      <c r="D9" s="36">
        <v>93.3</v>
      </c>
      <c r="E9" s="62">
        <v>7.8</v>
      </c>
      <c r="F9" s="62" t="s">
        <v>1</v>
      </c>
      <c r="G9" s="10">
        <v>74.777070063694268</v>
      </c>
      <c r="H9" s="60">
        <f t="shared" si="0"/>
        <v>5924.44</v>
      </c>
      <c r="I9"/>
    </row>
    <row r="10" spans="1:9" s="70" customFormat="1" ht="15" customHeight="1" x14ac:dyDescent="0.25">
      <c r="A10" s="81">
        <v>7</v>
      </c>
      <c r="B10" s="83" t="s">
        <v>84</v>
      </c>
      <c r="C10" s="63">
        <v>899.41</v>
      </c>
      <c r="D10" s="36">
        <v>124.3</v>
      </c>
      <c r="E10" s="62">
        <v>12</v>
      </c>
      <c r="F10" s="62" t="s">
        <v>1</v>
      </c>
      <c r="G10" s="10">
        <v>63.503184713375802</v>
      </c>
      <c r="H10" s="60">
        <f t="shared" si="0"/>
        <v>6823.8499999999995</v>
      </c>
      <c r="I10" s="59"/>
    </row>
    <row r="11" spans="1:9" s="71" customFormat="1" ht="15" customHeight="1" x14ac:dyDescent="0.25">
      <c r="A11" s="81">
        <v>8</v>
      </c>
      <c r="B11" s="38" t="s">
        <v>83</v>
      </c>
      <c r="C11" s="83">
        <v>2942.57</v>
      </c>
      <c r="D11" s="36">
        <v>183.8</v>
      </c>
      <c r="E11" s="62">
        <v>8.8000000000000007</v>
      </c>
      <c r="F11" s="62" t="s">
        <v>4</v>
      </c>
      <c r="G11" s="10">
        <v>59.235668789808926</v>
      </c>
      <c r="H11" s="60">
        <f t="shared" si="0"/>
        <v>9766.42</v>
      </c>
      <c r="I11"/>
    </row>
    <row r="12" spans="1:9" s="71" customFormat="1" ht="15" customHeight="1" x14ac:dyDescent="0.25">
      <c r="A12" s="81">
        <v>9</v>
      </c>
      <c r="B12" s="38" t="s">
        <v>82</v>
      </c>
      <c r="C12" s="83">
        <v>1335</v>
      </c>
      <c r="D12" s="36">
        <v>102</v>
      </c>
      <c r="E12" s="82">
        <v>5.7</v>
      </c>
      <c r="F12" s="62" t="s">
        <v>4</v>
      </c>
      <c r="G12" s="10">
        <v>55.414012738853501</v>
      </c>
      <c r="H12" s="60">
        <f t="shared" si="0"/>
        <v>11101.42</v>
      </c>
      <c r="I12"/>
    </row>
    <row r="13" spans="1:9" ht="15" customHeight="1" x14ac:dyDescent="0.25">
      <c r="A13" s="81">
        <v>10</v>
      </c>
      <c r="B13" s="80" t="s">
        <v>81</v>
      </c>
      <c r="C13" s="67">
        <v>1845.46</v>
      </c>
      <c r="D13" s="66">
        <v>160</v>
      </c>
      <c r="E13" s="65">
        <v>7.8</v>
      </c>
      <c r="F13" s="65" t="s">
        <v>1</v>
      </c>
      <c r="G13" s="10">
        <v>44.777070063694268</v>
      </c>
      <c r="H13" s="60">
        <f t="shared" si="0"/>
        <v>12946.880000000001</v>
      </c>
    </row>
    <row r="14" spans="1:9" s="70" customFormat="1" ht="15" customHeight="1" x14ac:dyDescent="0.25">
      <c r="A14" s="81">
        <v>11</v>
      </c>
      <c r="B14" s="80" t="s">
        <v>80</v>
      </c>
      <c r="C14" s="67">
        <v>306.77</v>
      </c>
      <c r="D14" s="66">
        <v>51.3</v>
      </c>
      <c r="E14" s="65">
        <v>12.5</v>
      </c>
      <c r="F14" s="65" t="s">
        <v>1</v>
      </c>
      <c r="G14" s="10">
        <v>40.732484076433124</v>
      </c>
      <c r="H14" s="60">
        <f t="shared" si="0"/>
        <v>13253.650000000001</v>
      </c>
      <c r="I14" s="59"/>
    </row>
    <row r="15" spans="1:9" x14ac:dyDescent="0.25">
      <c r="A15" s="8" t="s">
        <v>79</v>
      </c>
      <c r="B15" s="7"/>
      <c r="C15" s="6">
        <f>SUM(C4:C14)</f>
        <v>13253.650000000001</v>
      </c>
      <c r="D15" s="6">
        <f>SUM(D4:D14)</f>
        <v>1219.8</v>
      </c>
      <c r="E15" s="5"/>
      <c r="F15" s="4"/>
      <c r="G15" s="3"/>
      <c r="H15" s="2"/>
    </row>
    <row r="17" spans="1:9" x14ac:dyDescent="0.25">
      <c r="A17" s="163" t="s">
        <v>278</v>
      </c>
      <c r="B17" s="163"/>
      <c r="C17" s="163"/>
      <c r="D17" s="163"/>
      <c r="E17" s="163"/>
      <c r="F17" s="163"/>
      <c r="G17" s="163"/>
      <c r="H17" s="163"/>
    </row>
    <row r="18" spans="1:9" s="24" customFormat="1" ht="38.25" customHeight="1" x14ac:dyDescent="0.25">
      <c r="A18" s="19" t="s">
        <v>24</v>
      </c>
      <c r="B18" s="21" t="s">
        <v>23</v>
      </c>
      <c r="C18" s="19" t="s">
        <v>78</v>
      </c>
      <c r="D18" s="19" t="s">
        <v>21</v>
      </c>
      <c r="E18" s="22" t="s">
        <v>20</v>
      </c>
      <c r="F18" s="21" t="s">
        <v>19</v>
      </c>
      <c r="G18" s="20" t="s">
        <v>18</v>
      </c>
      <c r="H18" s="19" t="s">
        <v>17</v>
      </c>
      <c r="I18"/>
    </row>
    <row r="19" spans="1:9" s="58" customFormat="1" ht="15" customHeight="1" x14ac:dyDescent="0.25">
      <c r="A19" s="64">
        <v>1</v>
      </c>
      <c r="B19" s="49" t="s">
        <v>77</v>
      </c>
      <c r="C19" s="63">
        <v>176</v>
      </c>
      <c r="D19" s="36">
        <v>35</v>
      </c>
      <c r="E19" s="11">
        <v>14.5</v>
      </c>
      <c r="F19" s="62" t="s">
        <v>4</v>
      </c>
      <c r="G19" s="61">
        <v>82.051282051282044</v>
      </c>
      <c r="H19" s="60">
        <f>C19</f>
        <v>176</v>
      </c>
      <c r="I19" s="59"/>
    </row>
    <row r="20" spans="1:9" s="25" customFormat="1" ht="15" customHeight="1" x14ac:dyDescent="0.25">
      <c r="A20" s="64">
        <v>2</v>
      </c>
      <c r="B20" s="49" t="s">
        <v>76</v>
      </c>
      <c r="C20" s="63">
        <v>254.8</v>
      </c>
      <c r="D20" s="36">
        <v>65</v>
      </c>
      <c r="E20" s="11">
        <v>14.3</v>
      </c>
      <c r="F20" s="62" t="s">
        <v>4</v>
      </c>
      <c r="G20" s="61">
        <v>81.333333333333343</v>
      </c>
      <c r="H20" s="60">
        <f t="shared" ref="H20:H37" si="1">H19+C20</f>
        <v>430.8</v>
      </c>
      <c r="I20"/>
    </row>
    <row r="21" spans="1:9" ht="15" customHeight="1" x14ac:dyDescent="0.25">
      <c r="A21" s="64">
        <v>3</v>
      </c>
      <c r="B21" s="49" t="s">
        <v>90</v>
      </c>
      <c r="C21" s="162">
        <v>388.94799999999998</v>
      </c>
      <c r="D21" s="36">
        <v>81.2</v>
      </c>
      <c r="E21" s="62">
        <v>13.2</v>
      </c>
      <c r="F21" s="62" t="s">
        <v>4</v>
      </c>
      <c r="G21" s="10">
        <v>74.384615384615387</v>
      </c>
      <c r="H21" s="60">
        <f t="shared" si="1"/>
        <v>819.74800000000005</v>
      </c>
    </row>
    <row r="22" spans="1:9" s="25" customFormat="1" ht="15" customHeight="1" x14ac:dyDescent="0.25">
      <c r="A22" s="64">
        <v>4</v>
      </c>
      <c r="B22" s="68" t="s">
        <v>75</v>
      </c>
      <c r="C22" s="67">
        <v>428.3</v>
      </c>
      <c r="D22" s="66">
        <v>109.3</v>
      </c>
      <c r="E22" s="69">
        <v>13.2</v>
      </c>
      <c r="F22" s="65" t="s">
        <v>4</v>
      </c>
      <c r="G22" s="61">
        <v>74.384615384615387</v>
      </c>
      <c r="H22" s="60">
        <f t="shared" si="1"/>
        <v>1248.048</v>
      </c>
      <c r="I22"/>
    </row>
    <row r="23" spans="1:9" s="58" customFormat="1" ht="15" customHeight="1" x14ac:dyDescent="0.25">
      <c r="A23" s="64">
        <v>5</v>
      </c>
      <c r="B23" s="68" t="s">
        <v>74</v>
      </c>
      <c r="C23" s="67">
        <v>282.36</v>
      </c>
      <c r="D23" s="66">
        <v>72</v>
      </c>
      <c r="E23" s="69">
        <v>11</v>
      </c>
      <c r="F23" s="65" t="s">
        <v>4</v>
      </c>
      <c r="G23" s="61">
        <v>69.487179487179489</v>
      </c>
      <c r="H23" s="60">
        <f t="shared" si="1"/>
        <v>1530.4079999999999</v>
      </c>
      <c r="I23"/>
    </row>
    <row r="24" spans="1:9" s="25" customFormat="1" ht="15" customHeight="1" x14ac:dyDescent="0.25">
      <c r="A24" s="64">
        <v>6</v>
      </c>
      <c r="B24" s="49" t="s">
        <v>73</v>
      </c>
      <c r="C24" s="63">
        <v>289.99</v>
      </c>
      <c r="D24" s="36">
        <v>60.5</v>
      </c>
      <c r="E24" s="11">
        <v>11.5</v>
      </c>
      <c r="F24" s="62" t="s">
        <v>4</v>
      </c>
      <c r="G24" s="61">
        <v>68.282051282051285</v>
      </c>
      <c r="H24" s="60">
        <f t="shared" si="1"/>
        <v>1820.3979999999999</v>
      </c>
      <c r="I24"/>
    </row>
    <row r="25" spans="1:9" s="25" customFormat="1" ht="15" customHeight="1" x14ac:dyDescent="0.25">
      <c r="A25" s="64">
        <v>7</v>
      </c>
      <c r="B25" s="79" t="s">
        <v>72</v>
      </c>
      <c r="C25" s="78">
        <v>764.4</v>
      </c>
      <c r="D25" s="77">
        <v>195</v>
      </c>
      <c r="E25" s="76">
        <v>11.8</v>
      </c>
      <c r="F25" s="62" t="s">
        <v>4</v>
      </c>
      <c r="G25" s="61">
        <v>67.358974358974365</v>
      </c>
      <c r="H25" s="60">
        <f t="shared" si="1"/>
        <v>2584.7979999999998</v>
      </c>
      <c r="I25"/>
    </row>
    <row r="26" spans="1:9" s="75" customFormat="1" ht="15" customHeight="1" x14ac:dyDescent="0.25">
      <c r="A26" s="64">
        <v>8</v>
      </c>
      <c r="B26" s="72" t="s">
        <v>71</v>
      </c>
      <c r="C26" s="67">
        <v>196.2</v>
      </c>
      <c r="D26" s="66">
        <v>41</v>
      </c>
      <c r="E26" s="69">
        <v>18.7</v>
      </c>
      <c r="F26" s="65" t="s">
        <v>4</v>
      </c>
      <c r="G26" s="61">
        <v>67.128205128205124</v>
      </c>
      <c r="H26" s="60">
        <f t="shared" si="1"/>
        <v>2780.9979999999996</v>
      </c>
      <c r="I26" s="59"/>
    </row>
    <row r="27" spans="1:9" s="25" customFormat="1" ht="15" customHeight="1" x14ac:dyDescent="0.25">
      <c r="A27" s="64">
        <v>9</v>
      </c>
      <c r="B27" s="56" t="s">
        <v>70</v>
      </c>
      <c r="C27" s="74">
        <v>384.16</v>
      </c>
      <c r="D27" s="73">
        <v>98</v>
      </c>
      <c r="E27" s="52">
        <v>14.3</v>
      </c>
      <c r="F27" s="62" t="s">
        <v>1</v>
      </c>
      <c r="G27" s="61">
        <v>66.333333333333343</v>
      </c>
      <c r="H27" s="60">
        <f t="shared" si="1"/>
        <v>3165.1579999999994</v>
      </c>
      <c r="I27"/>
    </row>
    <row r="28" spans="1:9" s="71" customFormat="1" ht="15" customHeight="1" x14ac:dyDescent="0.25">
      <c r="A28" s="64">
        <v>10</v>
      </c>
      <c r="B28" s="72" t="s">
        <v>69</v>
      </c>
      <c r="C28" s="67">
        <v>43.11</v>
      </c>
      <c r="D28" s="66">
        <v>9</v>
      </c>
      <c r="E28" s="69">
        <v>9.3000000000000007</v>
      </c>
      <c r="F28" s="65" t="s">
        <v>4</v>
      </c>
      <c r="G28" s="61">
        <v>63.384615384615387</v>
      </c>
      <c r="H28" s="60">
        <f t="shared" si="1"/>
        <v>3208.2679999999996</v>
      </c>
      <c r="I28"/>
    </row>
    <row r="29" spans="1:9" s="71" customFormat="1" ht="15" customHeight="1" x14ac:dyDescent="0.25">
      <c r="A29" s="64">
        <v>11</v>
      </c>
      <c r="B29" s="38" t="s">
        <v>68</v>
      </c>
      <c r="C29" s="63">
        <v>1345.61</v>
      </c>
      <c r="D29" s="36">
        <v>142</v>
      </c>
      <c r="E29" s="11">
        <v>9.8000000000000007</v>
      </c>
      <c r="F29" s="62" t="s">
        <v>4</v>
      </c>
      <c r="G29" s="61">
        <v>60.179487179487182</v>
      </c>
      <c r="H29" s="60">
        <f t="shared" si="1"/>
        <v>4553.8779999999997</v>
      </c>
      <c r="I29"/>
    </row>
    <row r="30" spans="1:9" s="71" customFormat="1" ht="15" customHeight="1" x14ac:dyDescent="0.25">
      <c r="A30" s="64">
        <v>12</v>
      </c>
      <c r="B30" s="38" t="s">
        <v>67</v>
      </c>
      <c r="C30" s="63">
        <v>355.61</v>
      </c>
      <c r="D30" s="36">
        <v>74.2</v>
      </c>
      <c r="E30" s="11">
        <v>14.3</v>
      </c>
      <c r="F30" s="62" t="s">
        <v>34</v>
      </c>
      <c r="G30" s="61">
        <v>48.333333333333336</v>
      </c>
      <c r="H30" s="60">
        <f t="shared" si="1"/>
        <v>4909.4879999999994</v>
      </c>
      <c r="I30"/>
    </row>
    <row r="31" spans="1:9" s="70" customFormat="1" ht="15" customHeight="1" x14ac:dyDescent="0.25">
      <c r="A31" s="64">
        <v>13</v>
      </c>
      <c r="B31" s="38" t="s">
        <v>66</v>
      </c>
      <c r="C31" s="63">
        <v>615.16</v>
      </c>
      <c r="D31" s="36">
        <v>104</v>
      </c>
      <c r="E31" s="11">
        <v>9.8000000000000007</v>
      </c>
      <c r="F31" s="62" t="s">
        <v>1</v>
      </c>
      <c r="G31" s="61">
        <v>45.179487179487182</v>
      </c>
      <c r="H31" s="60">
        <f t="shared" si="1"/>
        <v>5524.6479999999992</v>
      </c>
      <c r="I31" s="59"/>
    </row>
    <row r="32" spans="1:9" s="25" customFormat="1" ht="15" customHeight="1" x14ac:dyDescent="0.25">
      <c r="A32" s="64">
        <v>14</v>
      </c>
      <c r="B32" s="68" t="s">
        <v>65</v>
      </c>
      <c r="C32" s="67">
        <v>399.84</v>
      </c>
      <c r="D32" s="66">
        <v>102</v>
      </c>
      <c r="E32" s="69">
        <v>13.2</v>
      </c>
      <c r="F32" s="65" t="s">
        <v>34</v>
      </c>
      <c r="G32" s="61">
        <v>44.384615384615387</v>
      </c>
      <c r="H32" s="60">
        <f t="shared" si="1"/>
        <v>5924.4879999999994</v>
      </c>
      <c r="I32" s="59"/>
    </row>
    <row r="33" spans="1:9" s="25" customFormat="1" ht="15" customHeight="1" x14ac:dyDescent="0.25">
      <c r="A33" s="64">
        <v>15</v>
      </c>
      <c r="B33" s="49" t="s">
        <v>64</v>
      </c>
      <c r="C33" s="63">
        <v>124.54</v>
      </c>
      <c r="D33" s="36">
        <v>26</v>
      </c>
      <c r="E33" s="11">
        <v>19.5</v>
      </c>
      <c r="F33" s="62" t="s">
        <v>34</v>
      </c>
      <c r="G33" s="61">
        <v>40</v>
      </c>
      <c r="H33" s="60">
        <f t="shared" si="1"/>
        <v>6049.0279999999993</v>
      </c>
      <c r="I33" s="59"/>
    </row>
    <row r="34" spans="1:9" s="58" customFormat="1" ht="15" customHeight="1" x14ac:dyDescent="0.25">
      <c r="A34" s="64">
        <v>16</v>
      </c>
      <c r="B34" s="49" t="s">
        <v>63</v>
      </c>
      <c r="C34" s="63">
        <v>239.12</v>
      </c>
      <c r="D34" s="36">
        <v>61</v>
      </c>
      <c r="E34" s="11">
        <v>10.6</v>
      </c>
      <c r="F34" s="62" t="s">
        <v>34</v>
      </c>
      <c r="G34" s="61">
        <v>35.051282051282051</v>
      </c>
      <c r="H34" s="60">
        <f t="shared" si="1"/>
        <v>6288.1479999999992</v>
      </c>
      <c r="I34" s="59"/>
    </row>
    <row r="35" spans="1:9" s="25" customFormat="1" ht="15" customHeight="1" x14ac:dyDescent="0.25">
      <c r="A35" s="64">
        <v>17</v>
      </c>
      <c r="B35" s="68" t="s">
        <v>62</v>
      </c>
      <c r="C35" s="67">
        <v>1141.8800000000001</v>
      </c>
      <c r="D35" s="66">
        <v>187.7</v>
      </c>
      <c r="E35" s="65">
        <v>6.5</v>
      </c>
      <c r="F35" s="65" t="s">
        <v>1</v>
      </c>
      <c r="G35" s="61">
        <v>28.333333333333329</v>
      </c>
      <c r="H35" s="60">
        <f t="shared" si="1"/>
        <v>7430.0279999999993</v>
      </c>
      <c r="I35" s="59"/>
    </row>
    <row r="36" spans="1:9" s="25" customFormat="1" ht="15" customHeight="1" x14ac:dyDescent="0.25">
      <c r="A36" s="64">
        <v>18</v>
      </c>
      <c r="B36" s="49" t="s">
        <v>61</v>
      </c>
      <c r="C36" s="63">
        <v>1713.21</v>
      </c>
      <c r="D36" s="36">
        <v>320.2</v>
      </c>
      <c r="E36" s="11">
        <v>9.9</v>
      </c>
      <c r="F36" s="62" t="s">
        <v>34</v>
      </c>
      <c r="G36" s="61">
        <v>27.53846153846154</v>
      </c>
      <c r="H36" s="60">
        <f t="shared" si="1"/>
        <v>9143.2379999999994</v>
      </c>
      <c r="I36" s="59"/>
    </row>
    <row r="37" spans="1:9" s="58" customFormat="1" ht="15" customHeight="1" x14ac:dyDescent="0.25">
      <c r="A37" s="64">
        <v>19</v>
      </c>
      <c r="B37" s="49" t="s">
        <v>60</v>
      </c>
      <c r="C37" s="63">
        <v>1224.0999999999999</v>
      </c>
      <c r="D37" s="36">
        <v>124</v>
      </c>
      <c r="E37" s="11">
        <v>11.9</v>
      </c>
      <c r="F37" s="62" t="s">
        <v>1</v>
      </c>
      <c r="G37" s="61">
        <v>19.717948717948715</v>
      </c>
      <c r="H37" s="60">
        <f t="shared" si="1"/>
        <v>10367.338</v>
      </c>
      <c r="I37" s="59"/>
    </row>
    <row r="38" spans="1:9" x14ac:dyDescent="0.25">
      <c r="A38" s="164" t="s">
        <v>59</v>
      </c>
      <c r="B38" s="170"/>
      <c r="C38" s="6">
        <f>SUM(C19:C37)</f>
        <v>10367.338</v>
      </c>
      <c r="D38" s="6">
        <f>SUM(D19:D37)</f>
        <v>1907.1000000000001</v>
      </c>
      <c r="E38" s="5"/>
      <c r="F38" s="4"/>
      <c r="G38" s="3"/>
      <c r="H38" s="2"/>
    </row>
    <row r="40" spans="1:9" x14ac:dyDescent="0.25">
      <c r="A40" s="163" t="s">
        <v>279</v>
      </c>
      <c r="B40" s="163"/>
      <c r="C40" s="163"/>
      <c r="D40" s="163"/>
      <c r="E40" s="163"/>
      <c r="F40" s="163"/>
      <c r="G40" s="163"/>
      <c r="H40" s="163"/>
    </row>
    <row r="41" spans="1:9" s="57" customFormat="1" ht="36" customHeight="1" x14ac:dyDescent="0.25">
      <c r="A41" s="23" t="s">
        <v>32</v>
      </c>
      <c r="B41" s="43" t="s">
        <v>23</v>
      </c>
      <c r="C41" s="23" t="s">
        <v>22</v>
      </c>
      <c r="D41" s="23" t="s">
        <v>21</v>
      </c>
      <c r="E41" s="23" t="s">
        <v>31</v>
      </c>
      <c r="F41" s="23" t="s">
        <v>19</v>
      </c>
      <c r="G41" s="42" t="s">
        <v>18</v>
      </c>
      <c r="H41" s="23" t="s">
        <v>17</v>
      </c>
    </row>
    <row r="42" spans="1:9" s="25" customFormat="1" ht="15" customHeight="1" x14ac:dyDescent="0.2">
      <c r="A42" s="50">
        <v>1</v>
      </c>
      <c r="B42" s="38" t="s">
        <v>58</v>
      </c>
      <c r="C42" s="48">
        <v>41</v>
      </c>
      <c r="D42" s="47">
        <v>63</v>
      </c>
      <c r="E42" s="35">
        <v>4.5999999999999996</v>
      </c>
      <c r="F42" s="11" t="s">
        <v>34</v>
      </c>
      <c r="G42" s="34">
        <v>5</v>
      </c>
      <c r="H42" s="46">
        <f>C42</f>
        <v>41</v>
      </c>
    </row>
    <row r="43" spans="1:9" s="25" customFormat="1" ht="15" customHeight="1" x14ac:dyDescent="0.2">
      <c r="A43" s="50">
        <v>2</v>
      </c>
      <c r="B43" s="38" t="s">
        <v>271</v>
      </c>
      <c r="C43" s="48">
        <v>46.724999999999994</v>
      </c>
      <c r="D43" s="47">
        <v>72.3</v>
      </c>
      <c r="E43" s="35">
        <v>3.2</v>
      </c>
      <c r="F43" s="11" t="s">
        <v>34</v>
      </c>
      <c r="G43" s="34">
        <v>4.2</v>
      </c>
      <c r="H43" s="46">
        <f t="shared" ref="H43:H52" si="2">H42+C43</f>
        <v>87.724999999999994</v>
      </c>
    </row>
    <row r="44" spans="1:9" s="25" customFormat="1" ht="15" customHeight="1" x14ac:dyDescent="0.2">
      <c r="A44" s="50">
        <v>3</v>
      </c>
      <c r="B44" s="38" t="s">
        <v>57</v>
      </c>
      <c r="C44" s="48">
        <v>67.400000000000006</v>
      </c>
      <c r="D44" s="47">
        <v>101</v>
      </c>
      <c r="E44" s="35">
        <v>3.6</v>
      </c>
      <c r="F44" s="11" t="s">
        <v>34</v>
      </c>
      <c r="G44" s="34">
        <v>3.8</v>
      </c>
      <c r="H44" s="46">
        <f t="shared" si="2"/>
        <v>155.125</v>
      </c>
    </row>
    <row r="45" spans="1:9" s="25" customFormat="1" ht="15" customHeight="1" x14ac:dyDescent="0.2">
      <c r="A45" s="50">
        <v>4</v>
      </c>
      <c r="B45" s="49" t="s">
        <v>56</v>
      </c>
      <c r="C45" s="48">
        <v>71</v>
      </c>
      <c r="D45" s="47">
        <v>142</v>
      </c>
      <c r="E45" s="35">
        <v>3.46</v>
      </c>
      <c r="F45" s="11" t="s">
        <v>34</v>
      </c>
      <c r="G45" s="34">
        <v>3.26</v>
      </c>
      <c r="H45" s="46">
        <f t="shared" si="2"/>
        <v>226.125</v>
      </c>
    </row>
    <row r="46" spans="1:9" s="25" customFormat="1" ht="15" customHeight="1" x14ac:dyDescent="0.2">
      <c r="A46" s="50">
        <v>5</v>
      </c>
      <c r="B46" s="49" t="s">
        <v>55</v>
      </c>
      <c r="C46" s="48">
        <v>36.700000000000003</v>
      </c>
      <c r="D46" s="47">
        <v>49</v>
      </c>
      <c r="E46" s="35">
        <v>3.02</v>
      </c>
      <c r="F46" s="11" t="s">
        <v>1</v>
      </c>
      <c r="G46" s="34">
        <v>3.12</v>
      </c>
      <c r="H46" s="46">
        <f t="shared" si="2"/>
        <v>262.82499999999999</v>
      </c>
    </row>
    <row r="47" spans="1:9" s="25" customFormat="1" ht="15" customHeight="1" x14ac:dyDescent="0.2">
      <c r="A47" s="50">
        <v>6</v>
      </c>
      <c r="B47" s="49" t="s">
        <v>54</v>
      </c>
      <c r="C47" s="48">
        <v>36.5</v>
      </c>
      <c r="D47" s="47">
        <v>73</v>
      </c>
      <c r="E47" s="35">
        <v>3.09</v>
      </c>
      <c r="F47" s="11" t="s">
        <v>34</v>
      </c>
      <c r="G47" s="34">
        <v>3.09</v>
      </c>
      <c r="H47" s="46">
        <f t="shared" si="2"/>
        <v>299.32499999999999</v>
      </c>
    </row>
    <row r="48" spans="1:9" s="51" customFormat="1" ht="15" customHeight="1" x14ac:dyDescent="0.2">
      <c r="A48" s="50">
        <v>7</v>
      </c>
      <c r="B48" s="56" t="s">
        <v>53</v>
      </c>
      <c r="C48" s="55">
        <v>99.5</v>
      </c>
      <c r="D48" s="54">
        <v>199</v>
      </c>
      <c r="E48" s="53">
        <v>3.28</v>
      </c>
      <c r="F48" s="52" t="s">
        <v>34</v>
      </c>
      <c r="G48" s="34">
        <v>3.0799999999999996</v>
      </c>
      <c r="H48" s="46">
        <f t="shared" si="2"/>
        <v>398.82499999999999</v>
      </c>
    </row>
    <row r="49" spans="1:8" s="25" customFormat="1" ht="15" customHeight="1" x14ac:dyDescent="0.2">
      <c r="A49" s="50">
        <v>8</v>
      </c>
      <c r="B49" s="49" t="s">
        <v>52</v>
      </c>
      <c r="C49" s="48">
        <v>99.5</v>
      </c>
      <c r="D49" s="47">
        <v>151</v>
      </c>
      <c r="E49" s="35">
        <v>3.09</v>
      </c>
      <c r="F49" s="11" t="s">
        <v>34</v>
      </c>
      <c r="G49" s="34">
        <v>2.8899999999999997</v>
      </c>
      <c r="H49" s="46">
        <f t="shared" si="2"/>
        <v>498.32499999999999</v>
      </c>
    </row>
    <row r="50" spans="1:8" s="25" customFormat="1" ht="15" customHeight="1" x14ac:dyDescent="0.2">
      <c r="A50" s="50">
        <v>9</v>
      </c>
      <c r="B50" s="49" t="s">
        <v>51</v>
      </c>
      <c r="C50" s="48">
        <v>76</v>
      </c>
      <c r="D50" s="47">
        <v>152</v>
      </c>
      <c r="E50" s="35">
        <v>2.71</v>
      </c>
      <c r="F50" s="11" t="s">
        <v>34</v>
      </c>
      <c r="G50" s="34">
        <v>2.71</v>
      </c>
      <c r="H50" s="46">
        <f t="shared" si="2"/>
        <v>574.32500000000005</v>
      </c>
    </row>
    <row r="51" spans="1:8" s="25" customFormat="1" ht="15" customHeight="1" x14ac:dyDescent="0.2">
      <c r="A51" s="50">
        <v>10</v>
      </c>
      <c r="B51" s="49" t="s">
        <v>50</v>
      </c>
      <c r="C51" s="48">
        <v>102.1</v>
      </c>
      <c r="D51" s="47">
        <v>161</v>
      </c>
      <c r="E51" s="35">
        <v>3.42</v>
      </c>
      <c r="F51" s="11" t="s">
        <v>49</v>
      </c>
      <c r="G51" s="34">
        <v>2.67</v>
      </c>
      <c r="H51" s="46">
        <f t="shared" si="2"/>
        <v>676.42500000000007</v>
      </c>
    </row>
    <row r="52" spans="1:8" s="25" customFormat="1" ht="15" customHeight="1" x14ac:dyDescent="0.2">
      <c r="A52" s="50">
        <v>11</v>
      </c>
      <c r="B52" s="49" t="s">
        <v>48</v>
      </c>
      <c r="C52" s="48">
        <v>79.099999999999994</v>
      </c>
      <c r="D52" s="47">
        <v>147</v>
      </c>
      <c r="E52" s="35">
        <v>3.16</v>
      </c>
      <c r="F52" s="11" t="s">
        <v>34</v>
      </c>
      <c r="G52" s="34">
        <v>2.66</v>
      </c>
      <c r="H52" s="46">
        <f t="shared" si="2"/>
        <v>755.52500000000009</v>
      </c>
    </row>
    <row r="53" spans="1:8" s="25" customFormat="1" ht="15" customHeight="1" x14ac:dyDescent="0.2">
      <c r="A53" s="50">
        <v>12</v>
      </c>
      <c r="B53" s="38" t="s">
        <v>47</v>
      </c>
      <c r="C53" s="48">
        <v>165.45</v>
      </c>
      <c r="D53" s="47">
        <v>203</v>
      </c>
      <c r="E53" s="35">
        <v>3.3</v>
      </c>
      <c r="F53" s="11" t="s">
        <v>34</v>
      </c>
      <c r="G53" s="34">
        <v>2.5</v>
      </c>
      <c r="H53" s="46">
        <f>H60+C53</f>
        <v>1367.575</v>
      </c>
    </row>
    <row r="54" spans="1:8" s="25" customFormat="1" ht="15" customHeight="1" x14ac:dyDescent="0.2">
      <c r="A54" s="50">
        <v>13</v>
      </c>
      <c r="B54" s="49" t="s">
        <v>46</v>
      </c>
      <c r="C54" s="48">
        <v>60.5</v>
      </c>
      <c r="D54" s="47">
        <v>121</v>
      </c>
      <c r="E54" s="35">
        <v>2.37</v>
      </c>
      <c r="F54" s="11" t="s">
        <v>1</v>
      </c>
      <c r="G54" s="34">
        <v>2.4700000000000002</v>
      </c>
      <c r="H54" s="46">
        <f>H52+C54</f>
        <v>816.02500000000009</v>
      </c>
    </row>
    <row r="55" spans="1:8" s="25" customFormat="1" ht="15" customHeight="1" x14ac:dyDescent="0.2">
      <c r="A55" s="50">
        <v>14</v>
      </c>
      <c r="B55" s="49" t="s">
        <v>45</v>
      </c>
      <c r="C55" s="48">
        <v>68.5</v>
      </c>
      <c r="D55" s="47">
        <v>137</v>
      </c>
      <c r="E55" s="35">
        <v>2.74</v>
      </c>
      <c r="F55" s="11" t="s">
        <v>34</v>
      </c>
      <c r="G55" s="34">
        <v>2.3400000000000003</v>
      </c>
      <c r="H55" s="46">
        <f t="shared" ref="H55:H60" si="3">H54+C55</f>
        <v>884.52500000000009</v>
      </c>
    </row>
    <row r="56" spans="1:8" s="25" customFormat="1" ht="15" customHeight="1" x14ac:dyDescent="0.2">
      <c r="A56" s="50">
        <v>15</v>
      </c>
      <c r="B56" s="49" t="s">
        <v>44</v>
      </c>
      <c r="C56" s="48">
        <v>44</v>
      </c>
      <c r="D56" s="47">
        <v>78</v>
      </c>
      <c r="E56" s="35">
        <v>2.2000000000000002</v>
      </c>
      <c r="F56" s="11" t="s">
        <v>34</v>
      </c>
      <c r="G56" s="34">
        <v>2.3000000000000003</v>
      </c>
      <c r="H56" s="46">
        <f t="shared" si="3"/>
        <v>928.52500000000009</v>
      </c>
    </row>
    <row r="57" spans="1:8" s="25" customFormat="1" ht="15" customHeight="1" x14ac:dyDescent="0.2">
      <c r="A57" s="50">
        <v>16</v>
      </c>
      <c r="B57" s="49" t="s">
        <v>43</v>
      </c>
      <c r="C57" s="48">
        <v>80.3</v>
      </c>
      <c r="D57" s="47">
        <v>114</v>
      </c>
      <c r="E57" s="35">
        <v>2.99</v>
      </c>
      <c r="F57" s="11" t="s">
        <v>34</v>
      </c>
      <c r="G57" s="34">
        <v>2.1900000000000004</v>
      </c>
      <c r="H57" s="46">
        <f t="shared" si="3"/>
        <v>1008.825</v>
      </c>
    </row>
    <row r="58" spans="1:8" s="25" customFormat="1" ht="15" customHeight="1" x14ac:dyDescent="0.2">
      <c r="A58" s="50">
        <v>17</v>
      </c>
      <c r="B58" s="49" t="s">
        <v>42</v>
      </c>
      <c r="C58" s="48">
        <v>19.100000000000001</v>
      </c>
      <c r="D58" s="47">
        <v>35</v>
      </c>
      <c r="E58" s="35">
        <v>2.88</v>
      </c>
      <c r="F58" s="11" t="s">
        <v>34</v>
      </c>
      <c r="G58" s="34">
        <v>2.08</v>
      </c>
      <c r="H58" s="46">
        <f t="shared" si="3"/>
        <v>1027.925</v>
      </c>
    </row>
    <row r="59" spans="1:8" s="25" customFormat="1" ht="15" customHeight="1" x14ac:dyDescent="0.2">
      <c r="A59" s="50">
        <v>18</v>
      </c>
      <c r="B59" s="49" t="s">
        <v>41</v>
      </c>
      <c r="C59" s="48">
        <v>49.3</v>
      </c>
      <c r="D59" s="47">
        <v>95</v>
      </c>
      <c r="E59" s="35">
        <v>1.92</v>
      </c>
      <c r="F59" s="11" t="s">
        <v>1</v>
      </c>
      <c r="G59" s="34">
        <v>1.6199999999999999</v>
      </c>
      <c r="H59" s="46">
        <f t="shared" si="3"/>
        <v>1077.2249999999999</v>
      </c>
    </row>
    <row r="60" spans="1:8" s="25" customFormat="1" ht="15" customHeight="1" x14ac:dyDescent="0.2">
      <c r="A60" s="50">
        <v>19</v>
      </c>
      <c r="B60" s="49" t="s">
        <v>40</v>
      </c>
      <c r="C60" s="48">
        <v>124.9</v>
      </c>
      <c r="D60" s="47">
        <v>178</v>
      </c>
      <c r="E60" s="35">
        <v>1.82</v>
      </c>
      <c r="F60" s="11" t="s">
        <v>34</v>
      </c>
      <c r="G60" s="34">
        <v>1.42</v>
      </c>
      <c r="H60" s="46">
        <f t="shared" si="3"/>
        <v>1202.125</v>
      </c>
    </row>
    <row r="61" spans="1:8" s="25" customFormat="1" ht="15" customHeight="1" x14ac:dyDescent="0.2">
      <c r="A61" s="50">
        <v>20</v>
      </c>
      <c r="B61" s="49" t="s">
        <v>39</v>
      </c>
      <c r="C61" s="48">
        <v>136.5</v>
      </c>
      <c r="D61" s="47">
        <v>226</v>
      </c>
      <c r="E61" s="35">
        <v>1.54</v>
      </c>
      <c r="F61" s="11" t="s">
        <v>1</v>
      </c>
      <c r="G61" s="34">
        <v>1.04</v>
      </c>
      <c r="H61" s="46">
        <f>H53+C61</f>
        <v>1504.075</v>
      </c>
    </row>
    <row r="62" spans="1:8" s="25" customFormat="1" ht="15" customHeight="1" x14ac:dyDescent="0.2">
      <c r="A62" s="50">
        <v>21</v>
      </c>
      <c r="B62" s="49" t="s">
        <v>38</v>
      </c>
      <c r="C62" s="48">
        <v>159.1</v>
      </c>
      <c r="D62" s="47">
        <v>235</v>
      </c>
      <c r="E62" s="35">
        <v>1.71</v>
      </c>
      <c r="F62" s="11" t="s">
        <v>34</v>
      </c>
      <c r="G62" s="34">
        <v>0.90999999999999992</v>
      </c>
      <c r="H62" s="46">
        <f>H61+C62</f>
        <v>1663.175</v>
      </c>
    </row>
    <row r="63" spans="1:8" s="25" customFormat="1" ht="15" customHeight="1" x14ac:dyDescent="0.2">
      <c r="A63" s="50">
        <v>22</v>
      </c>
      <c r="B63" s="49" t="s">
        <v>37</v>
      </c>
      <c r="C63" s="48">
        <v>99.3</v>
      </c>
      <c r="D63" s="47">
        <v>190</v>
      </c>
      <c r="E63" s="35">
        <v>1.78</v>
      </c>
      <c r="F63" s="11" t="s">
        <v>34</v>
      </c>
      <c r="G63" s="34">
        <v>0.78</v>
      </c>
      <c r="H63" s="46">
        <f>H62+C63</f>
        <v>1762.4749999999999</v>
      </c>
    </row>
    <row r="64" spans="1:8" s="25" customFormat="1" ht="15" customHeight="1" x14ac:dyDescent="0.2">
      <c r="A64" s="50">
        <v>23</v>
      </c>
      <c r="B64" s="49" t="s">
        <v>36</v>
      </c>
      <c r="C64" s="48">
        <v>124.3</v>
      </c>
      <c r="D64" s="47">
        <v>197</v>
      </c>
      <c r="E64" s="35">
        <v>1.5</v>
      </c>
      <c r="F64" s="11" t="s">
        <v>34</v>
      </c>
      <c r="G64" s="34">
        <v>0.7</v>
      </c>
      <c r="H64" s="46">
        <f>H63+C64</f>
        <v>1886.7749999999999</v>
      </c>
    </row>
    <row r="65" spans="1:9" s="25" customFormat="1" ht="15" customHeight="1" x14ac:dyDescent="0.2">
      <c r="A65" s="50">
        <v>24</v>
      </c>
      <c r="B65" s="49" t="s">
        <v>35</v>
      </c>
      <c r="C65" s="48">
        <v>62.6</v>
      </c>
      <c r="D65" s="47">
        <v>104</v>
      </c>
      <c r="E65" s="35">
        <v>1.62</v>
      </c>
      <c r="F65" s="11" t="s">
        <v>34</v>
      </c>
      <c r="G65" s="34">
        <v>0.62000000000000011</v>
      </c>
      <c r="H65" s="46">
        <f>H64+C65</f>
        <v>1949.3749999999998</v>
      </c>
    </row>
    <row r="66" spans="1:9" x14ac:dyDescent="0.25">
      <c r="A66" s="164" t="s">
        <v>33</v>
      </c>
      <c r="B66" s="170"/>
      <c r="C66" s="6">
        <f>SUM(C42:C65)</f>
        <v>1949.3749999999998</v>
      </c>
      <c r="D66" s="45">
        <f>SUM(D42:D65)</f>
        <v>3223.3</v>
      </c>
      <c r="E66" s="2"/>
      <c r="F66" s="45"/>
      <c r="G66" s="3"/>
      <c r="H66" s="2"/>
    </row>
    <row r="67" spans="1:9" s="25" customFormat="1" x14ac:dyDescent="0.25">
      <c r="A67" s="171"/>
      <c r="B67" s="171"/>
      <c r="C67" s="171"/>
      <c r="D67" s="171"/>
      <c r="E67" s="171"/>
      <c r="F67" s="171"/>
      <c r="G67" s="171"/>
      <c r="H67" s="171"/>
    </row>
    <row r="68" spans="1:9" s="44" customFormat="1" ht="15" customHeight="1" x14ac:dyDescent="0.25">
      <c r="A68" s="163" t="s">
        <v>280</v>
      </c>
      <c r="B68" s="163"/>
      <c r="C68" s="163"/>
      <c r="D68" s="163"/>
      <c r="E68" s="163"/>
      <c r="F68" s="163"/>
      <c r="G68" s="163"/>
      <c r="H68" s="163"/>
    </row>
    <row r="69" spans="1:9" s="40" customFormat="1" ht="25.5" x14ac:dyDescent="0.2">
      <c r="A69" s="23" t="s">
        <v>32</v>
      </c>
      <c r="B69" s="43" t="s">
        <v>23</v>
      </c>
      <c r="C69" s="23" t="s">
        <v>22</v>
      </c>
      <c r="D69" s="23" t="s">
        <v>21</v>
      </c>
      <c r="E69" s="23" t="s">
        <v>31</v>
      </c>
      <c r="F69" s="23" t="s">
        <v>19</v>
      </c>
      <c r="G69" s="42" t="s">
        <v>18</v>
      </c>
      <c r="H69" s="23" t="s">
        <v>17</v>
      </c>
    </row>
    <row r="70" spans="1:9" s="40" customFormat="1" ht="12.75" x14ac:dyDescent="0.2">
      <c r="A70" s="39">
        <v>1</v>
      </c>
      <c r="B70" s="38" t="s">
        <v>30</v>
      </c>
      <c r="C70" s="37">
        <v>29.5</v>
      </c>
      <c r="D70" s="36">
        <v>59</v>
      </c>
      <c r="E70" s="35">
        <v>4.05</v>
      </c>
      <c r="F70" s="11" t="s">
        <v>4</v>
      </c>
      <c r="G70" s="34">
        <v>4.6499999999999995</v>
      </c>
      <c r="H70" s="33">
        <f>C70</f>
        <v>29.5</v>
      </c>
    </row>
    <row r="71" spans="1:9" s="41" customFormat="1" x14ac:dyDescent="0.25">
      <c r="A71" s="39">
        <v>2</v>
      </c>
      <c r="B71" s="38" t="s">
        <v>29</v>
      </c>
      <c r="C71" s="37">
        <v>41.25</v>
      </c>
      <c r="D71" s="36">
        <v>55</v>
      </c>
      <c r="E71" s="35">
        <v>2.71</v>
      </c>
      <c r="F71" s="11" t="s">
        <v>4</v>
      </c>
      <c r="G71" s="34">
        <v>3.31</v>
      </c>
      <c r="H71" s="33">
        <f>H70+C71</f>
        <v>70.75</v>
      </c>
    </row>
    <row r="72" spans="1:9" s="40" customFormat="1" ht="12.75" x14ac:dyDescent="0.2">
      <c r="A72" s="39">
        <v>3</v>
      </c>
      <c r="B72" s="38" t="s">
        <v>28</v>
      </c>
      <c r="C72" s="37">
        <v>41.5</v>
      </c>
      <c r="D72" s="36">
        <v>83</v>
      </c>
      <c r="E72" s="35">
        <v>2.4</v>
      </c>
      <c r="F72" s="11" t="s">
        <v>4</v>
      </c>
      <c r="G72" s="34">
        <v>3.1999999999999997</v>
      </c>
      <c r="H72" s="33">
        <f>H71+C72</f>
        <v>112.25</v>
      </c>
    </row>
    <row r="73" spans="1:9" s="40" customFormat="1" ht="12.75" x14ac:dyDescent="0.2">
      <c r="A73" s="39">
        <v>4</v>
      </c>
      <c r="B73" s="38" t="s">
        <v>27</v>
      </c>
      <c r="C73" s="37">
        <v>50.8</v>
      </c>
      <c r="D73" s="36">
        <v>96</v>
      </c>
      <c r="E73" s="35">
        <v>1.91</v>
      </c>
      <c r="F73" s="11" t="s">
        <v>4</v>
      </c>
      <c r="G73" s="34">
        <v>2.71</v>
      </c>
      <c r="H73" s="33">
        <f>H72+C73</f>
        <v>163.05000000000001</v>
      </c>
    </row>
    <row r="74" spans="1:9" x14ac:dyDescent="0.25">
      <c r="A74" s="39">
        <v>5</v>
      </c>
      <c r="B74" s="38" t="s">
        <v>26</v>
      </c>
      <c r="C74" s="37">
        <v>27</v>
      </c>
      <c r="D74" s="36">
        <v>50</v>
      </c>
      <c r="E74" s="35">
        <v>1.6</v>
      </c>
      <c r="F74" s="11" t="s">
        <v>1</v>
      </c>
      <c r="G74" s="34">
        <v>2.1</v>
      </c>
      <c r="H74" s="33">
        <f>H73+C74</f>
        <v>190.05</v>
      </c>
    </row>
    <row r="75" spans="1:9" s="25" customFormat="1" x14ac:dyDescent="0.25">
      <c r="A75" s="164" t="s">
        <v>25</v>
      </c>
      <c r="B75" s="165"/>
      <c r="C75" s="6">
        <f>SUM(C70:C74)</f>
        <v>190.05</v>
      </c>
      <c r="D75" s="6">
        <f>SUM(D70:D74)</f>
        <v>343</v>
      </c>
      <c r="E75" s="5"/>
      <c r="F75" s="32"/>
      <c r="G75" s="2"/>
      <c r="H75" s="2"/>
    </row>
    <row r="76" spans="1:9" s="25" customFormat="1" ht="12.75" x14ac:dyDescent="0.2">
      <c r="A76" s="29"/>
      <c r="B76" s="31"/>
      <c r="C76" s="31"/>
      <c r="D76" s="30"/>
      <c r="E76" s="29"/>
      <c r="F76" s="28"/>
      <c r="G76" s="27"/>
      <c r="H76" s="26"/>
    </row>
    <row r="77" spans="1:9" s="24" customFormat="1" ht="15.75" customHeight="1" x14ac:dyDescent="0.25">
      <c r="A77" s="166" t="s">
        <v>281</v>
      </c>
      <c r="B77" s="166"/>
      <c r="C77" s="166"/>
      <c r="D77" s="166"/>
      <c r="E77" s="166"/>
      <c r="F77" s="166"/>
      <c r="G77" s="166"/>
      <c r="H77" s="166"/>
      <c r="I77"/>
    </row>
    <row r="78" spans="1:9" ht="30" customHeight="1" x14ac:dyDescent="0.25">
      <c r="A78" s="19" t="s">
        <v>24</v>
      </c>
      <c r="B78" s="21" t="s">
        <v>23</v>
      </c>
      <c r="C78" s="23" t="s">
        <v>22</v>
      </c>
      <c r="D78" s="19" t="s">
        <v>21</v>
      </c>
      <c r="E78" s="22" t="s">
        <v>20</v>
      </c>
      <c r="F78" s="21" t="s">
        <v>19</v>
      </c>
      <c r="G78" s="20" t="s">
        <v>18</v>
      </c>
      <c r="H78" s="19" t="s">
        <v>17</v>
      </c>
    </row>
    <row r="79" spans="1:9" x14ac:dyDescent="0.25">
      <c r="A79" s="15">
        <v>1</v>
      </c>
      <c r="B79" s="14" t="s">
        <v>16</v>
      </c>
      <c r="C79" s="14">
        <v>10.8</v>
      </c>
      <c r="D79" s="13">
        <v>9</v>
      </c>
      <c r="E79" s="12">
        <v>29.4</v>
      </c>
      <c r="F79" s="11" t="s">
        <v>1</v>
      </c>
      <c r="G79" s="10">
        <v>85</v>
      </c>
      <c r="H79" s="9">
        <f>C79</f>
        <v>10.8</v>
      </c>
    </row>
    <row r="80" spans="1:9" x14ac:dyDescent="0.25">
      <c r="A80" s="15">
        <v>2</v>
      </c>
      <c r="B80" s="14" t="s">
        <v>15</v>
      </c>
      <c r="C80" s="14">
        <v>21.6</v>
      </c>
      <c r="D80" s="13">
        <v>9</v>
      </c>
      <c r="E80" s="12">
        <v>15.9</v>
      </c>
      <c r="F80" s="11" t="s">
        <v>4</v>
      </c>
      <c r="G80" s="10">
        <v>67.857142857142861</v>
      </c>
      <c r="H80" s="9">
        <f t="shared" ref="H80:H92" si="4">H79+C80</f>
        <v>32.400000000000006</v>
      </c>
    </row>
    <row r="81" spans="1:8" x14ac:dyDescent="0.25">
      <c r="A81" s="15">
        <v>3</v>
      </c>
      <c r="B81" s="14" t="s">
        <v>14</v>
      </c>
      <c r="C81" s="14">
        <v>9.6</v>
      </c>
      <c r="D81" s="13">
        <v>8</v>
      </c>
      <c r="E81" s="12">
        <v>21.9</v>
      </c>
      <c r="F81" s="11" t="s">
        <v>1</v>
      </c>
      <c r="G81" s="10">
        <v>67.142857142857139</v>
      </c>
      <c r="H81" s="9">
        <f t="shared" si="4"/>
        <v>42.000000000000007</v>
      </c>
    </row>
    <row r="82" spans="1:8" x14ac:dyDescent="0.25">
      <c r="A82" s="15">
        <v>4</v>
      </c>
      <c r="B82" s="14" t="s">
        <v>13</v>
      </c>
      <c r="C82" s="14">
        <v>13.54</v>
      </c>
      <c r="D82" s="13">
        <v>11.3</v>
      </c>
      <c r="E82" s="12">
        <v>23.4</v>
      </c>
      <c r="F82" s="11" t="s">
        <v>1</v>
      </c>
      <c r="G82" s="10">
        <v>60.714285714285722</v>
      </c>
      <c r="H82" s="9">
        <f t="shared" si="4"/>
        <v>55.540000000000006</v>
      </c>
    </row>
    <row r="83" spans="1:8" x14ac:dyDescent="0.25">
      <c r="A83" s="15">
        <v>5</v>
      </c>
      <c r="B83" s="14" t="s">
        <v>12</v>
      </c>
      <c r="C83" s="14">
        <v>48</v>
      </c>
      <c r="D83" s="13">
        <v>20</v>
      </c>
      <c r="E83" s="12">
        <v>16.8</v>
      </c>
      <c r="F83" s="11" t="s">
        <v>4</v>
      </c>
      <c r="G83" s="10">
        <v>60</v>
      </c>
      <c r="H83" s="9">
        <f t="shared" si="4"/>
        <v>103.54</v>
      </c>
    </row>
    <row r="84" spans="1:8" x14ac:dyDescent="0.25">
      <c r="A84" s="15">
        <v>6</v>
      </c>
      <c r="B84" s="14" t="s">
        <v>11</v>
      </c>
      <c r="C84" s="14">
        <f>21.6*2</f>
        <v>43.2</v>
      </c>
      <c r="D84" s="13">
        <v>9</v>
      </c>
      <c r="E84" s="12">
        <v>18</v>
      </c>
      <c r="F84" s="11" t="s">
        <v>1</v>
      </c>
      <c r="G84" s="10">
        <v>57.857142857142861</v>
      </c>
      <c r="H84" s="9">
        <f t="shared" si="4"/>
        <v>146.74</v>
      </c>
    </row>
    <row r="85" spans="1:8" x14ac:dyDescent="0.25">
      <c r="A85" s="15">
        <v>7</v>
      </c>
      <c r="B85" s="14" t="s">
        <v>10</v>
      </c>
      <c r="C85" s="14">
        <v>19.2</v>
      </c>
      <c r="D85" s="13">
        <v>8</v>
      </c>
      <c r="E85" s="12">
        <v>13.5</v>
      </c>
      <c r="F85" s="11" t="s">
        <v>1</v>
      </c>
      <c r="G85" s="10">
        <v>47.142857142857146</v>
      </c>
      <c r="H85" s="9">
        <f t="shared" si="4"/>
        <v>165.94</v>
      </c>
    </row>
    <row r="86" spans="1:8" x14ac:dyDescent="0.25">
      <c r="A86" s="15">
        <v>8</v>
      </c>
      <c r="B86" s="14" t="s">
        <v>9</v>
      </c>
      <c r="C86" s="14">
        <v>13.2</v>
      </c>
      <c r="D86" s="13">
        <v>11</v>
      </c>
      <c r="E86" s="12">
        <v>15.7</v>
      </c>
      <c r="F86" s="11" t="s">
        <v>1</v>
      </c>
      <c r="G86" s="10">
        <v>46.38095238095238</v>
      </c>
      <c r="H86" s="9">
        <f t="shared" si="4"/>
        <v>179.14</v>
      </c>
    </row>
    <row r="87" spans="1:8" x14ac:dyDescent="0.25">
      <c r="A87" s="15">
        <v>9</v>
      </c>
      <c r="B87" s="14" t="s">
        <v>8</v>
      </c>
      <c r="C87" s="14">
        <f>15.6*2</f>
        <v>31.2</v>
      </c>
      <c r="D87" s="13">
        <v>13</v>
      </c>
      <c r="E87" s="12">
        <v>20.399999999999999</v>
      </c>
      <c r="F87" s="11" t="s">
        <v>1</v>
      </c>
      <c r="G87" s="10">
        <v>43.571428571428577</v>
      </c>
      <c r="H87" s="9">
        <f t="shared" si="4"/>
        <v>210.33999999999997</v>
      </c>
    </row>
    <row r="88" spans="1:8" x14ac:dyDescent="0.25">
      <c r="A88" s="15">
        <v>10</v>
      </c>
      <c r="B88" s="14" t="s">
        <v>7</v>
      </c>
      <c r="C88" s="18">
        <f>35.04*2</f>
        <v>70.08</v>
      </c>
      <c r="D88" s="17">
        <v>14.6</v>
      </c>
      <c r="E88" s="16">
        <v>11.7</v>
      </c>
      <c r="F88" s="11" t="s">
        <v>1</v>
      </c>
      <c r="G88" s="10">
        <v>42.857142857142861</v>
      </c>
      <c r="H88" s="9">
        <f t="shared" si="4"/>
        <v>280.41999999999996</v>
      </c>
    </row>
    <row r="89" spans="1:8" x14ac:dyDescent="0.25">
      <c r="A89" s="15">
        <v>11</v>
      </c>
      <c r="B89" s="14" t="s">
        <v>6</v>
      </c>
      <c r="C89" s="14">
        <v>18.29</v>
      </c>
      <c r="D89" s="13">
        <v>3.81</v>
      </c>
      <c r="E89" s="12">
        <v>17.600000000000001</v>
      </c>
      <c r="F89" s="11" t="s">
        <v>1</v>
      </c>
      <c r="G89" s="10">
        <v>36.904761904761905</v>
      </c>
      <c r="H89" s="9">
        <f t="shared" si="4"/>
        <v>298.70999999999998</v>
      </c>
    </row>
    <row r="90" spans="1:8" x14ac:dyDescent="0.25">
      <c r="A90" s="15">
        <v>12</v>
      </c>
      <c r="B90" s="14" t="s">
        <v>5</v>
      </c>
      <c r="C90" s="14">
        <f>26.4*2</f>
        <v>52.8</v>
      </c>
      <c r="D90" s="13">
        <v>22</v>
      </c>
      <c r="E90" s="12">
        <v>6.2</v>
      </c>
      <c r="F90" s="11" t="s">
        <v>4</v>
      </c>
      <c r="G90" s="10">
        <v>34.761904761904759</v>
      </c>
      <c r="H90" s="9">
        <f t="shared" si="4"/>
        <v>351.51</v>
      </c>
    </row>
    <row r="91" spans="1:8" x14ac:dyDescent="0.25">
      <c r="A91" s="15">
        <v>13</v>
      </c>
      <c r="B91" s="14" t="s">
        <v>3</v>
      </c>
      <c r="C91" s="14">
        <v>22.92</v>
      </c>
      <c r="D91" s="13">
        <v>19.100000000000001</v>
      </c>
      <c r="E91" s="12">
        <v>14.1</v>
      </c>
      <c r="F91" s="11" t="s">
        <v>1</v>
      </c>
      <c r="G91" s="10">
        <v>32.571428571428577</v>
      </c>
      <c r="H91" s="9">
        <f t="shared" si="4"/>
        <v>374.43</v>
      </c>
    </row>
    <row r="92" spans="1:8" x14ac:dyDescent="0.25">
      <c r="A92" s="15">
        <v>14</v>
      </c>
      <c r="B92" s="14" t="s">
        <v>2</v>
      </c>
      <c r="C92" s="14">
        <v>86.4</v>
      </c>
      <c r="D92" s="13">
        <v>18</v>
      </c>
      <c r="E92" s="12">
        <v>3.3</v>
      </c>
      <c r="F92" s="11" t="s">
        <v>1</v>
      </c>
      <c r="G92" s="10">
        <v>22.857142857142858</v>
      </c>
      <c r="H92" s="9">
        <f t="shared" si="4"/>
        <v>460.83000000000004</v>
      </c>
    </row>
    <row r="93" spans="1:8" x14ac:dyDescent="0.25">
      <c r="A93" s="8" t="s">
        <v>0</v>
      </c>
      <c r="B93" s="7"/>
      <c r="C93" s="6">
        <f>SUM(C79:C92)</f>
        <v>460.83000000000004</v>
      </c>
      <c r="D93" s="6">
        <f>SUM(D79:D92)</f>
        <v>175.80999999999997</v>
      </c>
      <c r="E93" s="5"/>
      <c r="F93" s="4"/>
      <c r="G93" s="3"/>
      <c r="H93" s="2"/>
    </row>
  </sheetData>
  <mergeCells count="9">
    <mergeCell ref="A68:H68"/>
    <mergeCell ref="A75:B75"/>
    <mergeCell ref="A77:H77"/>
    <mergeCell ref="A2:H2"/>
    <mergeCell ref="A17:H17"/>
    <mergeCell ref="A38:B38"/>
    <mergeCell ref="A40:H40"/>
    <mergeCell ref="A66:B66"/>
    <mergeCell ref="A67:H67"/>
  </mergeCells>
  <pageMargins left="0.25" right="0.25" top="0.75" bottom="0.75" header="0.3" footer="0.3"/>
  <pageSetup paperSize="9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1"/>
  <sheetViews>
    <sheetView zoomScaleNormal="100" workbookViewId="0">
      <selection activeCell="A3" sqref="A3:H3"/>
    </sheetView>
  </sheetViews>
  <sheetFormatPr defaultRowHeight="15" x14ac:dyDescent="0.25"/>
  <cols>
    <col min="1" max="1" width="4.28515625" customWidth="1"/>
    <col min="2" max="2" width="35.7109375" customWidth="1"/>
    <col min="4" max="4" width="9" customWidth="1"/>
    <col min="6" max="6" width="15.140625" customWidth="1"/>
    <col min="7" max="7" width="9.140625" style="1"/>
    <col min="8" max="8" width="14.140625" customWidth="1"/>
  </cols>
  <sheetData>
    <row r="2" spans="1:10" ht="12" customHeight="1" x14ac:dyDescent="0.25"/>
    <row r="3" spans="1:10" s="24" customFormat="1" ht="15" customHeight="1" x14ac:dyDescent="0.25">
      <c r="A3" s="167" t="s">
        <v>276</v>
      </c>
      <c r="B3" s="168"/>
      <c r="C3" s="168"/>
      <c r="D3" s="168"/>
      <c r="E3" s="168"/>
      <c r="F3" s="168"/>
      <c r="G3" s="168"/>
      <c r="H3" s="169"/>
      <c r="I3"/>
    </row>
    <row r="4" spans="1:10" ht="38.25" customHeight="1" x14ac:dyDescent="0.25">
      <c r="A4" s="19" t="s">
        <v>24</v>
      </c>
      <c r="B4" s="21" t="s">
        <v>23</v>
      </c>
      <c r="C4" s="19" t="s">
        <v>78</v>
      </c>
      <c r="D4" s="19" t="s">
        <v>21</v>
      </c>
      <c r="E4" s="22" t="s">
        <v>20</v>
      </c>
      <c r="F4" s="21" t="s">
        <v>19</v>
      </c>
      <c r="G4" s="20" t="s">
        <v>18</v>
      </c>
      <c r="H4" s="19" t="s">
        <v>17</v>
      </c>
      <c r="J4" s="62">
        <f>50*20/100</f>
        <v>10</v>
      </c>
    </row>
    <row r="5" spans="1:10" ht="15" customHeight="1" x14ac:dyDescent="0.25">
      <c r="A5" s="84">
        <v>1</v>
      </c>
      <c r="B5" s="85" t="s">
        <v>92</v>
      </c>
      <c r="C5" s="86">
        <v>418</v>
      </c>
      <c r="D5" s="87">
        <v>33</v>
      </c>
      <c r="E5" s="88">
        <v>6.4</v>
      </c>
      <c r="F5" s="62" t="s">
        <v>4</v>
      </c>
      <c r="G5" s="60">
        <v>109.97590361445782</v>
      </c>
      <c r="H5" s="60">
        <f>C5</f>
        <v>418</v>
      </c>
      <c r="J5" s="62">
        <f>30*20/100</f>
        <v>6</v>
      </c>
    </row>
    <row r="6" spans="1:10" s="70" customFormat="1" ht="15" customHeight="1" x14ac:dyDescent="0.25">
      <c r="A6" s="84">
        <v>2</v>
      </c>
      <c r="B6" s="85" t="s">
        <v>93</v>
      </c>
      <c r="C6" s="86">
        <v>716</v>
      </c>
      <c r="D6" s="87">
        <v>128</v>
      </c>
      <c r="E6" s="88">
        <v>6.4</v>
      </c>
      <c r="F6" s="62" t="s">
        <v>4</v>
      </c>
      <c r="G6" s="60">
        <v>109.97590361445782</v>
      </c>
      <c r="H6" s="60">
        <f t="shared" ref="H6:H28" si="0">C6+H5</f>
        <v>1134</v>
      </c>
      <c r="I6" s="59"/>
    </row>
    <row r="7" spans="1:10" ht="15" customHeight="1" x14ac:dyDescent="0.25">
      <c r="A7" s="84">
        <v>3</v>
      </c>
      <c r="B7" s="85" t="s">
        <v>94</v>
      </c>
      <c r="C7" s="86">
        <v>724</v>
      </c>
      <c r="D7" s="87">
        <v>142</v>
      </c>
      <c r="E7" s="88">
        <v>6.4</v>
      </c>
      <c r="F7" s="62" t="s">
        <v>4</v>
      </c>
      <c r="G7" s="60">
        <v>105.97590361445782</v>
      </c>
      <c r="H7" s="60">
        <f t="shared" si="0"/>
        <v>1858</v>
      </c>
      <c r="J7" s="62">
        <f>100*20/100</f>
        <v>20</v>
      </c>
    </row>
    <row r="8" spans="1:10" ht="15" customHeight="1" x14ac:dyDescent="0.25">
      <c r="A8" s="84">
        <v>4</v>
      </c>
      <c r="B8" s="89" t="s">
        <v>95</v>
      </c>
      <c r="C8" s="86">
        <v>588</v>
      </c>
      <c r="D8" s="90">
        <v>147</v>
      </c>
      <c r="E8" s="62">
        <v>7.9</v>
      </c>
      <c r="F8" s="65" t="s">
        <v>4</v>
      </c>
      <c r="G8" s="60">
        <v>96.626506024096386</v>
      </c>
      <c r="H8" s="60">
        <f t="shared" si="0"/>
        <v>2446</v>
      </c>
      <c r="J8" s="62">
        <f>80*20/100</f>
        <v>16</v>
      </c>
    </row>
    <row r="9" spans="1:10" s="24" customFormat="1" ht="15" customHeight="1" x14ac:dyDescent="0.25">
      <c r="A9" s="84">
        <v>5</v>
      </c>
      <c r="B9" s="91" t="s">
        <v>96</v>
      </c>
      <c r="C9" s="92">
        <v>284</v>
      </c>
      <c r="D9" s="93">
        <v>71</v>
      </c>
      <c r="E9" s="62">
        <v>7.9</v>
      </c>
      <c r="F9" s="65" t="s">
        <v>4</v>
      </c>
      <c r="G9" s="60">
        <v>96.626506024096386</v>
      </c>
      <c r="H9" s="60">
        <f t="shared" si="0"/>
        <v>2730</v>
      </c>
      <c r="I9"/>
    </row>
    <row r="10" spans="1:10" s="71" customFormat="1" ht="15" customHeight="1" x14ac:dyDescent="0.25">
      <c r="A10" s="84">
        <v>6</v>
      </c>
      <c r="B10" s="89" t="s">
        <v>97</v>
      </c>
      <c r="C10" s="86">
        <v>572</v>
      </c>
      <c r="D10" s="90">
        <v>143</v>
      </c>
      <c r="E10" s="62">
        <v>7.9</v>
      </c>
      <c r="F10" s="65" t="s">
        <v>4</v>
      </c>
      <c r="G10" s="60">
        <v>90.626506024096386</v>
      </c>
      <c r="H10" s="60">
        <f t="shared" si="0"/>
        <v>3302</v>
      </c>
      <c r="I10"/>
    </row>
    <row r="11" spans="1:10" s="71" customFormat="1" ht="15" customHeight="1" x14ac:dyDescent="0.25">
      <c r="A11" s="84">
        <v>7</v>
      </c>
      <c r="B11" s="89" t="s">
        <v>98</v>
      </c>
      <c r="C11" s="86">
        <v>527</v>
      </c>
      <c r="D11" s="90">
        <v>116</v>
      </c>
      <c r="E11" s="62">
        <v>7.9</v>
      </c>
      <c r="F11" s="65" t="s">
        <v>4</v>
      </c>
      <c r="G11" s="60">
        <v>86.626506024096386</v>
      </c>
      <c r="H11" s="60">
        <f t="shared" si="0"/>
        <v>3829</v>
      </c>
      <c r="I11"/>
    </row>
    <row r="12" spans="1:10" ht="15" customHeight="1" x14ac:dyDescent="0.25">
      <c r="A12" s="84">
        <v>8</v>
      </c>
      <c r="B12" s="89" t="s">
        <v>99</v>
      </c>
      <c r="C12" s="86">
        <v>524</v>
      </c>
      <c r="D12" s="93">
        <v>131</v>
      </c>
      <c r="E12" s="62">
        <v>7.9</v>
      </c>
      <c r="F12" s="62" t="s">
        <v>1</v>
      </c>
      <c r="G12" s="60">
        <v>81.626506024096386</v>
      </c>
      <c r="H12" s="60">
        <f t="shared" si="0"/>
        <v>4353</v>
      </c>
    </row>
    <row r="13" spans="1:10" ht="15" customHeight="1" x14ac:dyDescent="0.25">
      <c r="A13" s="84">
        <v>9</v>
      </c>
      <c r="B13" s="89" t="s">
        <v>100</v>
      </c>
      <c r="C13" s="94">
        <v>249.4</v>
      </c>
      <c r="D13" s="90">
        <v>99</v>
      </c>
      <c r="E13" s="62">
        <v>8.3000000000000007</v>
      </c>
      <c r="F13" s="62" t="s">
        <v>1</v>
      </c>
      <c r="G13" s="60">
        <v>81</v>
      </c>
      <c r="H13" s="60">
        <f t="shared" si="0"/>
        <v>4602.3999999999996</v>
      </c>
    </row>
    <row r="14" spans="1:10" s="71" customFormat="1" ht="15" customHeight="1" x14ac:dyDescent="0.25">
      <c r="A14" s="84">
        <v>10</v>
      </c>
      <c r="B14" s="95" t="s">
        <v>101</v>
      </c>
      <c r="C14" s="18">
        <v>241</v>
      </c>
      <c r="D14" s="16">
        <v>55</v>
      </c>
      <c r="E14" s="62">
        <v>6.4</v>
      </c>
      <c r="F14" s="65" t="s">
        <v>4</v>
      </c>
      <c r="G14" s="60">
        <v>79.97590361445782</v>
      </c>
      <c r="H14" s="60">
        <f t="shared" si="0"/>
        <v>4843.3999999999996</v>
      </c>
      <c r="I14"/>
    </row>
    <row r="15" spans="1:10" s="70" customFormat="1" ht="15" customHeight="1" x14ac:dyDescent="0.25">
      <c r="A15" s="84">
        <v>11</v>
      </c>
      <c r="B15" s="89" t="s">
        <v>102</v>
      </c>
      <c r="C15" s="94">
        <v>189</v>
      </c>
      <c r="D15" s="90">
        <v>83</v>
      </c>
      <c r="E15" s="62">
        <v>8.3000000000000007</v>
      </c>
      <c r="F15" s="62" t="s">
        <v>1</v>
      </c>
      <c r="G15" s="60">
        <v>79</v>
      </c>
      <c r="H15" s="60">
        <f t="shared" si="0"/>
        <v>5032.3999999999996</v>
      </c>
      <c r="I15" s="59"/>
    </row>
    <row r="16" spans="1:10" s="70" customFormat="1" ht="15" customHeight="1" x14ac:dyDescent="0.25">
      <c r="A16" s="84">
        <v>12</v>
      </c>
      <c r="B16" s="95" t="s">
        <v>72</v>
      </c>
      <c r="C16" s="86">
        <v>836</v>
      </c>
      <c r="D16" s="87">
        <v>209</v>
      </c>
      <c r="E16" s="88">
        <v>5.9</v>
      </c>
      <c r="F16" s="62" t="s">
        <v>4</v>
      </c>
      <c r="G16" s="60">
        <v>77.759036144578317</v>
      </c>
      <c r="H16" s="60">
        <f t="shared" si="0"/>
        <v>5868.4</v>
      </c>
      <c r="I16" s="59"/>
    </row>
    <row r="17" spans="1:9" ht="15" customHeight="1" x14ac:dyDescent="0.25">
      <c r="A17" s="84">
        <v>13</v>
      </c>
      <c r="B17" s="89" t="s">
        <v>103</v>
      </c>
      <c r="C17" s="86">
        <v>267.5</v>
      </c>
      <c r="D17" s="87">
        <v>98</v>
      </c>
      <c r="E17" s="88">
        <v>5.9</v>
      </c>
      <c r="F17" s="62" t="s">
        <v>4</v>
      </c>
      <c r="G17" s="60">
        <v>77.759036144578317</v>
      </c>
      <c r="H17" s="60">
        <f t="shared" si="0"/>
        <v>6135.9</v>
      </c>
    </row>
    <row r="18" spans="1:9" ht="15" customHeight="1" x14ac:dyDescent="0.25">
      <c r="A18" s="84">
        <v>14</v>
      </c>
      <c r="B18" s="96" t="s">
        <v>104</v>
      </c>
      <c r="C18" s="86">
        <v>162</v>
      </c>
      <c r="D18" s="87">
        <v>57</v>
      </c>
      <c r="E18" s="62">
        <v>5.9</v>
      </c>
      <c r="F18" s="62" t="s">
        <v>4</v>
      </c>
      <c r="G18" s="60">
        <v>77.759036144578317</v>
      </c>
      <c r="H18" s="60">
        <f t="shared" si="0"/>
        <v>6297.9</v>
      </c>
    </row>
    <row r="19" spans="1:9" ht="15" customHeight="1" x14ac:dyDescent="0.25">
      <c r="A19" s="84">
        <v>15</v>
      </c>
      <c r="B19" s="95" t="s">
        <v>105</v>
      </c>
      <c r="C19" s="14">
        <v>321</v>
      </c>
      <c r="D19" s="16">
        <v>51</v>
      </c>
      <c r="E19" s="62">
        <v>6.4</v>
      </c>
      <c r="F19" s="62" t="s">
        <v>4</v>
      </c>
      <c r="G19" s="60">
        <v>75.97590361445782</v>
      </c>
      <c r="H19" s="60">
        <f t="shared" si="0"/>
        <v>6618.9</v>
      </c>
    </row>
    <row r="20" spans="1:9" s="70" customFormat="1" ht="15" customHeight="1" x14ac:dyDescent="0.25">
      <c r="A20" s="84">
        <v>16</v>
      </c>
      <c r="B20" s="89" t="s">
        <v>106</v>
      </c>
      <c r="C20" s="94">
        <v>365.8</v>
      </c>
      <c r="D20" s="90">
        <v>60</v>
      </c>
      <c r="E20" s="62">
        <v>8.3000000000000007</v>
      </c>
      <c r="F20" s="62" t="s">
        <v>1</v>
      </c>
      <c r="G20" s="60">
        <v>75</v>
      </c>
      <c r="H20" s="60">
        <f t="shared" si="0"/>
        <v>6984.7</v>
      </c>
      <c r="I20" s="59"/>
    </row>
    <row r="21" spans="1:9" s="70" customFormat="1" ht="15" customHeight="1" x14ac:dyDescent="0.25">
      <c r="A21" s="84">
        <v>17</v>
      </c>
      <c r="B21" s="89" t="s">
        <v>107</v>
      </c>
      <c r="C21" s="94">
        <v>243.8</v>
      </c>
      <c r="D21" s="90">
        <v>98</v>
      </c>
      <c r="E21" s="62">
        <v>8.3000000000000007</v>
      </c>
      <c r="F21" s="62" t="s">
        <v>1</v>
      </c>
      <c r="G21" s="60">
        <v>75</v>
      </c>
      <c r="H21" s="60">
        <f t="shared" si="0"/>
        <v>7228.5</v>
      </c>
      <c r="I21" s="59"/>
    </row>
    <row r="22" spans="1:9" s="70" customFormat="1" ht="15" customHeight="1" x14ac:dyDescent="0.25">
      <c r="A22" s="84">
        <v>18</v>
      </c>
      <c r="B22" s="91" t="s">
        <v>108</v>
      </c>
      <c r="C22" s="86">
        <v>919.7</v>
      </c>
      <c r="D22" s="87">
        <v>226</v>
      </c>
      <c r="E22" s="62">
        <v>5.9</v>
      </c>
      <c r="F22" s="62" t="s">
        <v>4</v>
      </c>
      <c r="G22" s="60">
        <v>71.759036144578317</v>
      </c>
      <c r="H22" s="60">
        <f t="shared" si="0"/>
        <v>8148.2</v>
      </c>
      <c r="I22" s="59"/>
    </row>
    <row r="23" spans="1:9" s="70" customFormat="1" ht="15" customHeight="1" x14ac:dyDescent="0.25">
      <c r="A23" s="84">
        <v>19</v>
      </c>
      <c r="B23" s="89" t="s">
        <v>109</v>
      </c>
      <c r="C23" s="86">
        <v>452</v>
      </c>
      <c r="D23" s="87">
        <v>131</v>
      </c>
      <c r="E23" s="65">
        <v>5</v>
      </c>
      <c r="F23" s="65" t="s">
        <v>4</v>
      </c>
      <c r="G23" s="60">
        <v>68.168674698795172</v>
      </c>
      <c r="H23" s="60">
        <f t="shared" si="0"/>
        <v>8600.2000000000007</v>
      </c>
      <c r="I23" s="59"/>
    </row>
    <row r="24" spans="1:9" s="70" customFormat="1" ht="15" customHeight="1" x14ac:dyDescent="0.25">
      <c r="A24" s="84">
        <v>20</v>
      </c>
      <c r="B24" s="89" t="s">
        <v>110</v>
      </c>
      <c r="C24" s="86">
        <v>687.2</v>
      </c>
      <c r="D24" s="87">
        <v>191</v>
      </c>
      <c r="E24" s="65">
        <v>5</v>
      </c>
      <c r="F24" s="65" t="s">
        <v>4</v>
      </c>
      <c r="G24" s="60">
        <v>64.168674698795172</v>
      </c>
      <c r="H24" s="60">
        <f t="shared" si="0"/>
        <v>9287.4000000000015</v>
      </c>
      <c r="I24" s="59"/>
    </row>
    <row r="25" spans="1:9" s="70" customFormat="1" ht="15" customHeight="1" x14ac:dyDescent="0.25">
      <c r="A25" s="84">
        <v>21</v>
      </c>
      <c r="B25" s="89" t="s">
        <v>111</v>
      </c>
      <c r="C25" s="86">
        <v>217.6</v>
      </c>
      <c r="D25" s="97">
        <v>121</v>
      </c>
      <c r="E25" s="65">
        <v>5</v>
      </c>
      <c r="F25" s="65" t="s">
        <v>1</v>
      </c>
      <c r="G25" s="60">
        <v>51.168674698795179</v>
      </c>
      <c r="H25" s="60">
        <f t="shared" si="0"/>
        <v>9505.0000000000018</v>
      </c>
      <c r="I25" s="59"/>
    </row>
    <row r="26" spans="1:9" s="70" customFormat="1" ht="15" customHeight="1" x14ac:dyDescent="0.25">
      <c r="A26" s="84">
        <v>22</v>
      </c>
      <c r="B26" s="89" t="s">
        <v>112</v>
      </c>
      <c r="C26" s="86">
        <v>94.4</v>
      </c>
      <c r="D26" s="87">
        <v>59</v>
      </c>
      <c r="E26" s="65">
        <v>1.9</v>
      </c>
      <c r="F26" s="65" t="s">
        <v>1</v>
      </c>
      <c r="G26" s="60">
        <v>31.024096385542169</v>
      </c>
      <c r="H26" s="60">
        <f t="shared" si="0"/>
        <v>9599.4000000000015</v>
      </c>
      <c r="I26" s="59"/>
    </row>
    <row r="27" spans="1:9" s="70" customFormat="1" ht="15" customHeight="1" x14ac:dyDescent="0.25">
      <c r="A27" s="84">
        <v>23</v>
      </c>
      <c r="B27" s="89" t="s">
        <v>45</v>
      </c>
      <c r="C27" s="86">
        <v>212.8</v>
      </c>
      <c r="D27" s="87">
        <v>133</v>
      </c>
      <c r="E27" s="65">
        <v>1.9</v>
      </c>
      <c r="F27" s="65" t="s">
        <v>1</v>
      </c>
      <c r="G27" s="60">
        <v>29.024096385542169</v>
      </c>
      <c r="H27" s="60">
        <f t="shared" si="0"/>
        <v>9812.2000000000007</v>
      </c>
      <c r="I27" s="59"/>
    </row>
    <row r="28" spans="1:9" s="70" customFormat="1" ht="15" customHeight="1" x14ac:dyDescent="0.25">
      <c r="A28" s="84">
        <v>24</v>
      </c>
      <c r="B28" s="89" t="s">
        <v>113</v>
      </c>
      <c r="C28" s="86">
        <v>260.60000000000002</v>
      </c>
      <c r="D28" s="87">
        <v>134</v>
      </c>
      <c r="E28" s="65">
        <v>1.9</v>
      </c>
      <c r="F28" s="65" t="s">
        <v>1</v>
      </c>
      <c r="G28" s="60">
        <v>25.024096385542169</v>
      </c>
      <c r="H28" s="60">
        <f t="shared" si="0"/>
        <v>10072.800000000001</v>
      </c>
      <c r="I28" s="59"/>
    </row>
    <row r="29" spans="1:9" x14ac:dyDescent="0.25">
      <c r="A29" s="98" t="s">
        <v>114</v>
      </c>
      <c r="B29" s="99"/>
      <c r="C29" s="6">
        <f>SUM(C5:C28)</f>
        <v>10072.800000000001</v>
      </c>
      <c r="D29" s="6">
        <f>SUM(D5:D28)</f>
        <v>2716</v>
      </c>
      <c r="E29" s="5"/>
      <c r="F29" s="32"/>
      <c r="G29" s="100"/>
      <c r="H29" s="100"/>
    </row>
    <row r="30" spans="1:9" x14ac:dyDescent="0.25">
      <c r="A30" s="84">
        <v>25</v>
      </c>
      <c r="B30" s="89" t="s">
        <v>115</v>
      </c>
      <c r="C30" s="86">
        <v>97.15</v>
      </c>
      <c r="D30" s="87">
        <v>19.600000000000001</v>
      </c>
      <c r="E30" s="65">
        <v>6.4</v>
      </c>
      <c r="F30" s="65" t="s">
        <v>4</v>
      </c>
      <c r="G30" s="60">
        <v>83.97590361445782</v>
      </c>
      <c r="H30" s="60">
        <f>H28+C30</f>
        <v>10169.950000000001</v>
      </c>
    </row>
    <row r="31" spans="1:9" x14ac:dyDescent="0.25">
      <c r="A31" s="101"/>
      <c r="B31" s="102"/>
      <c r="C31" s="103"/>
      <c r="D31" s="104"/>
      <c r="E31" s="105"/>
      <c r="F31" s="105"/>
      <c r="G31" s="106"/>
      <c r="H31" s="107"/>
    </row>
    <row r="32" spans="1:9" x14ac:dyDescent="0.25">
      <c r="A32" s="167" t="s">
        <v>116</v>
      </c>
      <c r="B32" s="168"/>
      <c r="C32" s="168"/>
      <c r="D32" s="168"/>
      <c r="E32" s="168"/>
      <c r="F32" s="168"/>
      <c r="G32" s="168"/>
      <c r="H32" s="169"/>
    </row>
    <row r="33" spans="1:9" s="24" customFormat="1" ht="38.25" customHeight="1" x14ac:dyDescent="0.25">
      <c r="A33" s="19" t="s">
        <v>24</v>
      </c>
      <c r="B33" s="21" t="s">
        <v>23</v>
      </c>
      <c r="C33" s="19" t="s">
        <v>78</v>
      </c>
      <c r="D33" s="19" t="s">
        <v>21</v>
      </c>
      <c r="E33" s="22" t="s">
        <v>20</v>
      </c>
      <c r="F33" s="21" t="s">
        <v>19</v>
      </c>
      <c r="G33" s="20" t="s">
        <v>18</v>
      </c>
      <c r="H33" s="19" t="s">
        <v>17</v>
      </c>
      <c r="I33"/>
    </row>
    <row r="34" spans="1:9" s="58" customFormat="1" ht="15" customHeight="1" x14ac:dyDescent="0.25">
      <c r="A34" s="108">
        <v>1</v>
      </c>
      <c r="B34" s="85" t="s">
        <v>117</v>
      </c>
      <c r="C34" s="86">
        <v>198.24</v>
      </c>
      <c r="D34" s="109">
        <v>96</v>
      </c>
      <c r="E34" s="69">
        <v>13.9</v>
      </c>
      <c r="F34" s="65" t="s">
        <v>4</v>
      </c>
      <c r="G34" s="60">
        <v>90</v>
      </c>
      <c r="H34" s="60">
        <f>C34</f>
        <v>198.24</v>
      </c>
      <c r="I34" s="59"/>
    </row>
    <row r="35" spans="1:9" s="25" customFormat="1" ht="15" customHeight="1" x14ac:dyDescent="0.25">
      <c r="A35" s="108">
        <v>2</v>
      </c>
      <c r="B35" s="85" t="s">
        <v>118</v>
      </c>
      <c r="C35" s="86">
        <v>477.40000000000009</v>
      </c>
      <c r="D35" s="47">
        <v>158</v>
      </c>
      <c r="E35" s="11">
        <v>6</v>
      </c>
      <c r="F35" s="62" t="s">
        <v>1</v>
      </c>
      <c r="G35" s="60">
        <v>65.2158273381295</v>
      </c>
      <c r="H35" s="60">
        <f>H34+C35</f>
        <v>675.6400000000001</v>
      </c>
      <c r="I35"/>
    </row>
    <row r="36" spans="1:9" s="25" customFormat="1" ht="15" customHeight="1" x14ac:dyDescent="0.25">
      <c r="A36" s="108">
        <v>3</v>
      </c>
      <c r="B36" s="85" t="s">
        <v>119</v>
      </c>
      <c r="C36" s="86">
        <v>57.000000000000007</v>
      </c>
      <c r="D36" s="109">
        <v>30</v>
      </c>
      <c r="E36" s="69">
        <v>7.9</v>
      </c>
      <c r="F36" s="65" t="s">
        <v>4</v>
      </c>
      <c r="G36" s="60">
        <v>63.7841726618705</v>
      </c>
      <c r="H36" s="60">
        <f>H35+C36</f>
        <v>732.6400000000001</v>
      </c>
      <c r="I36"/>
    </row>
    <row r="37" spans="1:9" s="58" customFormat="1" ht="15" customHeight="1" x14ac:dyDescent="0.25">
      <c r="A37" s="108">
        <v>4</v>
      </c>
      <c r="B37" s="85" t="s">
        <v>120</v>
      </c>
      <c r="C37" s="86">
        <v>106.39999999999999</v>
      </c>
      <c r="D37" s="109">
        <v>56</v>
      </c>
      <c r="E37" s="69">
        <v>5</v>
      </c>
      <c r="F37" s="65" t="s">
        <v>4</v>
      </c>
      <c r="G37" s="60">
        <v>49.17985611510791</v>
      </c>
      <c r="H37" s="60">
        <f>H36+C37</f>
        <v>839.04000000000008</v>
      </c>
      <c r="I37"/>
    </row>
    <row r="38" spans="1:9" s="25" customFormat="1" ht="15" customHeight="1" x14ac:dyDescent="0.25">
      <c r="A38" s="108">
        <v>5</v>
      </c>
      <c r="B38" s="85" t="s">
        <v>28</v>
      </c>
      <c r="C38" s="86">
        <v>182.39999999999998</v>
      </c>
      <c r="D38" s="47">
        <v>106</v>
      </c>
      <c r="E38" s="11">
        <v>4.7</v>
      </c>
      <c r="F38" s="62" t="s">
        <v>4</v>
      </c>
      <c r="G38" s="60">
        <v>47.669064748201436</v>
      </c>
      <c r="H38" s="60">
        <f>H37+C38</f>
        <v>1021.44</v>
      </c>
      <c r="I38"/>
    </row>
    <row r="39" spans="1:9" s="25" customFormat="1" ht="15" customHeight="1" x14ac:dyDescent="0.25">
      <c r="A39" s="108">
        <v>6</v>
      </c>
      <c r="B39" s="85" t="s">
        <v>121</v>
      </c>
      <c r="C39" s="86">
        <v>100.6</v>
      </c>
      <c r="D39" s="110">
        <v>43</v>
      </c>
      <c r="E39" s="76">
        <v>2.7</v>
      </c>
      <c r="F39" s="62" t="s">
        <v>34</v>
      </c>
      <c r="G39" s="60">
        <v>3.5971223021582723</v>
      </c>
      <c r="H39" s="60">
        <f>H38+C39</f>
        <v>1122.04</v>
      </c>
      <c r="I39"/>
    </row>
    <row r="40" spans="1:9" s="116" customFormat="1" ht="30" customHeight="1" x14ac:dyDescent="0.25">
      <c r="A40" s="172" t="s">
        <v>122</v>
      </c>
      <c r="B40" s="173"/>
      <c r="C40" s="111">
        <f>SUM(C34:C39)</f>
        <v>1122.04</v>
      </c>
      <c r="D40" s="111">
        <f>SUM(D34:D39)</f>
        <v>489</v>
      </c>
      <c r="E40" s="112"/>
      <c r="F40" s="113"/>
      <c r="G40" s="114"/>
      <c r="H40" s="115"/>
    </row>
    <row r="42" spans="1:9" x14ac:dyDescent="0.25">
      <c r="A42" s="167" t="s">
        <v>123</v>
      </c>
      <c r="B42" s="168"/>
      <c r="C42" s="168"/>
      <c r="D42" s="168"/>
      <c r="E42" s="168"/>
      <c r="F42" s="168"/>
      <c r="G42" s="168"/>
      <c r="H42" s="169"/>
    </row>
    <row r="43" spans="1:9" s="24" customFormat="1" ht="38.25" customHeight="1" x14ac:dyDescent="0.25">
      <c r="A43" s="19" t="s">
        <v>24</v>
      </c>
      <c r="B43" s="21" t="s">
        <v>23</v>
      </c>
      <c r="C43" s="19" t="s">
        <v>78</v>
      </c>
      <c r="D43" s="19" t="s">
        <v>21</v>
      </c>
      <c r="E43" s="22" t="s">
        <v>20</v>
      </c>
      <c r="F43" s="21" t="s">
        <v>19</v>
      </c>
      <c r="G43" s="20" t="s">
        <v>18</v>
      </c>
      <c r="H43" s="19" t="s">
        <v>17</v>
      </c>
      <c r="I43"/>
    </row>
    <row r="44" spans="1:9" s="25" customFormat="1" ht="15" customHeight="1" x14ac:dyDescent="0.25">
      <c r="A44" s="64">
        <v>1</v>
      </c>
      <c r="B44" s="117" t="s">
        <v>124</v>
      </c>
      <c r="C44" s="118">
        <v>275.5</v>
      </c>
      <c r="D44" s="119">
        <v>76</v>
      </c>
      <c r="E44" s="11">
        <v>16.7</v>
      </c>
      <c r="F44" s="62" t="s">
        <v>1</v>
      </c>
      <c r="G44" s="120">
        <v>75</v>
      </c>
      <c r="H44" s="60">
        <f>C44</f>
        <v>275.5</v>
      </c>
      <c r="I44"/>
    </row>
    <row r="45" spans="1:9" s="25" customFormat="1" ht="15" customHeight="1" x14ac:dyDescent="0.25">
      <c r="A45" s="64">
        <v>2</v>
      </c>
      <c r="B45" s="117" t="s">
        <v>125</v>
      </c>
      <c r="C45" s="118">
        <v>192.8</v>
      </c>
      <c r="D45" s="119">
        <v>52</v>
      </c>
      <c r="E45" s="69">
        <v>16.7</v>
      </c>
      <c r="F45" s="62" t="s">
        <v>1</v>
      </c>
      <c r="G45" s="120">
        <v>75</v>
      </c>
      <c r="H45" s="60">
        <f>H44+C45</f>
        <v>468.3</v>
      </c>
      <c r="I45"/>
    </row>
    <row r="46" spans="1:9" s="58" customFormat="1" ht="15" customHeight="1" x14ac:dyDescent="0.25">
      <c r="A46" s="64">
        <v>3</v>
      </c>
      <c r="B46" s="117" t="s">
        <v>126</v>
      </c>
      <c r="C46" s="121">
        <v>385</v>
      </c>
      <c r="D46" s="119">
        <v>80</v>
      </c>
      <c r="E46" s="69">
        <v>16.7</v>
      </c>
      <c r="F46" s="62" t="s">
        <v>1</v>
      </c>
      <c r="G46" s="120">
        <v>75</v>
      </c>
      <c r="H46" s="60">
        <f>H45+C46</f>
        <v>853.3</v>
      </c>
      <c r="I46"/>
    </row>
    <row r="47" spans="1:9" s="25" customFormat="1" ht="15" customHeight="1" x14ac:dyDescent="0.25">
      <c r="A47" s="64">
        <v>4</v>
      </c>
      <c r="B47" s="122" t="s">
        <v>127</v>
      </c>
      <c r="C47" s="123">
        <v>227.2</v>
      </c>
      <c r="D47" s="124">
        <v>142</v>
      </c>
      <c r="E47" s="69">
        <v>11.4</v>
      </c>
      <c r="F47" s="65" t="s">
        <v>34</v>
      </c>
      <c r="G47" s="120">
        <v>41.784431137724553</v>
      </c>
      <c r="H47" s="60">
        <f>H46+C47</f>
        <v>1080.5</v>
      </c>
      <c r="I47"/>
    </row>
    <row r="48" spans="1:9" s="58" customFormat="1" ht="15" customHeight="1" x14ac:dyDescent="0.25">
      <c r="A48" s="64">
        <v>5</v>
      </c>
      <c r="B48" s="125" t="s">
        <v>128</v>
      </c>
      <c r="C48" s="86">
        <v>356</v>
      </c>
      <c r="D48" s="124">
        <v>89</v>
      </c>
      <c r="E48" s="11">
        <v>7.1</v>
      </c>
      <c r="F48" s="62" t="s">
        <v>1</v>
      </c>
      <c r="G48" s="120">
        <v>38.76047904191617</v>
      </c>
      <c r="H48" s="60">
        <f>H47+C48</f>
        <v>1436.5</v>
      </c>
      <c r="I48" s="59"/>
    </row>
    <row r="49" spans="1:9" ht="30" customHeight="1" x14ac:dyDescent="0.25">
      <c r="A49" s="172" t="s">
        <v>129</v>
      </c>
      <c r="B49" s="173"/>
      <c r="C49" s="111">
        <f>SUM(C44:C48)</f>
        <v>1436.5</v>
      </c>
      <c r="D49" s="111">
        <f>SUM(D44:D48)</f>
        <v>439</v>
      </c>
      <c r="E49" s="5"/>
      <c r="F49" s="4"/>
      <c r="G49" s="3"/>
      <c r="H49" s="2"/>
    </row>
    <row r="51" spans="1:9" x14ac:dyDescent="0.25">
      <c r="A51" s="167" t="s">
        <v>130</v>
      </c>
      <c r="B51" s="168"/>
      <c r="C51" s="168"/>
      <c r="D51" s="168"/>
      <c r="E51" s="168"/>
      <c r="F51" s="168"/>
      <c r="G51" s="168"/>
      <c r="H51" s="169"/>
    </row>
    <row r="52" spans="1:9" s="24" customFormat="1" ht="38.25" customHeight="1" x14ac:dyDescent="0.25">
      <c r="A52" s="19" t="s">
        <v>24</v>
      </c>
      <c r="B52" s="21" t="s">
        <v>23</v>
      </c>
      <c r="C52" s="19" t="s">
        <v>78</v>
      </c>
      <c r="D52" s="19" t="s">
        <v>21</v>
      </c>
      <c r="E52" s="22" t="s">
        <v>20</v>
      </c>
      <c r="F52" s="21" t="s">
        <v>19</v>
      </c>
      <c r="G52" s="20" t="s">
        <v>18</v>
      </c>
      <c r="H52" s="19" t="s">
        <v>17</v>
      </c>
      <c r="I52"/>
    </row>
    <row r="53" spans="1:9" s="58" customFormat="1" ht="15" customHeight="1" x14ac:dyDescent="0.25">
      <c r="A53" s="108">
        <v>1</v>
      </c>
      <c r="B53" s="37" t="s">
        <v>131</v>
      </c>
      <c r="C53" s="86">
        <v>92.8</v>
      </c>
      <c r="D53" s="87">
        <v>58</v>
      </c>
      <c r="E53" s="11" t="s">
        <v>132</v>
      </c>
      <c r="F53" s="65" t="s">
        <v>34</v>
      </c>
      <c r="G53" s="120">
        <v>6.6</v>
      </c>
      <c r="H53" s="60">
        <f>C53</f>
        <v>92.8</v>
      </c>
      <c r="I53" s="59"/>
    </row>
    <row r="54" spans="1:9" s="25" customFormat="1" ht="15" customHeight="1" x14ac:dyDescent="0.25">
      <c r="A54" s="108">
        <v>2</v>
      </c>
      <c r="B54" s="126" t="s">
        <v>133</v>
      </c>
      <c r="C54" s="86">
        <v>118.4</v>
      </c>
      <c r="D54" s="87">
        <v>74</v>
      </c>
      <c r="E54" s="11" t="s">
        <v>132</v>
      </c>
      <c r="F54" s="65" t="s">
        <v>34</v>
      </c>
      <c r="G54" s="120">
        <v>5.6</v>
      </c>
      <c r="H54" s="60">
        <f>H53+C54</f>
        <v>211.2</v>
      </c>
      <c r="I54"/>
    </row>
    <row r="55" spans="1:9" s="25" customFormat="1" ht="15" customHeight="1" x14ac:dyDescent="0.25">
      <c r="A55" s="108">
        <v>3</v>
      </c>
      <c r="B55" s="126" t="s">
        <v>134</v>
      </c>
      <c r="C55" s="18">
        <v>150.4</v>
      </c>
      <c r="D55" s="87">
        <v>94</v>
      </c>
      <c r="E55" s="11" t="s">
        <v>132</v>
      </c>
      <c r="F55" s="65" t="s">
        <v>34</v>
      </c>
      <c r="G55" s="120">
        <v>5.1999999999999993</v>
      </c>
      <c r="H55" s="60">
        <f>H54+C55</f>
        <v>361.6</v>
      </c>
      <c r="I55"/>
    </row>
    <row r="56" spans="1:9" s="58" customFormat="1" ht="15" customHeight="1" x14ac:dyDescent="0.25">
      <c r="A56" s="108">
        <v>4</v>
      </c>
      <c r="B56" s="126" t="s">
        <v>135</v>
      </c>
      <c r="C56" s="14">
        <v>151.19999999999999</v>
      </c>
      <c r="D56" s="87">
        <v>77</v>
      </c>
      <c r="E56" s="11" t="s">
        <v>132</v>
      </c>
      <c r="F56" s="65" t="s">
        <v>34</v>
      </c>
      <c r="G56" s="120">
        <v>4.5636363636363626</v>
      </c>
      <c r="H56" s="60">
        <f>H55+C56</f>
        <v>512.79999999999995</v>
      </c>
      <c r="I56"/>
    </row>
    <row r="57" spans="1:9" s="25" customFormat="1" ht="15" customHeight="1" x14ac:dyDescent="0.25">
      <c r="A57" s="108">
        <v>5</v>
      </c>
      <c r="B57" s="126" t="s">
        <v>136</v>
      </c>
      <c r="C57" s="18">
        <v>217.8</v>
      </c>
      <c r="D57" s="87">
        <v>93</v>
      </c>
      <c r="E57" s="11" t="s">
        <v>132</v>
      </c>
      <c r="F57" s="65" t="s">
        <v>34</v>
      </c>
      <c r="G57" s="120">
        <v>3.5419354838709678</v>
      </c>
      <c r="H57" s="60">
        <f>H56+C57</f>
        <v>730.59999999999991</v>
      </c>
      <c r="I57"/>
    </row>
    <row r="58" spans="1:9" s="25" customFormat="1" ht="15" customHeight="1" x14ac:dyDescent="0.25">
      <c r="A58" s="108">
        <v>6</v>
      </c>
      <c r="B58" s="89" t="s">
        <v>137</v>
      </c>
      <c r="C58" s="86">
        <v>79.8</v>
      </c>
      <c r="D58" s="87">
        <v>33</v>
      </c>
      <c r="E58" s="11" t="s">
        <v>132</v>
      </c>
      <c r="F58" s="65" t="s">
        <v>34</v>
      </c>
      <c r="G58" s="120">
        <v>3.2181818181818178</v>
      </c>
      <c r="H58" s="60">
        <f>H57+C58</f>
        <v>810.39999999999986</v>
      </c>
      <c r="I58"/>
    </row>
    <row r="59" spans="1:9" ht="30" customHeight="1" x14ac:dyDescent="0.25">
      <c r="A59" s="172" t="s">
        <v>138</v>
      </c>
      <c r="B59" s="173"/>
      <c r="C59" s="111">
        <f>SUM(C53:C58)</f>
        <v>810.39999999999986</v>
      </c>
      <c r="D59" s="111">
        <f>SUM(D53:D58)</f>
        <v>429</v>
      </c>
      <c r="E59" s="5"/>
      <c r="F59" s="4"/>
      <c r="G59" s="3"/>
      <c r="H59" s="2"/>
    </row>
    <row r="61" spans="1:9" ht="15" customHeight="1" x14ac:dyDescent="0.25">
      <c r="A61" s="174" t="s">
        <v>139</v>
      </c>
      <c r="B61" s="175"/>
      <c r="C61" s="175"/>
      <c r="D61" s="175"/>
      <c r="E61" s="175"/>
      <c r="F61" s="175"/>
      <c r="G61" s="175"/>
      <c r="H61" s="176"/>
    </row>
    <row r="62" spans="1:9" s="24" customFormat="1" ht="38.25" customHeight="1" x14ac:dyDescent="0.25">
      <c r="A62" s="19" t="s">
        <v>24</v>
      </c>
      <c r="B62" s="21" t="s">
        <v>23</v>
      </c>
      <c r="C62" s="19" t="s">
        <v>78</v>
      </c>
      <c r="D62" s="19" t="s">
        <v>21</v>
      </c>
      <c r="E62" s="22" t="s">
        <v>20</v>
      </c>
      <c r="F62" s="21" t="s">
        <v>19</v>
      </c>
      <c r="G62" s="20" t="s">
        <v>18</v>
      </c>
      <c r="H62" s="19" t="s">
        <v>17</v>
      </c>
      <c r="I62"/>
    </row>
    <row r="63" spans="1:9" s="25" customFormat="1" ht="15" customHeight="1" x14ac:dyDescent="0.25">
      <c r="A63" s="108">
        <v>1</v>
      </c>
      <c r="B63" s="127" t="s">
        <v>140</v>
      </c>
      <c r="C63" s="128">
        <v>25.5</v>
      </c>
      <c r="D63" s="129">
        <v>88</v>
      </c>
      <c r="E63" s="69">
        <v>49</v>
      </c>
      <c r="F63" s="65" t="s">
        <v>4</v>
      </c>
      <c r="G63" s="120">
        <v>90</v>
      </c>
      <c r="H63" s="60">
        <f>C63</f>
        <v>25.5</v>
      </c>
      <c r="I63"/>
    </row>
    <row r="64" spans="1:9" s="58" customFormat="1" ht="15" customHeight="1" x14ac:dyDescent="0.25">
      <c r="A64" s="108">
        <v>2</v>
      </c>
      <c r="B64" s="127" t="s">
        <v>141</v>
      </c>
      <c r="C64" s="130">
        <v>29.85</v>
      </c>
      <c r="D64" s="129">
        <v>166</v>
      </c>
      <c r="E64" s="11">
        <v>29.5</v>
      </c>
      <c r="F64" s="62" t="s">
        <v>4</v>
      </c>
      <c r="G64" s="120">
        <v>62.142857142857139</v>
      </c>
      <c r="H64" s="60">
        <f>H66+C64</f>
        <v>110.44999999999999</v>
      </c>
      <c r="I64" s="59"/>
    </row>
    <row r="65" spans="1:9" s="25" customFormat="1" ht="15" customHeight="1" x14ac:dyDescent="0.25">
      <c r="A65" s="108">
        <v>3</v>
      </c>
      <c r="B65" s="127" t="s">
        <v>104</v>
      </c>
      <c r="C65" s="128">
        <v>22.8</v>
      </c>
      <c r="D65" s="129">
        <v>57</v>
      </c>
      <c r="E65" s="11">
        <v>21.9</v>
      </c>
      <c r="F65" s="65" t="s">
        <v>4</v>
      </c>
      <c r="G65" s="120">
        <v>61.285714285714285</v>
      </c>
      <c r="H65" s="60">
        <f>H63+C65</f>
        <v>48.3</v>
      </c>
      <c r="I65"/>
    </row>
    <row r="66" spans="1:9" s="25" customFormat="1" ht="15" customHeight="1" x14ac:dyDescent="0.25">
      <c r="A66" s="108">
        <v>4</v>
      </c>
      <c r="B66" s="127" t="s">
        <v>142</v>
      </c>
      <c r="C66" s="128">
        <v>32.299999999999997</v>
      </c>
      <c r="D66" s="129">
        <v>72</v>
      </c>
      <c r="E66" s="69">
        <v>18.600000000000001</v>
      </c>
      <c r="F66" s="65" t="s">
        <v>4</v>
      </c>
      <c r="G66" s="120">
        <v>56.571428571428569</v>
      </c>
      <c r="H66" s="60">
        <f>H65+C66</f>
        <v>80.599999999999994</v>
      </c>
      <c r="I66"/>
    </row>
    <row r="67" spans="1:9" s="58" customFormat="1" ht="15" customHeight="1" x14ac:dyDescent="0.25">
      <c r="A67" s="108">
        <v>5</v>
      </c>
      <c r="B67" s="131" t="s">
        <v>72</v>
      </c>
      <c r="C67" s="128">
        <v>67.974999999999994</v>
      </c>
      <c r="D67" s="129">
        <v>209</v>
      </c>
      <c r="E67" s="132">
        <v>21.9</v>
      </c>
      <c r="F67" s="62" t="s">
        <v>4</v>
      </c>
      <c r="G67" s="120">
        <v>55.285714285714285</v>
      </c>
      <c r="H67" s="60">
        <f>H64+C67</f>
        <v>178.42499999999998</v>
      </c>
      <c r="I67"/>
    </row>
    <row r="68" spans="1:9" s="25" customFormat="1" ht="15" customHeight="1" x14ac:dyDescent="0.25">
      <c r="A68" s="108">
        <v>6</v>
      </c>
      <c r="B68" s="127" t="s">
        <v>143</v>
      </c>
      <c r="C68" s="128">
        <v>25.7</v>
      </c>
      <c r="D68" s="129">
        <v>76</v>
      </c>
      <c r="E68" s="132">
        <v>18.600000000000001</v>
      </c>
      <c r="F68" s="65" t="s">
        <v>4</v>
      </c>
      <c r="G68" s="120">
        <v>50.571428571428569</v>
      </c>
      <c r="H68" s="60">
        <f>H67+C68</f>
        <v>204.12499999999997</v>
      </c>
      <c r="I68"/>
    </row>
    <row r="69" spans="1:9" s="25" customFormat="1" ht="15" customHeight="1" x14ac:dyDescent="0.25">
      <c r="A69" s="108">
        <v>7</v>
      </c>
      <c r="B69" s="127" t="s">
        <v>144</v>
      </c>
      <c r="C69" s="128">
        <v>32.125</v>
      </c>
      <c r="D69" s="129">
        <v>225</v>
      </c>
      <c r="E69" s="11">
        <v>6.4</v>
      </c>
      <c r="F69" s="62" t="s">
        <v>1</v>
      </c>
      <c r="G69" s="120">
        <v>48.142857142857139</v>
      </c>
      <c r="H69" s="60">
        <f>H68+C69</f>
        <v>236.24999999999997</v>
      </c>
      <c r="I69"/>
    </row>
    <row r="70" spans="1:9" s="25" customFormat="1" ht="15" customHeight="1" x14ac:dyDescent="0.25">
      <c r="A70" s="108">
        <v>8</v>
      </c>
      <c r="B70" s="127" t="s">
        <v>145</v>
      </c>
      <c r="C70" s="128">
        <v>37.9</v>
      </c>
      <c r="D70" s="129">
        <v>108</v>
      </c>
      <c r="E70" s="132">
        <v>8.1</v>
      </c>
      <c r="F70" s="65" t="s">
        <v>1</v>
      </c>
      <c r="G70" s="120">
        <v>20.571428571428569</v>
      </c>
      <c r="H70" s="60">
        <f>H69+C70</f>
        <v>274.14999999999998</v>
      </c>
      <c r="I70"/>
    </row>
    <row r="71" spans="1:9" s="116" customFormat="1" ht="30" customHeight="1" x14ac:dyDescent="0.25">
      <c r="A71" s="172" t="s">
        <v>146</v>
      </c>
      <c r="B71" s="173"/>
      <c r="C71" s="111">
        <f>SUM(C63:C70)</f>
        <v>274.14999999999998</v>
      </c>
      <c r="D71" s="111">
        <f>SUM(D63:D70)</f>
        <v>1001</v>
      </c>
      <c r="E71" s="112"/>
      <c r="F71" s="113"/>
      <c r="G71" s="114"/>
      <c r="H71" s="115"/>
    </row>
  </sheetData>
  <mergeCells count="9">
    <mergeCell ref="A59:B59"/>
    <mergeCell ref="A61:H61"/>
    <mergeCell ref="A71:B71"/>
    <mergeCell ref="A3:H3"/>
    <mergeCell ref="A32:H32"/>
    <mergeCell ref="A40:B40"/>
    <mergeCell ref="A42:H42"/>
    <mergeCell ref="A49:B49"/>
    <mergeCell ref="A51:H51"/>
  </mergeCells>
  <pageMargins left="0.7" right="0.7" top="0.75" bottom="0.75" header="0.3" footer="0.3"/>
  <pageSetup paperSize="9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6"/>
  <sheetViews>
    <sheetView topLeftCell="A64" zoomScaleNormal="100" workbookViewId="0">
      <selection activeCell="A2" sqref="A2:G2"/>
    </sheetView>
  </sheetViews>
  <sheetFormatPr defaultRowHeight="15" x14ac:dyDescent="0.25"/>
  <cols>
    <col min="1" max="1" width="4.28515625" customWidth="1"/>
    <col min="2" max="2" width="35.7109375" customWidth="1"/>
    <col min="3" max="3" width="19" customWidth="1"/>
    <col min="5" max="5" width="15.140625" customWidth="1"/>
    <col min="6" max="6" width="9.140625" style="1"/>
    <col min="7" max="7" width="14.140625" customWidth="1"/>
  </cols>
  <sheetData>
    <row r="2" spans="1:9" ht="15" customHeight="1" x14ac:dyDescent="0.25">
      <c r="A2" s="167" t="s">
        <v>275</v>
      </c>
      <c r="B2" s="168"/>
      <c r="C2" s="168"/>
      <c r="D2" s="168"/>
      <c r="E2" s="168"/>
      <c r="F2" s="168"/>
      <c r="G2" s="169"/>
    </row>
    <row r="3" spans="1:9" s="24" customFormat="1" ht="38.25" customHeight="1" x14ac:dyDescent="0.25">
      <c r="A3" s="19" t="s">
        <v>24</v>
      </c>
      <c r="B3" s="21" t="s">
        <v>23</v>
      </c>
      <c r="C3" s="19" t="s">
        <v>78</v>
      </c>
      <c r="D3" s="22" t="s">
        <v>20</v>
      </c>
      <c r="E3" s="21" t="s">
        <v>19</v>
      </c>
      <c r="F3" s="20" t="s">
        <v>18</v>
      </c>
      <c r="G3" s="19" t="s">
        <v>17</v>
      </c>
      <c r="H3"/>
    </row>
    <row r="4" spans="1:9" ht="15" customHeight="1" x14ac:dyDescent="0.25">
      <c r="A4" s="133" t="s">
        <v>147</v>
      </c>
      <c r="B4" s="137" t="s">
        <v>167</v>
      </c>
      <c r="C4" s="138">
        <v>865363865.53991413</v>
      </c>
      <c r="D4" s="139" t="s">
        <v>168</v>
      </c>
      <c r="E4" s="139" t="s">
        <v>4</v>
      </c>
      <c r="F4" s="140" t="s">
        <v>168</v>
      </c>
      <c r="G4" s="134">
        <f>C4</f>
        <v>865363865.53991413</v>
      </c>
    </row>
    <row r="5" spans="1:9" s="1" customFormat="1" ht="15" customHeight="1" x14ac:dyDescent="0.25">
      <c r="A5" s="133" t="s">
        <v>149</v>
      </c>
      <c r="B5" s="141" t="s">
        <v>169</v>
      </c>
      <c r="C5" s="142">
        <v>6000000</v>
      </c>
      <c r="D5" s="143" t="s">
        <v>170</v>
      </c>
      <c r="E5" s="143" t="s">
        <v>1</v>
      </c>
      <c r="F5" s="60">
        <v>84.836795252225514</v>
      </c>
      <c r="G5" s="134">
        <f t="shared" ref="G5:G35" si="0">G4+C5</f>
        <v>871363865.53991413</v>
      </c>
      <c r="I5" s="144"/>
    </row>
    <row r="6" spans="1:9" s="1" customFormat="1" ht="15" customHeight="1" x14ac:dyDescent="0.25">
      <c r="A6" s="133" t="s">
        <v>151</v>
      </c>
      <c r="B6" s="141" t="s">
        <v>171</v>
      </c>
      <c r="C6" s="145">
        <f>90758949+20000000</f>
        <v>110758949</v>
      </c>
      <c r="D6" s="143" t="s">
        <v>172</v>
      </c>
      <c r="E6" s="143" t="s">
        <v>4</v>
      </c>
      <c r="F6" s="60">
        <v>83.350148367952528</v>
      </c>
      <c r="G6" s="134">
        <f t="shared" si="0"/>
        <v>982122814.53991413</v>
      </c>
      <c r="I6" s="146"/>
    </row>
    <row r="7" spans="1:9" s="1" customFormat="1" ht="15" customHeight="1" x14ac:dyDescent="0.25">
      <c r="A7" s="133" t="s">
        <v>153</v>
      </c>
      <c r="B7" s="141" t="s">
        <v>173</v>
      </c>
      <c r="C7" s="142">
        <v>20201600</v>
      </c>
      <c r="D7" s="147" t="s">
        <v>174</v>
      </c>
      <c r="E7" s="147" t="s">
        <v>4</v>
      </c>
      <c r="F7" s="60">
        <v>81.896142433234417</v>
      </c>
      <c r="G7" s="134">
        <f t="shared" si="0"/>
        <v>1002324414.5399141</v>
      </c>
    </row>
    <row r="8" spans="1:9" s="58" customFormat="1" ht="15" customHeight="1" x14ac:dyDescent="0.2">
      <c r="A8" s="133" t="s">
        <v>155</v>
      </c>
      <c r="B8" s="141" t="s">
        <v>175</v>
      </c>
      <c r="C8" s="145">
        <v>6212329</v>
      </c>
      <c r="D8" s="143" t="s">
        <v>176</v>
      </c>
      <c r="E8" s="143" t="s">
        <v>1</v>
      </c>
      <c r="F8" s="60">
        <v>81.821958456973292</v>
      </c>
      <c r="G8" s="134">
        <f t="shared" si="0"/>
        <v>1008536743.5399141</v>
      </c>
    </row>
    <row r="9" spans="1:9" s="1" customFormat="1" ht="15" customHeight="1" x14ac:dyDescent="0.25">
      <c r="A9" s="133" t="s">
        <v>157</v>
      </c>
      <c r="B9" s="141" t="s">
        <v>177</v>
      </c>
      <c r="C9" s="145">
        <v>96791772</v>
      </c>
      <c r="D9" s="143">
        <v>33.700000000000003</v>
      </c>
      <c r="E9" s="143" t="s">
        <v>34</v>
      </c>
      <c r="F9" s="60">
        <v>77</v>
      </c>
      <c r="G9" s="134">
        <f t="shared" si="0"/>
        <v>1105328515.5399141</v>
      </c>
    </row>
    <row r="10" spans="1:9" s="148" customFormat="1" ht="15" customHeight="1" x14ac:dyDescent="0.2">
      <c r="A10" s="133" t="s">
        <v>159</v>
      </c>
      <c r="B10" s="141" t="s">
        <v>178</v>
      </c>
      <c r="C10" s="142">
        <v>8716169</v>
      </c>
      <c r="D10" s="143" t="s">
        <v>179</v>
      </c>
      <c r="E10" s="143" t="s">
        <v>34</v>
      </c>
      <c r="F10" s="60">
        <v>72.151335311572694</v>
      </c>
      <c r="G10" s="134">
        <f t="shared" si="0"/>
        <v>1114044684.5399141</v>
      </c>
    </row>
    <row r="11" spans="1:9" s="25" customFormat="1" ht="15" customHeight="1" x14ac:dyDescent="0.2">
      <c r="A11" s="133" t="s">
        <v>161</v>
      </c>
      <c r="B11" s="141" t="s">
        <v>180</v>
      </c>
      <c r="C11" s="145">
        <v>7750020</v>
      </c>
      <c r="D11" s="143" t="s">
        <v>181</v>
      </c>
      <c r="E11" s="143" t="s">
        <v>4</v>
      </c>
      <c r="F11" s="60">
        <v>67.7566765578635</v>
      </c>
      <c r="G11" s="134">
        <f t="shared" si="0"/>
        <v>1121794704.5399141</v>
      </c>
    </row>
    <row r="12" spans="1:9" s="58" customFormat="1" ht="15" customHeight="1" x14ac:dyDescent="0.2">
      <c r="A12" s="133" t="s">
        <v>163</v>
      </c>
      <c r="B12" s="141" t="s">
        <v>182</v>
      </c>
      <c r="C12" s="145">
        <v>5443130</v>
      </c>
      <c r="D12" s="143" t="s">
        <v>183</v>
      </c>
      <c r="E12" s="143" t="s">
        <v>1</v>
      </c>
      <c r="F12" s="60">
        <v>53.011869436201778</v>
      </c>
      <c r="G12" s="134">
        <f t="shared" si="0"/>
        <v>1127237834.5399141</v>
      </c>
    </row>
    <row r="13" spans="1:9" s="25" customFormat="1" ht="15" customHeight="1" x14ac:dyDescent="0.2">
      <c r="A13" s="133" t="s">
        <v>165</v>
      </c>
      <c r="B13" s="141" t="s">
        <v>184</v>
      </c>
      <c r="C13" s="145">
        <v>111447178</v>
      </c>
      <c r="D13" s="143" t="s">
        <v>147</v>
      </c>
      <c r="E13" s="143" t="s">
        <v>4</v>
      </c>
      <c r="F13" s="60">
        <v>49.077151335311569</v>
      </c>
      <c r="G13" s="134">
        <f t="shared" si="0"/>
        <v>1238685012.5399141</v>
      </c>
    </row>
    <row r="14" spans="1:9" s="25" customFormat="1" ht="15" customHeight="1" x14ac:dyDescent="0.2">
      <c r="A14" s="133" t="s">
        <v>185</v>
      </c>
      <c r="B14" s="141" t="s">
        <v>186</v>
      </c>
      <c r="C14" s="145">
        <v>14869359</v>
      </c>
      <c r="D14" s="147" t="s">
        <v>187</v>
      </c>
      <c r="E14" s="147" t="s">
        <v>4</v>
      </c>
      <c r="F14" s="60">
        <v>45.192878338278931</v>
      </c>
      <c r="G14" s="134">
        <f t="shared" si="0"/>
        <v>1253554371.5399141</v>
      </c>
    </row>
    <row r="15" spans="1:9" s="25" customFormat="1" ht="15" customHeight="1" x14ac:dyDescent="0.2">
      <c r="A15" s="133" t="s">
        <v>188</v>
      </c>
      <c r="B15" s="141" t="s">
        <v>189</v>
      </c>
      <c r="C15" s="149">
        <v>3440000</v>
      </c>
      <c r="D15" s="143" t="s">
        <v>190</v>
      </c>
      <c r="E15" s="143" t="s">
        <v>34</v>
      </c>
      <c r="F15" s="60">
        <v>44.789317507418396</v>
      </c>
      <c r="G15" s="134">
        <f t="shared" si="0"/>
        <v>1256994371.5399141</v>
      </c>
    </row>
    <row r="16" spans="1:9" s="25" customFormat="1" ht="15" customHeight="1" x14ac:dyDescent="0.2">
      <c r="A16" s="133" t="s">
        <v>191</v>
      </c>
      <c r="B16" s="150" t="s">
        <v>192</v>
      </c>
      <c r="C16" s="151">
        <v>54700000</v>
      </c>
      <c r="D16" s="139">
        <v>19.3</v>
      </c>
      <c r="E16" s="143" t="s">
        <v>34</v>
      </c>
      <c r="F16" s="60">
        <v>40.089020771513347</v>
      </c>
      <c r="G16" s="134">
        <f t="shared" si="0"/>
        <v>1311694371.5399141</v>
      </c>
    </row>
    <row r="17" spans="1:7" s="25" customFormat="1" ht="15" customHeight="1" x14ac:dyDescent="0.2">
      <c r="A17" s="133" t="s">
        <v>193</v>
      </c>
      <c r="B17" s="141" t="s">
        <v>194</v>
      </c>
      <c r="C17" s="149">
        <v>16200000</v>
      </c>
      <c r="D17" s="143" t="s">
        <v>195</v>
      </c>
      <c r="E17" s="143" t="s">
        <v>34</v>
      </c>
      <c r="F17" s="60">
        <v>38.572700296735903</v>
      </c>
      <c r="G17" s="134">
        <f t="shared" si="0"/>
        <v>1327894371.5399141</v>
      </c>
    </row>
    <row r="18" spans="1:7" s="25" customFormat="1" ht="15" customHeight="1" x14ac:dyDescent="0.2">
      <c r="A18" s="133" t="s">
        <v>196</v>
      </c>
      <c r="B18" s="141" t="s">
        <v>197</v>
      </c>
      <c r="C18" s="149">
        <v>14400000</v>
      </c>
      <c r="D18" s="143" t="s">
        <v>198</v>
      </c>
      <c r="E18" s="143" t="s">
        <v>1</v>
      </c>
      <c r="F18" s="60">
        <v>23.899109792284868</v>
      </c>
      <c r="G18" s="134">
        <f t="shared" si="0"/>
        <v>1342294371.5399141</v>
      </c>
    </row>
    <row r="19" spans="1:7" s="25" customFormat="1" ht="15" customHeight="1" x14ac:dyDescent="0.2">
      <c r="A19" s="133" t="s">
        <v>199</v>
      </c>
      <c r="B19" s="141" t="s">
        <v>200</v>
      </c>
      <c r="C19" s="149">
        <v>21600000</v>
      </c>
      <c r="D19" s="143" t="s">
        <v>201</v>
      </c>
      <c r="E19" s="143" t="s">
        <v>34</v>
      </c>
      <c r="F19" s="60">
        <v>20.709198813056378</v>
      </c>
      <c r="G19" s="134">
        <f t="shared" si="0"/>
        <v>1363894371.5399141</v>
      </c>
    </row>
    <row r="20" spans="1:7" s="25" customFormat="1" ht="15" customHeight="1" x14ac:dyDescent="0.2">
      <c r="A20" s="133" t="s">
        <v>202</v>
      </c>
      <c r="B20" s="141" t="s">
        <v>203</v>
      </c>
      <c r="C20" s="145">
        <v>4000000</v>
      </c>
      <c r="D20" s="143" t="s">
        <v>204</v>
      </c>
      <c r="E20" s="143" t="s">
        <v>34</v>
      </c>
      <c r="F20" s="60">
        <v>18.323442136498517</v>
      </c>
      <c r="G20" s="134">
        <f t="shared" si="0"/>
        <v>1367894371.5399141</v>
      </c>
    </row>
    <row r="21" spans="1:7" s="25" customFormat="1" ht="15" customHeight="1" x14ac:dyDescent="0.2">
      <c r="A21" s="133" t="s">
        <v>205</v>
      </c>
      <c r="B21" s="141" t="s">
        <v>206</v>
      </c>
      <c r="C21" s="149">
        <v>2600000</v>
      </c>
      <c r="D21" s="143" t="s">
        <v>207</v>
      </c>
      <c r="E21" s="143" t="s">
        <v>34</v>
      </c>
      <c r="F21" s="60">
        <v>17.578635014836792</v>
      </c>
      <c r="G21" s="134">
        <f t="shared" si="0"/>
        <v>1370494371.5399141</v>
      </c>
    </row>
    <row r="22" spans="1:7" s="25" customFormat="1" ht="15" customHeight="1" x14ac:dyDescent="0.2">
      <c r="A22" s="133" t="s">
        <v>208</v>
      </c>
      <c r="B22" s="141" t="s">
        <v>209</v>
      </c>
      <c r="C22" s="149">
        <v>4000000</v>
      </c>
      <c r="D22" s="143" t="s">
        <v>210</v>
      </c>
      <c r="E22" s="143" t="s">
        <v>34</v>
      </c>
      <c r="F22" s="60">
        <v>16.795252225519285</v>
      </c>
      <c r="G22" s="134">
        <f t="shared" si="0"/>
        <v>1374494371.5399141</v>
      </c>
    </row>
    <row r="23" spans="1:7" s="25" customFormat="1" ht="15" customHeight="1" x14ac:dyDescent="0.2">
      <c r="A23" s="133" t="s">
        <v>211</v>
      </c>
      <c r="B23" s="141" t="s">
        <v>212</v>
      </c>
      <c r="C23" s="142">
        <v>30000000</v>
      </c>
      <c r="D23" s="143" t="s">
        <v>213</v>
      </c>
      <c r="E23" s="143" t="s">
        <v>1</v>
      </c>
      <c r="F23" s="60">
        <v>15.459940652818993</v>
      </c>
      <c r="G23" s="134">
        <f t="shared" si="0"/>
        <v>1404494371.5399141</v>
      </c>
    </row>
    <row r="24" spans="1:7" s="25" customFormat="1" ht="15" customHeight="1" x14ac:dyDescent="0.2">
      <c r="A24" s="133" t="s">
        <v>214</v>
      </c>
      <c r="B24" s="141" t="s">
        <v>215</v>
      </c>
      <c r="C24" s="145">
        <v>10680414</v>
      </c>
      <c r="D24" s="152" t="s">
        <v>216</v>
      </c>
      <c r="E24" s="143" t="s">
        <v>1</v>
      </c>
      <c r="F24" s="60">
        <v>12.314540059347181</v>
      </c>
      <c r="G24" s="134">
        <f t="shared" si="0"/>
        <v>1415174785.5399141</v>
      </c>
    </row>
    <row r="25" spans="1:7" s="25" customFormat="1" ht="15" customHeight="1" x14ac:dyDescent="0.2">
      <c r="A25" s="133" t="s">
        <v>217</v>
      </c>
      <c r="B25" s="141" t="s">
        <v>218</v>
      </c>
      <c r="C25" s="142">
        <v>4093711</v>
      </c>
      <c r="D25" s="143" t="s">
        <v>219</v>
      </c>
      <c r="E25" s="143" t="s">
        <v>1</v>
      </c>
      <c r="F25" s="60">
        <v>11.023738872403563</v>
      </c>
      <c r="G25" s="134">
        <f t="shared" si="0"/>
        <v>1419268496.5399141</v>
      </c>
    </row>
    <row r="26" spans="1:7" s="25" customFormat="1" ht="15" customHeight="1" x14ac:dyDescent="0.2">
      <c r="A26" s="133" t="s">
        <v>220</v>
      </c>
      <c r="B26" s="141" t="s">
        <v>221</v>
      </c>
      <c r="C26" s="145">
        <v>7163563</v>
      </c>
      <c r="D26" s="152" t="s">
        <v>222</v>
      </c>
      <c r="E26" s="143" t="s">
        <v>34</v>
      </c>
      <c r="F26" s="60">
        <v>2.7299703264094966</v>
      </c>
      <c r="G26" s="134">
        <f t="shared" si="0"/>
        <v>1426432059.5399141</v>
      </c>
    </row>
    <row r="27" spans="1:7" s="25" customFormat="1" ht="15" customHeight="1" x14ac:dyDescent="0.2">
      <c r="A27" s="133" t="s">
        <v>223</v>
      </c>
      <c r="B27" s="141" t="s">
        <v>224</v>
      </c>
      <c r="C27" s="149">
        <v>8910000</v>
      </c>
      <c r="D27" s="143" t="s">
        <v>225</v>
      </c>
      <c r="E27" s="143" t="s">
        <v>34</v>
      </c>
      <c r="F27" s="60">
        <v>1.8842729970326406</v>
      </c>
      <c r="G27" s="134">
        <f t="shared" si="0"/>
        <v>1435342059.5399141</v>
      </c>
    </row>
    <row r="28" spans="1:7" s="25" customFormat="1" ht="15" customHeight="1" x14ac:dyDescent="0.2">
      <c r="A28" s="133" t="s">
        <v>226</v>
      </c>
      <c r="B28" s="141" t="s">
        <v>227</v>
      </c>
      <c r="C28" s="142">
        <v>6000000</v>
      </c>
      <c r="D28" s="143" t="s">
        <v>228</v>
      </c>
      <c r="E28" s="143" t="s">
        <v>34</v>
      </c>
      <c r="F28" s="60">
        <v>-6.8842729970326406</v>
      </c>
      <c r="G28" s="134">
        <f t="shared" si="0"/>
        <v>1441342059.5399141</v>
      </c>
    </row>
    <row r="29" spans="1:7" s="71" customFormat="1" ht="15" customHeight="1" x14ac:dyDescent="0.2">
      <c r="A29" s="133" t="s">
        <v>229</v>
      </c>
      <c r="B29" s="141" t="s">
        <v>230</v>
      </c>
      <c r="C29" s="145">
        <v>6750000</v>
      </c>
      <c r="D29" s="143">
        <v>1</v>
      </c>
      <c r="E29" s="143" t="s">
        <v>34</v>
      </c>
      <c r="F29" s="60">
        <v>-7.9228486646884271</v>
      </c>
      <c r="G29" s="134">
        <f t="shared" si="0"/>
        <v>1448092059.5399141</v>
      </c>
    </row>
    <row r="30" spans="1:7" s="71" customFormat="1" ht="15" customHeight="1" x14ac:dyDescent="0.2">
      <c r="A30" s="133" t="s">
        <v>231</v>
      </c>
      <c r="B30" s="141" t="s">
        <v>232</v>
      </c>
      <c r="C30" s="149">
        <v>8257496</v>
      </c>
      <c r="D30" s="143">
        <v>-0.6</v>
      </c>
      <c r="E30" s="143" t="s">
        <v>34</v>
      </c>
      <c r="F30" s="60">
        <v>-11.246290801186944</v>
      </c>
      <c r="G30" s="134">
        <f t="shared" si="0"/>
        <v>1456349555.5399141</v>
      </c>
    </row>
    <row r="31" spans="1:7" s="25" customFormat="1" ht="15" customHeight="1" x14ac:dyDescent="0.2">
      <c r="A31" s="133" t="s">
        <v>233</v>
      </c>
      <c r="B31" s="141" t="s">
        <v>234</v>
      </c>
      <c r="C31" s="145">
        <v>2942467</v>
      </c>
      <c r="D31" s="143" t="s">
        <v>235</v>
      </c>
      <c r="E31" s="143" t="s">
        <v>34</v>
      </c>
      <c r="F31" s="60">
        <v>-13.946587537091988</v>
      </c>
      <c r="G31" s="134">
        <f t="shared" si="0"/>
        <v>1459292022.5399141</v>
      </c>
    </row>
    <row r="32" spans="1:7" s="25" customFormat="1" ht="15" customHeight="1" x14ac:dyDescent="0.2">
      <c r="A32" s="133" t="s">
        <v>236</v>
      </c>
      <c r="B32" s="141" t="s">
        <v>237</v>
      </c>
      <c r="C32" s="142">
        <v>7148770</v>
      </c>
      <c r="D32" s="143" t="s">
        <v>238</v>
      </c>
      <c r="E32" s="143" t="s">
        <v>34</v>
      </c>
      <c r="F32" s="60">
        <v>-14.154302670623146</v>
      </c>
      <c r="G32" s="134">
        <f t="shared" si="0"/>
        <v>1466440792.5399141</v>
      </c>
    </row>
    <row r="33" spans="1:8" s="71" customFormat="1" ht="15" customHeight="1" x14ac:dyDescent="0.2">
      <c r="A33" s="133" t="s">
        <v>239</v>
      </c>
      <c r="B33" s="141" t="s">
        <v>240</v>
      </c>
      <c r="C33" s="145">
        <v>6750000</v>
      </c>
      <c r="D33" s="143">
        <v>-2</v>
      </c>
      <c r="E33" s="143" t="s">
        <v>34</v>
      </c>
      <c r="F33" s="60">
        <v>-14.154302670623146</v>
      </c>
      <c r="G33" s="134">
        <f t="shared" si="0"/>
        <v>1473190792.5399141</v>
      </c>
    </row>
    <row r="34" spans="1:8" s="25" customFormat="1" ht="15" customHeight="1" x14ac:dyDescent="0.2">
      <c r="A34" s="133" t="s">
        <v>241</v>
      </c>
      <c r="B34" s="141" t="s">
        <v>242</v>
      </c>
      <c r="C34" s="145">
        <v>4413700</v>
      </c>
      <c r="D34" s="143" t="s">
        <v>243</v>
      </c>
      <c r="E34" s="143" t="s">
        <v>34</v>
      </c>
      <c r="F34" s="60">
        <v>-14.777448071216618</v>
      </c>
      <c r="G34" s="134">
        <f t="shared" si="0"/>
        <v>1477604492.5399141</v>
      </c>
    </row>
    <row r="35" spans="1:8" s="71" customFormat="1" ht="15" customHeight="1" x14ac:dyDescent="0.2">
      <c r="A35" s="133" t="s">
        <v>244</v>
      </c>
      <c r="B35" s="141" t="s">
        <v>245</v>
      </c>
      <c r="C35" s="142">
        <v>11250000</v>
      </c>
      <c r="D35" s="143">
        <v>-10</v>
      </c>
      <c r="E35" s="143" t="s">
        <v>34</v>
      </c>
      <c r="F35" s="60">
        <v>-30.771513353115726</v>
      </c>
      <c r="G35" s="134">
        <f t="shared" si="0"/>
        <v>1488854492.5399141</v>
      </c>
    </row>
    <row r="36" spans="1:8" x14ac:dyDescent="0.25">
      <c r="A36" s="8" t="s">
        <v>246</v>
      </c>
      <c r="B36" s="7"/>
      <c r="C36" s="136">
        <f>SUM(C4:C35)</f>
        <v>1488854492.5399141</v>
      </c>
      <c r="D36" s="5"/>
      <c r="E36" s="4"/>
      <c r="F36" s="3"/>
      <c r="G36" s="2"/>
    </row>
    <row r="37" spans="1:8" x14ac:dyDescent="0.25">
      <c r="B37" t="s">
        <v>247</v>
      </c>
    </row>
    <row r="39" spans="1:8" s="24" customFormat="1" ht="38.25" customHeight="1" x14ac:dyDescent="0.25">
      <c r="A39" s="19" t="s">
        <v>24</v>
      </c>
      <c r="B39" s="21" t="s">
        <v>23</v>
      </c>
      <c r="C39" s="19" t="s">
        <v>78</v>
      </c>
      <c r="D39" s="22" t="s">
        <v>20</v>
      </c>
      <c r="E39" s="21" t="s">
        <v>19</v>
      </c>
      <c r="F39" s="20" t="s">
        <v>18</v>
      </c>
      <c r="G39" s="19" t="s">
        <v>17</v>
      </c>
      <c r="H39"/>
    </row>
    <row r="40" spans="1:8" s="71" customFormat="1" ht="30" customHeight="1" x14ac:dyDescent="0.2">
      <c r="A40" s="84">
        <v>1</v>
      </c>
      <c r="B40" s="153" t="s">
        <v>248</v>
      </c>
      <c r="C40" s="145">
        <v>100000000.15000001</v>
      </c>
      <c r="D40" s="139">
        <v>19.3</v>
      </c>
      <c r="E40" s="143" t="s">
        <v>4</v>
      </c>
      <c r="F40" s="60">
        <v>100</v>
      </c>
      <c r="G40" s="134">
        <f>C40</f>
        <v>100000000.15000001</v>
      </c>
    </row>
    <row r="41" spans="1:8" s="71" customFormat="1" ht="41.25" customHeight="1" x14ac:dyDescent="0.2">
      <c r="A41" s="84">
        <v>2</v>
      </c>
      <c r="B41" s="153" t="s">
        <v>249</v>
      </c>
      <c r="C41" s="145">
        <v>205000000</v>
      </c>
      <c r="D41" s="139">
        <v>19.3</v>
      </c>
      <c r="E41" s="143" t="s">
        <v>4</v>
      </c>
      <c r="F41" s="60">
        <v>100</v>
      </c>
      <c r="G41" s="134">
        <f>G40+C41</f>
        <v>305000000.14999998</v>
      </c>
    </row>
    <row r="42" spans="1:8" s="71" customFormat="1" ht="30" customHeight="1" x14ac:dyDescent="0.2">
      <c r="A42" s="84">
        <v>3</v>
      </c>
      <c r="B42" s="154" t="s">
        <v>250</v>
      </c>
      <c r="C42" s="155">
        <v>45000000</v>
      </c>
      <c r="D42" s="143">
        <v>18.7</v>
      </c>
      <c r="E42" s="143" t="s">
        <v>4</v>
      </c>
      <c r="F42" s="60">
        <v>97.823834196891184</v>
      </c>
      <c r="G42" s="134">
        <f>G41+C42</f>
        <v>350000000.14999998</v>
      </c>
    </row>
    <row r="43" spans="1:8" s="71" customFormat="1" ht="36.75" customHeight="1" x14ac:dyDescent="0.2">
      <c r="A43" s="84">
        <v>4</v>
      </c>
      <c r="B43" s="154" t="s">
        <v>251</v>
      </c>
      <c r="C43" s="145">
        <v>140000000</v>
      </c>
      <c r="D43" s="143">
        <v>17.5</v>
      </c>
      <c r="E43" s="143" t="s">
        <v>1</v>
      </c>
      <c r="F43" s="60">
        <v>78.471502590673566</v>
      </c>
      <c r="G43" s="134">
        <f>G42+C43</f>
        <v>490000000.14999998</v>
      </c>
    </row>
    <row r="44" spans="1:8" s="71" customFormat="1" ht="39" customHeight="1" x14ac:dyDescent="0.2">
      <c r="A44" s="84">
        <v>5</v>
      </c>
      <c r="B44" s="154" t="s">
        <v>252</v>
      </c>
      <c r="C44" s="156">
        <v>49000000</v>
      </c>
      <c r="D44" s="143">
        <v>17.5</v>
      </c>
      <c r="E44" s="143" t="s">
        <v>1</v>
      </c>
      <c r="F44" s="60">
        <v>78.471502590673566</v>
      </c>
      <c r="G44" s="134">
        <f>G43+C44</f>
        <v>539000000.14999998</v>
      </c>
    </row>
    <row r="45" spans="1:8" s="71" customFormat="1" ht="30" customHeight="1" x14ac:dyDescent="0.2">
      <c r="A45" s="84">
        <v>6</v>
      </c>
      <c r="B45" s="154" t="s">
        <v>253</v>
      </c>
      <c r="C45" s="145">
        <v>1381000000</v>
      </c>
      <c r="D45" s="143">
        <v>3.1</v>
      </c>
      <c r="E45" s="143" t="s">
        <v>34</v>
      </c>
      <c r="F45" s="60">
        <v>11.243523316062175</v>
      </c>
      <c r="G45" s="134">
        <f>G44+C45</f>
        <v>1920000000.1500001</v>
      </c>
    </row>
    <row r="46" spans="1:8" x14ac:dyDescent="0.25">
      <c r="A46" s="8" t="s">
        <v>246</v>
      </c>
      <c r="B46" s="7"/>
      <c r="C46" s="136">
        <f>SUM(C40:C45)</f>
        <v>1920000000.1500001</v>
      </c>
      <c r="D46" s="157"/>
      <c r="E46" s="4"/>
      <c r="F46" s="3"/>
      <c r="G46" s="2"/>
    </row>
  </sheetData>
  <mergeCells count="1">
    <mergeCell ref="A2:G2"/>
  </mergeCells>
  <pageMargins left="0.7" right="0.7" top="0.75" bottom="0.75" header="0.3" footer="0.3"/>
  <pageSetup paperSize="9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zoomScaleNormal="100" workbookViewId="0">
      <selection activeCell="H19" sqref="H19"/>
    </sheetView>
  </sheetViews>
  <sheetFormatPr defaultRowHeight="15" x14ac:dyDescent="0.25"/>
  <cols>
    <col min="1" max="1" width="4.28515625" customWidth="1"/>
    <col min="2" max="2" width="35.7109375" customWidth="1"/>
    <col min="3" max="3" width="19" customWidth="1"/>
    <col min="5" max="5" width="15.140625" customWidth="1"/>
    <col min="6" max="6" width="14.42578125" customWidth="1"/>
    <col min="7" max="7" width="13.85546875" customWidth="1"/>
  </cols>
  <sheetData>
    <row r="1" spans="1:7" x14ac:dyDescent="0.25">
      <c r="F1" s="1"/>
    </row>
    <row r="2" spans="1:7" ht="15" customHeight="1" x14ac:dyDescent="0.25">
      <c r="A2" s="167" t="s">
        <v>274</v>
      </c>
      <c r="B2" s="168"/>
      <c r="C2" s="168"/>
      <c r="D2" s="168"/>
      <c r="E2" s="168"/>
      <c r="F2" s="168"/>
      <c r="G2" s="169"/>
    </row>
    <row r="3" spans="1:7" s="24" customFormat="1" ht="38.25" customHeight="1" x14ac:dyDescent="0.25">
      <c r="A3" s="19" t="s">
        <v>24</v>
      </c>
      <c r="B3" s="21" t="s">
        <v>23</v>
      </c>
      <c r="C3" s="19" t="s">
        <v>78</v>
      </c>
      <c r="D3" s="22" t="s">
        <v>20</v>
      </c>
      <c r="E3" s="21" t="s">
        <v>19</v>
      </c>
      <c r="F3" s="20" t="s">
        <v>18</v>
      </c>
      <c r="G3" s="19" t="s">
        <v>17</v>
      </c>
    </row>
    <row r="4" spans="1:7" ht="15" customHeight="1" x14ac:dyDescent="0.25">
      <c r="A4" s="133" t="s">
        <v>147</v>
      </c>
      <c r="B4" s="90" t="s">
        <v>254</v>
      </c>
      <c r="C4" s="158">
        <v>6110000</v>
      </c>
      <c r="D4" s="65">
        <v>49.7</v>
      </c>
      <c r="E4" s="62" t="s">
        <v>1</v>
      </c>
      <c r="F4" s="60">
        <v>79</v>
      </c>
      <c r="G4" s="135">
        <f>C4</f>
        <v>6110000</v>
      </c>
    </row>
    <row r="5" spans="1:7" ht="15" customHeight="1" x14ac:dyDescent="0.25">
      <c r="A5" s="133" t="s">
        <v>149</v>
      </c>
      <c r="B5" s="90" t="s">
        <v>255</v>
      </c>
      <c r="C5" s="158">
        <v>69650000</v>
      </c>
      <c r="D5" s="62">
        <v>35.700000000000003</v>
      </c>
      <c r="E5" s="62" t="s">
        <v>1</v>
      </c>
      <c r="F5" s="60">
        <v>59.281690140845058</v>
      </c>
      <c r="G5" s="135">
        <f t="shared" ref="G5:G18" si="0">G4+C5</f>
        <v>75760000</v>
      </c>
    </row>
    <row r="6" spans="1:7" ht="15" customHeight="1" x14ac:dyDescent="0.25">
      <c r="A6" s="133" t="s">
        <v>151</v>
      </c>
      <c r="B6" s="90" t="s">
        <v>256</v>
      </c>
      <c r="C6" s="158">
        <v>6710000</v>
      </c>
      <c r="D6" s="62">
        <v>31.1</v>
      </c>
      <c r="E6" s="62" t="s">
        <v>1</v>
      </c>
      <c r="F6" s="60">
        <v>52.802816901408448</v>
      </c>
      <c r="G6" s="135">
        <f t="shared" si="0"/>
        <v>82470000</v>
      </c>
    </row>
    <row r="7" spans="1:7" s="71" customFormat="1" ht="15" customHeight="1" x14ac:dyDescent="0.2">
      <c r="A7" s="133" t="s">
        <v>153</v>
      </c>
      <c r="B7" s="90" t="s">
        <v>257</v>
      </c>
      <c r="C7" s="158">
        <v>111573000</v>
      </c>
      <c r="D7" s="62">
        <v>5.2</v>
      </c>
      <c r="E7" s="62" t="s">
        <v>4</v>
      </c>
      <c r="F7" s="60">
        <v>46.323943661971832</v>
      </c>
      <c r="G7" s="135">
        <f t="shared" si="0"/>
        <v>194043000</v>
      </c>
    </row>
    <row r="8" spans="1:7" s="70" customFormat="1" ht="15" customHeight="1" x14ac:dyDescent="0.2">
      <c r="A8" s="133" t="s">
        <v>155</v>
      </c>
      <c r="B8" s="90" t="s">
        <v>258</v>
      </c>
      <c r="C8" s="158">
        <v>668900000</v>
      </c>
      <c r="D8" s="62">
        <v>5.2</v>
      </c>
      <c r="E8" s="62" t="s">
        <v>4</v>
      </c>
      <c r="F8" s="60">
        <v>46.323943661971832</v>
      </c>
      <c r="G8" s="135">
        <f t="shared" si="0"/>
        <v>862943000</v>
      </c>
    </row>
    <row r="9" spans="1:7" ht="15" customHeight="1" x14ac:dyDescent="0.25">
      <c r="A9" s="133" t="s">
        <v>157</v>
      </c>
      <c r="B9" s="90" t="s">
        <v>259</v>
      </c>
      <c r="C9" s="158">
        <v>10090000</v>
      </c>
      <c r="D9" s="65">
        <v>26.5</v>
      </c>
      <c r="E9" s="62" t="s">
        <v>1</v>
      </c>
      <c r="F9" s="60">
        <v>42.323943661971832</v>
      </c>
      <c r="G9" s="135">
        <f t="shared" si="0"/>
        <v>873033000</v>
      </c>
    </row>
    <row r="10" spans="1:7" s="70" customFormat="1" ht="15" customHeight="1" x14ac:dyDescent="0.2">
      <c r="A10" s="133" t="s">
        <v>159</v>
      </c>
      <c r="B10" s="90" t="s">
        <v>260</v>
      </c>
      <c r="C10" s="158">
        <v>66645600</v>
      </c>
      <c r="D10" s="62">
        <v>23.4</v>
      </c>
      <c r="E10" s="62" t="s">
        <v>1</v>
      </c>
      <c r="F10" s="60">
        <v>41.95774647887324</v>
      </c>
      <c r="G10" s="135">
        <f t="shared" si="0"/>
        <v>939678600</v>
      </c>
    </row>
    <row r="11" spans="1:7" s="24" customFormat="1" ht="15" customHeight="1" x14ac:dyDescent="0.25">
      <c r="A11" s="133" t="s">
        <v>161</v>
      </c>
      <c r="B11" s="90" t="s">
        <v>261</v>
      </c>
      <c r="C11" s="158">
        <v>10473000</v>
      </c>
      <c r="D11" s="62">
        <v>25.5</v>
      </c>
      <c r="E11" s="62" t="s">
        <v>1</v>
      </c>
      <c r="F11" s="60">
        <v>40.91549295774648</v>
      </c>
      <c r="G11" s="135">
        <f t="shared" si="0"/>
        <v>950151600</v>
      </c>
    </row>
    <row r="12" spans="1:7" s="71" customFormat="1" ht="15" customHeight="1" x14ac:dyDescent="0.2">
      <c r="A12" s="133" t="s">
        <v>163</v>
      </c>
      <c r="B12" s="90" t="s">
        <v>262</v>
      </c>
      <c r="C12" s="158">
        <v>93525200</v>
      </c>
      <c r="D12" s="62">
        <v>8.3000000000000007</v>
      </c>
      <c r="E12" s="62" t="s">
        <v>1</v>
      </c>
      <c r="F12" s="60">
        <v>35.690140845070424</v>
      </c>
      <c r="G12" s="135">
        <f t="shared" si="0"/>
        <v>1043676800</v>
      </c>
    </row>
    <row r="13" spans="1:7" s="71" customFormat="1" ht="15" customHeight="1" x14ac:dyDescent="0.2">
      <c r="A13" s="133" t="s">
        <v>165</v>
      </c>
      <c r="B13" s="90" t="s">
        <v>263</v>
      </c>
      <c r="C13" s="158">
        <v>30300000</v>
      </c>
      <c r="D13" s="62">
        <v>17.5</v>
      </c>
      <c r="E13" s="62" t="s">
        <v>1</v>
      </c>
      <c r="F13" s="60">
        <v>29.647887323943664</v>
      </c>
      <c r="G13" s="135">
        <f t="shared" si="0"/>
        <v>1073976800</v>
      </c>
    </row>
    <row r="14" spans="1:7" s="71" customFormat="1" ht="15" customHeight="1" x14ac:dyDescent="0.2">
      <c r="A14" s="133" t="s">
        <v>185</v>
      </c>
      <c r="B14" s="90" t="s">
        <v>264</v>
      </c>
      <c r="C14" s="158">
        <v>131143000</v>
      </c>
      <c r="D14" s="159">
        <v>2.8</v>
      </c>
      <c r="E14" s="62" t="s">
        <v>1</v>
      </c>
      <c r="F14" s="60">
        <v>27.943661971830984</v>
      </c>
      <c r="G14" s="135">
        <f t="shared" si="0"/>
        <v>1205119800</v>
      </c>
    </row>
    <row r="15" spans="1:7" s="71" customFormat="1" ht="15" customHeight="1" x14ac:dyDescent="0.2">
      <c r="A15" s="133" t="s">
        <v>188</v>
      </c>
      <c r="B15" s="90" t="s">
        <v>265</v>
      </c>
      <c r="C15" s="158">
        <v>68399000</v>
      </c>
      <c r="D15" s="62">
        <v>12.9</v>
      </c>
      <c r="E15" s="62" t="s">
        <v>1</v>
      </c>
      <c r="F15" s="60">
        <v>27.16901408450704</v>
      </c>
      <c r="G15" s="135">
        <f t="shared" si="0"/>
        <v>1273518800</v>
      </c>
    </row>
    <row r="16" spans="1:7" s="71" customFormat="1" ht="15" customHeight="1" x14ac:dyDescent="0.2">
      <c r="A16" s="133" t="s">
        <v>191</v>
      </c>
      <c r="B16" s="90" t="s">
        <v>266</v>
      </c>
      <c r="C16" s="158">
        <v>14110000</v>
      </c>
      <c r="D16" s="159">
        <v>7.6</v>
      </c>
      <c r="E16" s="62" t="s">
        <v>34</v>
      </c>
      <c r="F16" s="60">
        <v>0.70422535211267601</v>
      </c>
      <c r="G16" s="135">
        <f t="shared" si="0"/>
        <v>1287628800</v>
      </c>
    </row>
    <row r="17" spans="1:7" s="71" customFormat="1" ht="15" customHeight="1" x14ac:dyDescent="0.2">
      <c r="A17" s="133" t="s">
        <v>193</v>
      </c>
      <c r="B17" s="90" t="s">
        <v>267</v>
      </c>
      <c r="C17" s="158">
        <v>35198000</v>
      </c>
      <c r="D17" s="62">
        <v>2.2000000000000002</v>
      </c>
      <c r="E17" s="62" t="s">
        <v>34</v>
      </c>
      <c r="F17" s="60">
        <v>-2.9014084507042255</v>
      </c>
      <c r="G17" s="135">
        <f t="shared" si="0"/>
        <v>1322826800</v>
      </c>
    </row>
    <row r="18" spans="1:7" s="71" customFormat="1" ht="15" customHeight="1" x14ac:dyDescent="0.2">
      <c r="A18" s="133" t="s">
        <v>196</v>
      </c>
      <c r="B18" s="90" t="s">
        <v>268</v>
      </c>
      <c r="C18" s="158">
        <v>4560000</v>
      </c>
      <c r="D18" s="62">
        <v>-1.9</v>
      </c>
      <c r="E18" s="62" t="s">
        <v>34</v>
      </c>
      <c r="F18" s="60">
        <v>-8.6760563380281681</v>
      </c>
      <c r="G18" s="135">
        <f t="shared" si="0"/>
        <v>1327386800</v>
      </c>
    </row>
    <row r="19" spans="1:7" s="71" customFormat="1" ht="15" customHeight="1" x14ac:dyDescent="0.25">
      <c r="A19" s="177" t="s">
        <v>269</v>
      </c>
      <c r="B19" s="178"/>
      <c r="C19" s="136">
        <f>SUM(C4:C18)</f>
        <v>1327386800</v>
      </c>
      <c r="D19" s="5"/>
      <c r="E19" s="4"/>
      <c r="F19" s="3"/>
      <c r="G19" s="2"/>
    </row>
    <row r="20" spans="1:7" s="71" customFormat="1" ht="30" customHeight="1" x14ac:dyDescent="0.25">
      <c r="A20" s="84"/>
      <c r="B20"/>
      <c r="C20"/>
      <c r="D20"/>
      <c r="E20"/>
      <c r="F20"/>
    </row>
    <row r="21" spans="1:7" s="71" customFormat="1" ht="30" customHeight="1" x14ac:dyDescent="0.25">
      <c r="A21" s="84"/>
      <c r="B21"/>
      <c r="C21"/>
      <c r="D21"/>
      <c r="E21"/>
      <c r="F21"/>
    </row>
    <row r="22" spans="1:7" s="71" customFormat="1" ht="30" customHeight="1" x14ac:dyDescent="0.25">
      <c r="A22" s="84"/>
      <c r="B22"/>
      <c r="C22"/>
      <c r="D22"/>
      <c r="E22"/>
      <c r="F22"/>
    </row>
    <row r="23" spans="1:7" s="71" customFormat="1" ht="30" customHeight="1" x14ac:dyDescent="0.25">
      <c r="A23" s="84"/>
      <c r="B23"/>
      <c r="C23"/>
      <c r="D23"/>
      <c r="E23"/>
      <c r="F23"/>
    </row>
    <row r="24" spans="1:7" s="71" customFormat="1" ht="48" customHeight="1" x14ac:dyDescent="0.25">
      <c r="A24" s="84"/>
      <c r="B24"/>
      <c r="C24"/>
      <c r="D24"/>
      <c r="E24"/>
      <c r="F24"/>
    </row>
    <row r="25" spans="1:7" s="71" customFormat="1" ht="30" customHeight="1" x14ac:dyDescent="0.25">
      <c r="A25" s="84"/>
      <c r="B25"/>
      <c r="C25"/>
      <c r="D25"/>
      <c r="E25"/>
      <c r="F25"/>
    </row>
    <row r="26" spans="1:7" s="71" customFormat="1" ht="30" customHeight="1" x14ac:dyDescent="0.25">
      <c r="A26" s="84"/>
      <c r="B26"/>
      <c r="C26"/>
      <c r="D26"/>
      <c r="E26"/>
      <c r="F26"/>
    </row>
    <row r="27" spans="1:7" s="71" customFormat="1" ht="30" customHeight="1" x14ac:dyDescent="0.25">
      <c r="A27" s="84"/>
      <c r="B27"/>
      <c r="C27"/>
      <c r="D27"/>
      <c r="E27"/>
      <c r="F27"/>
    </row>
    <row r="28" spans="1:7" s="71" customFormat="1" ht="30" customHeight="1" x14ac:dyDescent="0.25">
      <c r="A28" s="84"/>
      <c r="B28"/>
      <c r="C28"/>
      <c r="D28"/>
      <c r="E28"/>
      <c r="F28"/>
    </row>
    <row r="29" spans="1:7" s="71" customFormat="1" ht="30" customHeight="1" x14ac:dyDescent="0.25">
      <c r="A29" s="84"/>
      <c r="B29"/>
      <c r="C29"/>
      <c r="D29"/>
      <c r="E29"/>
      <c r="F29"/>
    </row>
    <row r="30" spans="1:7" s="71" customFormat="1" ht="39.75" customHeight="1" x14ac:dyDescent="0.25">
      <c r="A30" s="84"/>
      <c r="B30"/>
      <c r="C30"/>
      <c r="D30"/>
      <c r="E30"/>
      <c r="F30"/>
    </row>
    <row r="31" spans="1:7" s="71" customFormat="1" ht="30" customHeight="1" x14ac:dyDescent="0.25">
      <c r="A31" s="84"/>
      <c r="B31"/>
      <c r="C31"/>
      <c r="D31"/>
      <c r="E31"/>
      <c r="F31"/>
    </row>
    <row r="32" spans="1:7" s="71" customFormat="1" ht="30" customHeight="1" x14ac:dyDescent="0.25">
      <c r="A32" s="84"/>
      <c r="B32"/>
      <c r="C32"/>
      <c r="D32"/>
      <c r="E32"/>
      <c r="F32"/>
    </row>
    <row r="33" spans="1:6" s="71" customFormat="1" ht="30" customHeight="1" x14ac:dyDescent="0.25">
      <c r="A33" s="84"/>
      <c r="B33"/>
      <c r="C33"/>
      <c r="D33"/>
      <c r="E33"/>
      <c r="F33"/>
    </row>
    <row r="34" spans="1:6" s="71" customFormat="1" ht="30" customHeight="1" x14ac:dyDescent="0.25">
      <c r="A34" s="84"/>
      <c r="B34"/>
      <c r="C34"/>
      <c r="D34"/>
      <c r="E34"/>
      <c r="F34"/>
    </row>
    <row r="35" spans="1:6" s="71" customFormat="1" ht="30" customHeight="1" x14ac:dyDescent="0.25">
      <c r="A35" s="84"/>
      <c r="B35"/>
      <c r="C35"/>
      <c r="D35"/>
      <c r="E35"/>
      <c r="F35"/>
    </row>
    <row r="36" spans="1:6" s="71" customFormat="1" ht="38.25" customHeight="1" x14ac:dyDescent="0.25">
      <c r="A36" s="84"/>
      <c r="B36"/>
      <c r="C36"/>
      <c r="D36"/>
      <c r="E36"/>
      <c r="F36"/>
    </row>
    <row r="37" spans="1:6" s="71" customFormat="1" ht="52.5" customHeight="1" x14ac:dyDescent="0.25">
      <c r="A37" s="84"/>
      <c r="B37"/>
      <c r="C37"/>
      <c r="D37"/>
      <c r="E37"/>
      <c r="F37"/>
    </row>
    <row r="38" spans="1:6" s="71" customFormat="1" ht="45.75" customHeight="1" x14ac:dyDescent="0.25">
      <c r="A38" s="84"/>
      <c r="B38"/>
      <c r="C38"/>
      <c r="D38"/>
      <c r="E38"/>
      <c r="F38"/>
    </row>
    <row r="39" spans="1:6" s="71" customFormat="1" ht="30" customHeight="1" x14ac:dyDescent="0.25">
      <c r="A39" s="84"/>
      <c r="B39"/>
      <c r="C39"/>
      <c r="D39"/>
      <c r="E39"/>
      <c r="F39"/>
    </row>
    <row r="40" spans="1:6" s="71" customFormat="1" ht="30" customHeight="1" x14ac:dyDescent="0.25">
      <c r="A40" s="84"/>
      <c r="B40"/>
      <c r="C40"/>
      <c r="D40"/>
      <c r="E40"/>
      <c r="F40"/>
    </row>
    <row r="41" spans="1:6" s="71" customFormat="1" ht="46.5" customHeight="1" x14ac:dyDescent="0.25">
      <c r="A41" s="84"/>
      <c r="B41"/>
      <c r="C41"/>
      <c r="D41"/>
      <c r="E41"/>
      <c r="F41"/>
    </row>
    <row r="42" spans="1:6" s="71" customFormat="1" ht="44.25" customHeight="1" x14ac:dyDescent="0.25">
      <c r="A42" s="84"/>
      <c r="B42"/>
      <c r="C42"/>
      <c r="D42"/>
      <c r="E42"/>
      <c r="F42"/>
    </row>
    <row r="43" spans="1:6" s="71" customFormat="1" ht="44.25" customHeight="1" x14ac:dyDescent="0.25">
      <c r="A43" s="84"/>
      <c r="B43"/>
      <c r="C43"/>
      <c r="D43"/>
      <c r="E43"/>
      <c r="F43"/>
    </row>
    <row r="44" spans="1:6" x14ac:dyDescent="0.25">
      <c r="A44" s="160" t="s">
        <v>246</v>
      </c>
    </row>
  </sheetData>
  <mergeCells count="2">
    <mergeCell ref="A2:G2"/>
    <mergeCell ref="A19:B19"/>
  </mergeCells>
  <pageMargins left="0.7" right="0.7" top="0.75" bottom="0.75" header="0.3" footer="0.3"/>
  <pageSetup paperSize="9" scale="76" fitToHeight="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zoomScaleNormal="100" workbookViewId="0">
      <selection sqref="A1:G1"/>
    </sheetView>
  </sheetViews>
  <sheetFormatPr defaultRowHeight="15" x14ac:dyDescent="0.25"/>
  <cols>
    <col min="2" max="2" width="27.5703125" customWidth="1"/>
    <col min="3" max="3" width="13.140625" customWidth="1"/>
    <col min="4" max="4" width="9.28515625" bestFit="1" customWidth="1"/>
    <col min="6" max="6" width="12.7109375" customWidth="1"/>
    <col min="7" max="7" width="29.7109375" customWidth="1"/>
  </cols>
  <sheetData>
    <row r="1" spans="1:7" x14ac:dyDescent="0.25">
      <c r="A1" s="167" t="s">
        <v>272</v>
      </c>
      <c r="B1" s="168"/>
      <c r="C1" s="168"/>
      <c r="D1" s="168"/>
      <c r="E1" s="168"/>
      <c r="F1" s="168"/>
      <c r="G1" s="169"/>
    </row>
    <row r="2" spans="1:7" ht="45.75" customHeight="1" x14ac:dyDescent="0.25">
      <c r="A2" s="19" t="s">
        <v>24</v>
      </c>
      <c r="B2" s="21" t="s">
        <v>23</v>
      </c>
      <c r="C2" s="19" t="s">
        <v>78</v>
      </c>
      <c r="D2" s="22" t="s">
        <v>20</v>
      </c>
      <c r="E2" s="21" t="s">
        <v>19</v>
      </c>
      <c r="F2" s="20" t="s">
        <v>18</v>
      </c>
      <c r="G2" s="19" t="s">
        <v>17</v>
      </c>
    </row>
    <row r="3" spans="1:7" s="24" customFormat="1" ht="15" customHeight="1" x14ac:dyDescent="0.25">
      <c r="A3" s="129" t="s">
        <v>147</v>
      </c>
      <c r="B3" s="179" t="s">
        <v>148</v>
      </c>
      <c r="C3" s="180">
        <v>47945000</v>
      </c>
      <c r="D3" s="62">
        <v>7.2</v>
      </c>
      <c r="E3" s="62" t="s">
        <v>4</v>
      </c>
      <c r="F3" s="60">
        <v>100</v>
      </c>
      <c r="G3" s="134">
        <f>C3</f>
        <v>47945000</v>
      </c>
    </row>
    <row r="4" spans="1:7" ht="15" customHeight="1" x14ac:dyDescent="0.25">
      <c r="A4" s="129" t="s">
        <v>149</v>
      </c>
      <c r="B4" s="179" t="s">
        <v>150</v>
      </c>
      <c r="C4" s="180">
        <v>34250000</v>
      </c>
      <c r="D4" s="181">
        <v>4.2</v>
      </c>
      <c r="E4" s="62" t="s">
        <v>4</v>
      </c>
      <c r="F4" s="60">
        <v>94.833333333333343</v>
      </c>
      <c r="G4" s="135">
        <f t="shared" ref="G4:G13" si="0">G3+C4</f>
        <v>82195000</v>
      </c>
    </row>
    <row r="5" spans="1:7" ht="15" customHeight="1" x14ac:dyDescent="0.25">
      <c r="A5" s="129" t="s">
        <v>151</v>
      </c>
      <c r="B5" s="179" t="s">
        <v>152</v>
      </c>
      <c r="C5" s="180">
        <v>34250000</v>
      </c>
      <c r="D5" s="65">
        <v>3.9</v>
      </c>
      <c r="E5" s="62" t="s">
        <v>4</v>
      </c>
      <c r="F5" s="60">
        <v>91.916666666666657</v>
      </c>
      <c r="G5" s="135">
        <f t="shared" si="0"/>
        <v>116445000</v>
      </c>
    </row>
    <row r="6" spans="1:7" ht="15" customHeight="1" x14ac:dyDescent="0.25">
      <c r="A6" s="129" t="s">
        <v>153</v>
      </c>
      <c r="B6" s="179" t="s">
        <v>158</v>
      </c>
      <c r="C6" s="180">
        <v>21440000</v>
      </c>
      <c r="D6" s="159">
        <v>6.3</v>
      </c>
      <c r="E6" s="62" t="s">
        <v>4</v>
      </c>
      <c r="F6" s="60">
        <v>85.25</v>
      </c>
      <c r="G6" s="135">
        <f t="shared" si="0"/>
        <v>137885000</v>
      </c>
    </row>
    <row r="7" spans="1:7" ht="15" customHeight="1" x14ac:dyDescent="0.25">
      <c r="A7" s="129" t="s">
        <v>155</v>
      </c>
      <c r="B7" s="179" t="s">
        <v>154</v>
      </c>
      <c r="C7" s="182">
        <v>21440000</v>
      </c>
      <c r="D7" s="62">
        <v>6.2</v>
      </c>
      <c r="E7" s="62" t="s">
        <v>4</v>
      </c>
      <c r="F7" s="60">
        <v>84.277777777777771</v>
      </c>
      <c r="G7" s="135">
        <f t="shared" si="0"/>
        <v>159325000</v>
      </c>
    </row>
    <row r="8" spans="1:7" s="24" customFormat="1" ht="15" customHeight="1" x14ac:dyDescent="0.25">
      <c r="A8" s="129" t="s">
        <v>157</v>
      </c>
      <c r="B8" s="179" t="s">
        <v>156</v>
      </c>
      <c r="C8" s="180">
        <v>21440000</v>
      </c>
      <c r="D8" s="62">
        <v>4</v>
      </c>
      <c r="E8" s="62" t="s">
        <v>1</v>
      </c>
      <c r="F8" s="60">
        <v>77.888888888888886</v>
      </c>
      <c r="G8" s="135">
        <f t="shared" si="0"/>
        <v>180765000</v>
      </c>
    </row>
    <row r="9" spans="1:7" s="70" customFormat="1" ht="15" customHeight="1" x14ac:dyDescent="0.25">
      <c r="A9" s="129" t="s">
        <v>159</v>
      </c>
      <c r="B9" s="179" t="s">
        <v>160</v>
      </c>
      <c r="C9" s="180">
        <v>34250000</v>
      </c>
      <c r="D9" s="62">
        <v>2.1</v>
      </c>
      <c r="E9" s="62" t="s">
        <v>4</v>
      </c>
      <c r="F9" s="60">
        <v>74.416666666666671</v>
      </c>
      <c r="G9" s="135">
        <f t="shared" si="0"/>
        <v>215015000</v>
      </c>
    </row>
    <row r="10" spans="1:7" s="71" customFormat="1" ht="15" customHeight="1" x14ac:dyDescent="0.25">
      <c r="A10" s="129" t="s">
        <v>161</v>
      </c>
      <c r="B10" s="179" t="s">
        <v>162</v>
      </c>
      <c r="C10" s="180">
        <v>34250000</v>
      </c>
      <c r="D10" s="62">
        <v>4.0999999999999996</v>
      </c>
      <c r="E10" s="62" t="s">
        <v>4</v>
      </c>
      <c r="F10" s="60">
        <v>63.861111111111114</v>
      </c>
      <c r="G10" s="135">
        <f t="shared" si="0"/>
        <v>249265000</v>
      </c>
    </row>
    <row r="11" spans="1:7" s="70" customFormat="1" ht="15" customHeight="1" x14ac:dyDescent="0.25">
      <c r="A11" s="129" t="s">
        <v>163</v>
      </c>
      <c r="B11" s="179" t="s">
        <v>164</v>
      </c>
      <c r="C11" s="180">
        <v>10720000</v>
      </c>
      <c r="D11" s="159">
        <v>4</v>
      </c>
      <c r="E11" s="62" t="s">
        <v>4</v>
      </c>
      <c r="F11" s="60">
        <v>58.888888888888886</v>
      </c>
      <c r="G11" s="135">
        <f t="shared" si="0"/>
        <v>259985000</v>
      </c>
    </row>
    <row r="12" spans="1:7" s="71" customFormat="1" ht="15" customHeight="1" x14ac:dyDescent="0.25">
      <c r="A12" s="129" t="s">
        <v>165</v>
      </c>
      <c r="B12" s="179" t="s">
        <v>273</v>
      </c>
      <c r="C12" s="180">
        <v>21440000</v>
      </c>
      <c r="D12" s="62">
        <v>1</v>
      </c>
      <c r="E12" s="62" t="s">
        <v>4</v>
      </c>
      <c r="F12" s="60">
        <v>31.722222222222221</v>
      </c>
      <c r="G12" s="135">
        <f t="shared" si="0"/>
        <v>281425000</v>
      </c>
    </row>
    <row r="13" spans="1:7" s="71" customFormat="1" ht="15" customHeight="1" x14ac:dyDescent="0.25">
      <c r="A13" s="161">
        <v>11</v>
      </c>
      <c r="B13" s="183" t="s">
        <v>270</v>
      </c>
      <c r="C13" s="180">
        <v>34250000</v>
      </c>
      <c r="D13" s="62" t="s">
        <v>168</v>
      </c>
      <c r="E13" s="62" t="s">
        <v>4</v>
      </c>
      <c r="F13" s="140" t="s">
        <v>168</v>
      </c>
      <c r="G13" s="135">
        <f t="shared" si="0"/>
        <v>315675000</v>
      </c>
    </row>
    <row r="14" spans="1:7" s="71" customFormat="1" ht="15" customHeight="1" x14ac:dyDescent="0.25">
      <c r="A14" s="8" t="s">
        <v>166</v>
      </c>
      <c r="B14" s="7"/>
      <c r="C14" s="136">
        <f>SUM(C3:C13)</f>
        <v>315675000</v>
      </c>
      <c r="D14" s="5"/>
      <c r="E14" s="4"/>
      <c r="F14" s="3"/>
      <c r="G14" s="2"/>
    </row>
  </sheetData>
  <mergeCells count="1">
    <mergeCell ref="A1:G1"/>
  </mergeCells>
  <pageMargins left="0.7" right="0.7" top="0.75" bottom="0.75" header="0.3" footer="0.3"/>
  <pageSetup paperSize="9" scale="74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Anexa Rutier</vt:lpstr>
      <vt:lpstr>Anexa Feroviar</vt:lpstr>
      <vt:lpstr>Anexa Naval</vt:lpstr>
      <vt:lpstr>Anexa Aerian</vt:lpstr>
      <vt:lpstr>Anexa Multimodal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Ilie Laurentiu</dc:creator>
  <cp:lastModifiedBy>Ilie Laurentiu</cp:lastModifiedBy>
  <cp:lastPrinted>2015-06-29T12:16:33Z</cp:lastPrinted>
  <dcterms:created xsi:type="dcterms:W3CDTF">2015-06-05T07:38:50Z</dcterms:created>
  <dcterms:modified xsi:type="dcterms:W3CDTF">2015-07-13T06:25:10Z</dcterms:modified>
</cp:coreProperties>
</file>